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116"/>
  <workbookPr defaultThemeVersion="166925"/>
  <mc:AlternateContent xmlns:mc="http://schemas.openxmlformats.org/markup-compatibility/2006">
    <mc:Choice Requires="x15">
      <x15ac:absPath xmlns:x15ac="http://schemas.microsoft.com/office/spreadsheetml/2010/11/ac" url="/Users/jhonpenaloza/Desktop/CONTATACION PSP 2023/2. INSTRUCTORES 2023/8. COMPLEMENTARIA/"/>
    </mc:Choice>
  </mc:AlternateContent>
  <xr:revisionPtr revIDLastSave="0" documentId="8_{DCD16434-42AF-3C49-83FF-F60C481559AA}" xr6:coauthVersionLast="47" xr6:coauthVersionMax="47" xr10:uidLastSave="{00000000-0000-0000-0000-000000000000}"/>
  <bookViews>
    <workbookView xWindow="0" yWindow="500" windowWidth="28800" windowHeight="16020" activeTab="10" xr2:uid="{325B137E-2321-4312-AFD1-E6F284A3DFBE}"/>
  </bookViews>
  <sheets>
    <sheet name="Anexo Listado Salud y Hoteleria" sheetId="10" state="hidden" r:id="rId1"/>
    <sheet name="Comercialización " sheetId="15" r:id="rId2"/>
    <sheet name="Servicios Administrativos" sheetId="13" r:id="rId3"/>
    <sheet name="LOGISTICA " sheetId="17" r:id="rId4"/>
    <sheet name="Salud " sheetId="5" r:id="rId5"/>
    <sheet name="Hoteleria (2)" sheetId="19" r:id="rId6"/>
    <sheet name="Hoteleria" sheetId="6" r:id="rId7"/>
    <sheet name="TITULADA VIRTUAL" sheetId="18" r:id="rId8"/>
    <sheet name="AVA y Bilinguismo" sheetId="14" r:id="rId9"/>
    <sheet name="VULNERABLES" sheetId="11" r:id="rId10"/>
    <sheet name="COMPLEMENTARIA" sheetId="16" r:id="rId11"/>
    <sheet name="1" sheetId="12" r:id="rId12"/>
    <sheet name="Resumen" sheetId="7" state="hidden" r:id="rId13"/>
  </sheets>
  <externalReferences>
    <externalReference r:id="rId14"/>
    <externalReference r:id="rId15"/>
  </externalReferences>
  <definedNames>
    <definedName name="_xlnm._FilterDatabase" localSheetId="8" hidden="1">'AVA y Bilinguismo'!$A$3:$X$18</definedName>
    <definedName name="_xlnm._FilterDatabase" localSheetId="1" hidden="1">'Comercialización '!$A$3:$Z$30</definedName>
    <definedName name="_xlnm._FilterDatabase" localSheetId="10" hidden="1">COMPLEMENTARIA!$A$2:$Q$13</definedName>
    <definedName name="_xlnm._FilterDatabase" localSheetId="6" hidden="1">Hoteleria!$A$3:$V$21</definedName>
    <definedName name="_xlnm._FilterDatabase" localSheetId="5" hidden="1">'Hoteleria (2)'!$A$3:$V$21</definedName>
    <definedName name="_xlnm._FilterDatabase" localSheetId="3" hidden="1">'LOGISTICA '!$A$4:$V$35</definedName>
    <definedName name="_xlnm._FilterDatabase" localSheetId="4" hidden="1">'Salud '!$A$3:$V$25</definedName>
    <definedName name="_xlnm._FilterDatabase" localSheetId="2" hidden="1">'Servicios Administrativos'!$A$3:$X$37</definedName>
    <definedName name="_xlnm._FilterDatabase" localSheetId="7" hidden="1">'TITULADA VIRTUAL'!$A$4:$V$28</definedName>
    <definedName name="_xlnm._FilterDatabase" localSheetId="9" hidden="1">VULNERABLES!$A$3:$V$18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5" i="15" l="1"/>
  <c r="Q6" i="15"/>
  <c r="Q7" i="15"/>
  <c r="Q8" i="15"/>
  <c r="Q9" i="15"/>
  <c r="Q10" i="15"/>
  <c r="Q11" i="15"/>
  <c r="Q12" i="15"/>
  <c r="Q13" i="15"/>
  <c r="Q14" i="15"/>
  <c r="Q15" i="15"/>
  <c r="Q16" i="15"/>
  <c r="Q17" i="15"/>
  <c r="Q18" i="15"/>
  <c r="Q19" i="15"/>
  <c r="Q20" i="15"/>
  <c r="Q21" i="15"/>
  <c r="Q22" i="15"/>
  <c r="Q23" i="15"/>
  <c r="Q24" i="15"/>
  <c r="Q25" i="15"/>
  <c r="Q26" i="15"/>
  <c r="Q27" i="15"/>
  <c r="Q28" i="15"/>
  <c r="Q4" i="15"/>
  <c r="M5" i="16"/>
  <c r="N4" i="11"/>
  <c r="Q5" i="5"/>
  <c r="Q6" i="5"/>
  <c r="Q7" i="5"/>
  <c r="Q8" i="5"/>
  <c r="Q9" i="5"/>
  <c r="Q10" i="5"/>
  <c r="Q11" i="5"/>
  <c r="Q12" i="5"/>
  <c r="Q13" i="5"/>
  <c r="Q14" i="5"/>
  <c r="Q15" i="5"/>
  <c r="Q16" i="5"/>
  <c r="Q17" i="5"/>
  <c r="Q18" i="5"/>
  <c r="Q19" i="5"/>
  <c r="Q20" i="5"/>
  <c r="Q21" i="5"/>
  <c r="Q22" i="5"/>
  <c r="Q23" i="5"/>
  <c r="Q24" i="5"/>
  <c r="Q4" i="5"/>
  <c r="Q6" i="17"/>
  <c r="Q7" i="17"/>
  <c r="Q8" i="17"/>
  <c r="Q9" i="17"/>
  <c r="Q10" i="17"/>
  <c r="Q11" i="17"/>
  <c r="Q12" i="17"/>
  <c r="Q13" i="17"/>
  <c r="Q14" i="17"/>
  <c r="Q15" i="17"/>
  <c r="Q16" i="17"/>
  <c r="Q17" i="17"/>
  <c r="Q18" i="17"/>
  <c r="Q19" i="17"/>
  <c r="Q20" i="17"/>
  <c r="Q21" i="17"/>
  <c r="Q22" i="17"/>
  <c r="Q23" i="17"/>
  <c r="Q24" i="17"/>
  <c r="Q25" i="17"/>
  <c r="Q26" i="17"/>
  <c r="Q27" i="17"/>
  <c r="Q28" i="17"/>
  <c r="Q29" i="17"/>
  <c r="Q30" i="17"/>
  <c r="Q31" i="17"/>
  <c r="Q32" i="17"/>
  <c r="Q33" i="17"/>
  <c r="Q34" i="17"/>
  <c r="Q5" i="17"/>
  <c r="Q5" i="13"/>
  <c r="Q6" i="13"/>
  <c r="Q7" i="13"/>
  <c r="Q8" i="13"/>
  <c r="Q9" i="13"/>
  <c r="Q10" i="13"/>
  <c r="Q11" i="13"/>
  <c r="Q12" i="13"/>
  <c r="Q13" i="13"/>
  <c r="Q14" i="13"/>
  <c r="Q15" i="13"/>
  <c r="Q16" i="13"/>
  <c r="Q17" i="13"/>
  <c r="Q18" i="13"/>
  <c r="Q19" i="13"/>
  <c r="Q20" i="13"/>
  <c r="Q21" i="13"/>
  <c r="Q22" i="13"/>
  <c r="Q23" i="13"/>
  <c r="Q24" i="13"/>
  <c r="Q25" i="13"/>
  <c r="Q26" i="13"/>
  <c r="Q27" i="13"/>
  <c r="Q28" i="13"/>
  <c r="Q29" i="13"/>
  <c r="Q30" i="13"/>
  <c r="Q31" i="13"/>
  <c r="Q32" i="13"/>
  <c r="Q33" i="13"/>
  <c r="Q34" i="13"/>
  <c r="Q35" i="13"/>
  <c r="Q36" i="13"/>
  <c r="Q4" i="13"/>
  <c r="T5" i="14"/>
  <c r="T6" i="14"/>
  <c r="T7" i="14"/>
  <c r="T8" i="14"/>
  <c r="T9" i="14"/>
  <c r="T10" i="14"/>
  <c r="T11" i="14"/>
  <c r="T12" i="14"/>
  <c r="T13" i="14"/>
  <c r="T14" i="14"/>
  <c r="T15" i="14"/>
  <c r="T16" i="14"/>
  <c r="T17" i="14"/>
  <c r="T4" i="14"/>
  <c r="G21" i="19"/>
  <c r="Q20" i="19"/>
  <c r="R20" i="19" s="1"/>
  <c r="T20" i="19" s="1"/>
  <c r="S19" i="19"/>
  <c r="Q19" i="19"/>
  <c r="R19" i="19" s="1"/>
  <c r="R18" i="19"/>
  <c r="T18" i="19" s="1"/>
  <c r="Q18" i="19"/>
  <c r="S17" i="19"/>
  <c r="Q17" i="19"/>
  <c r="R17" i="19" s="1"/>
  <c r="T17" i="19" s="1"/>
  <c r="S16" i="19"/>
  <c r="Q16" i="19"/>
  <c r="R16" i="19" s="1"/>
  <c r="S15" i="19"/>
  <c r="Q15" i="19"/>
  <c r="R15" i="19" s="1"/>
  <c r="T15" i="19" s="1"/>
  <c r="S14" i="19"/>
  <c r="Q14" i="19"/>
  <c r="R14" i="19" s="1"/>
  <c r="S13" i="19"/>
  <c r="Q13" i="19"/>
  <c r="R13" i="19" s="1"/>
  <c r="S12" i="19"/>
  <c r="Q12" i="19"/>
  <c r="R12" i="19" s="1"/>
  <c r="S11" i="19"/>
  <c r="Q11" i="19"/>
  <c r="R11" i="19" s="1"/>
  <c r="T11" i="19" s="1"/>
  <c r="Q10" i="19"/>
  <c r="R10" i="19" s="1"/>
  <c r="T10" i="19" s="1"/>
  <c r="Q9" i="19"/>
  <c r="R9" i="19" s="1"/>
  <c r="T9" i="19" s="1"/>
  <c r="S8" i="19"/>
  <c r="R8" i="19"/>
  <c r="T8" i="19" s="1"/>
  <c r="Q8" i="19"/>
  <c r="Q7" i="19"/>
  <c r="R7" i="19" s="1"/>
  <c r="T7" i="19" s="1"/>
  <c r="Q6" i="19"/>
  <c r="R6" i="19" s="1"/>
  <c r="T6" i="19" s="1"/>
  <c r="S5" i="19"/>
  <c r="Q5" i="19"/>
  <c r="R5" i="19" s="1"/>
  <c r="A5" i="19"/>
  <c r="A6" i="19" s="1"/>
  <c r="A7" i="19" s="1"/>
  <c r="A8" i="19" s="1"/>
  <c r="A9" i="19" s="1"/>
  <c r="A10" i="19" s="1"/>
  <c r="A11" i="19" s="1"/>
  <c r="A12" i="19" s="1"/>
  <c r="A13" i="19" s="1"/>
  <c r="A14" i="19" s="1"/>
  <c r="A15" i="19" s="1"/>
  <c r="A16" i="19" s="1"/>
  <c r="A17" i="19" s="1"/>
  <c r="A18" i="19" s="1"/>
  <c r="A19" i="19" s="1"/>
  <c r="A20" i="19" s="1"/>
  <c r="S4" i="19"/>
  <c r="Q4" i="19"/>
  <c r="R4" i="19" s="1"/>
  <c r="Q6" i="18"/>
  <c r="Q7" i="18"/>
  <c r="Q8" i="18"/>
  <c r="Q9" i="18"/>
  <c r="Q10" i="18"/>
  <c r="Q11" i="18"/>
  <c r="Q12" i="18"/>
  <c r="Q13" i="18"/>
  <c r="Q14" i="18"/>
  <c r="Q15" i="18"/>
  <c r="Q16" i="18"/>
  <c r="Q17" i="18"/>
  <c r="Q18" i="18"/>
  <c r="Q19" i="18"/>
  <c r="Q20" i="18"/>
  <c r="Q21" i="18"/>
  <c r="Q22" i="18"/>
  <c r="Q23" i="18"/>
  <c r="Q24" i="18"/>
  <c r="Q25" i="18"/>
  <c r="Q26" i="18"/>
  <c r="Q27" i="18"/>
  <c r="Q5" i="18"/>
  <c r="Q7" i="6"/>
  <c r="Q8" i="6"/>
  <c r="Q9" i="6"/>
  <c r="Q10" i="6"/>
  <c r="Q11" i="6"/>
  <c r="Q12" i="6"/>
  <c r="Q13" i="6"/>
  <c r="Q14" i="6"/>
  <c r="Q15" i="6"/>
  <c r="Q16" i="6"/>
  <c r="Q17" i="6"/>
  <c r="Q18" i="6"/>
  <c r="Q19" i="6"/>
  <c r="R19" i="6" s="1"/>
  <c r="Q20" i="6"/>
  <c r="Q6" i="6"/>
  <c r="Q5" i="6"/>
  <c r="Q4" i="6"/>
  <c r="T19" i="19" l="1"/>
  <c r="T5" i="19"/>
  <c r="T4" i="19"/>
  <c r="T12" i="19"/>
  <c r="T14" i="19"/>
  <c r="T16" i="19"/>
  <c r="T13" i="19"/>
  <c r="M12" i="16"/>
  <c r="N12" i="16" s="1"/>
  <c r="M11" i="16"/>
  <c r="N11" i="16" s="1"/>
  <c r="M10" i="16"/>
  <c r="N10" i="16" s="1"/>
  <c r="M9" i="16"/>
  <c r="N9" i="16" s="1"/>
  <c r="M8" i="16"/>
  <c r="N8" i="16" s="1"/>
  <c r="M7" i="16"/>
  <c r="N7" i="16" s="1"/>
  <c r="M6" i="16"/>
  <c r="N6" i="16" s="1"/>
  <c r="N5" i="16"/>
  <c r="N17" i="11"/>
  <c r="O17" i="11" s="1"/>
  <c r="N16" i="11"/>
  <c r="O16" i="11" s="1"/>
  <c r="N15" i="11"/>
  <c r="O15" i="11" s="1"/>
  <c r="N14" i="11"/>
  <c r="O14" i="11" s="1"/>
  <c r="N13" i="11"/>
  <c r="O13" i="11" s="1"/>
  <c r="N12" i="11"/>
  <c r="O12" i="11" s="1"/>
  <c r="N11" i="11"/>
  <c r="O11" i="11" s="1"/>
  <c r="N10" i="11"/>
  <c r="O10" i="11" s="1"/>
  <c r="N9" i="11"/>
  <c r="O9" i="11" s="1"/>
  <c r="N8" i="11"/>
  <c r="O8" i="11" s="1"/>
  <c r="O7" i="11"/>
  <c r="N7" i="11"/>
  <c r="N6" i="11"/>
  <c r="O6" i="11" s="1"/>
  <c r="N5" i="11"/>
  <c r="O5" i="11" s="1"/>
  <c r="O4" i="11"/>
  <c r="R34" i="17"/>
  <c r="T34" i="17" s="1"/>
  <c r="G35" i="17"/>
  <c r="T21" i="19" l="1"/>
  <c r="F21" i="12"/>
  <c r="F13" i="12" l="1"/>
  <c r="F13" i="16"/>
  <c r="B12" i="12" s="1"/>
  <c r="R33" i="17" l="1"/>
  <c r="T33" i="17" s="1"/>
  <c r="R17" i="5"/>
  <c r="T17" i="5" s="1"/>
  <c r="R18" i="15"/>
  <c r="T18" i="15" s="1"/>
  <c r="R16" i="17"/>
  <c r="T16" i="17" s="1"/>
  <c r="G28" i="18"/>
  <c r="B7" i="12" s="1"/>
  <c r="R27" i="18"/>
  <c r="T27" i="18" s="1"/>
  <c r="R26" i="18"/>
  <c r="T26" i="18" s="1"/>
  <c r="R24" i="18"/>
  <c r="T24" i="18" s="1"/>
  <c r="R23" i="18"/>
  <c r="T23" i="18" s="1"/>
  <c r="R22" i="18"/>
  <c r="T22" i="18" s="1"/>
  <c r="R21" i="18"/>
  <c r="T21" i="18" s="1"/>
  <c r="R20" i="18"/>
  <c r="T20" i="18" s="1"/>
  <c r="R19" i="18"/>
  <c r="T19" i="18" s="1"/>
  <c r="R18" i="18"/>
  <c r="T18" i="18" s="1"/>
  <c r="R17" i="18"/>
  <c r="T17" i="18" s="1"/>
  <c r="R16" i="18"/>
  <c r="T16" i="18" s="1"/>
  <c r="R15" i="18"/>
  <c r="T15" i="18" s="1"/>
  <c r="R13" i="18"/>
  <c r="T13" i="18" s="1"/>
  <c r="R12" i="18"/>
  <c r="T12" i="18" s="1"/>
  <c r="R11" i="18"/>
  <c r="T11" i="18" s="1"/>
  <c r="R10" i="18"/>
  <c r="T10" i="18" s="1"/>
  <c r="R9" i="18"/>
  <c r="T9" i="18" s="1"/>
  <c r="R8" i="18"/>
  <c r="T8" i="18" s="1"/>
  <c r="R6" i="18"/>
  <c r="R5" i="18"/>
  <c r="T5" i="18" s="1"/>
  <c r="R25" i="18"/>
  <c r="R14" i="18"/>
  <c r="R7" i="18"/>
  <c r="T25" i="18" l="1"/>
  <c r="T7" i="18"/>
  <c r="T6" i="18"/>
  <c r="T14" i="18"/>
  <c r="T28" i="18" l="1"/>
  <c r="C7" i="12" s="1"/>
  <c r="B6" i="12" l="1"/>
  <c r="R32" i="17"/>
  <c r="T32" i="17" s="1"/>
  <c r="R31" i="17"/>
  <c r="T31" i="17" s="1"/>
  <c r="R30" i="17"/>
  <c r="T30" i="17" s="1"/>
  <c r="R28" i="17"/>
  <c r="T28" i="17" s="1"/>
  <c r="R27" i="17"/>
  <c r="T27" i="17" s="1"/>
  <c r="R25" i="17"/>
  <c r="T25" i="17" s="1"/>
  <c r="R23" i="17"/>
  <c r="T23" i="17" s="1"/>
  <c r="R21" i="17"/>
  <c r="T21" i="17" s="1"/>
  <c r="R20" i="17"/>
  <c r="T20" i="17" s="1"/>
  <c r="R19" i="17"/>
  <c r="T19" i="17" s="1"/>
  <c r="R18" i="17"/>
  <c r="T18" i="17" s="1"/>
  <c r="R12" i="17"/>
  <c r="T12" i="17" s="1"/>
  <c r="R11" i="17"/>
  <c r="T11" i="17" s="1"/>
  <c r="R10" i="17"/>
  <c r="T10" i="17" s="1"/>
  <c r="R9" i="17"/>
  <c r="T9" i="17" s="1"/>
  <c r="R8" i="17"/>
  <c r="T8" i="17" s="1"/>
  <c r="R6" i="17"/>
  <c r="T6" i="17" s="1"/>
  <c r="R5" i="17"/>
  <c r="T5" i="17" s="1"/>
  <c r="S29" i="17"/>
  <c r="R29" i="17"/>
  <c r="S26" i="17"/>
  <c r="R26" i="17"/>
  <c r="S24" i="17"/>
  <c r="R24" i="17"/>
  <c r="S22" i="17"/>
  <c r="R22" i="17"/>
  <c r="S17" i="17"/>
  <c r="R17" i="17"/>
  <c r="S15" i="17"/>
  <c r="R15" i="17"/>
  <c r="S14" i="17"/>
  <c r="R14" i="17"/>
  <c r="S13" i="17"/>
  <c r="R13" i="17"/>
  <c r="S7" i="17"/>
  <c r="R7" i="17"/>
  <c r="T13" i="17" l="1"/>
  <c r="T15" i="17"/>
  <c r="T22" i="17"/>
  <c r="T26" i="17"/>
  <c r="T14" i="17"/>
  <c r="T17" i="17"/>
  <c r="T24" i="17"/>
  <c r="T29" i="17"/>
  <c r="T7" i="17"/>
  <c r="T35" i="17" l="1"/>
  <c r="C6" i="12" s="1"/>
  <c r="C34" i="12"/>
  <c r="C19" i="12"/>
  <c r="B19" i="12"/>
  <c r="C20" i="12"/>
  <c r="B20" i="12"/>
  <c r="B21" i="12" l="1"/>
  <c r="C21" i="12"/>
  <c r="N13" i="16" l="1"/>
  <c r="C12" i="12" s="1"/>
  <c r="G29" i="15"/>
  <c r="B4" i="12" s="1"/>
  <c r="R28" i="15"/>
  <c r="T28" i="15" s="1"/>
  <c r="R27" i="15"/>
  <c r="T27" i="15" s="1"/>
  <c r="R26" i="15"/>
  <c r="R25" i="15"/>
  <c r="T25" i="15" s="1"/>
  <c r="S24" i="15"/>
  <c r="R24" i="15"/>
  <c r="R23" i="15"/>
  <c r="T23" i="15" s="1"/>
  <c r="R22" i="15"/>
  <c r="T22" i="15" s="1"/>
  <c r="R21" i="15"/>
  <c r="T21" i="15" s="1"/>
  <c r="R20" i="15"/>
  <c r="T20" i="15" s="1"/>
  <c r="R19" i="15"/>
  <c r="T19" i="15" s="1"/>
  <c r="S17" i="15"/>
  <c r="R17" i="15"/>
  <c r="R16" i="15"/>
  <c r="T16" i="15" s="1"/>
  <c r="R15" i="15"/>
  <c r="T15" i="15" s="1"/>
  <c r="S14" i="15"/>
  <c r="R14" i="15"/>
  <c r="R13" i="15"/>
  <c r="T13" i="15" s="1"/>
  <c r="S12" i="15"/>
  <c r="R12" i="15"/>
  <c r="S11" i="15"/>
  <c r="R11" i="15"/>
  <c r="R10" i="15"/>
  <c r="T10" i="15" s="1"/>
  <c r="R9" i="15"/>
  <c r="T9" i="15" s="1"/>
  <c r="R8" i="15"/>
  <c r="T8" i="15" s="1"/>
  <c r="R7" i="15"/>
  <c r="T7" i="15" s="1"/>
  <c r="R6" i="15"/>
  <c r="R5" i="15"/>
  <c r="T5" i="15" s="1"/>
  <c r="S4" i="15"/>
  <c r="R4" i="15"/>
  <c r="T14" i="15" l="1"/>
  <c r="T17" i="15"/>
  <c r="T24" i="15"/>
  <c r="T12" i="15"/>
  <c r="T11" i="15"/>
  <c r="T6" i="15"/>
  <c r="T4" i="15"/>
  <c r="T26" i="15"/>
  <c r="T29" i="15" l="1"/>
  <c r="C4" i="12" s="1"/>
  <c r="J18" i="14" l="1"/>
  <c r="B11" i="12" s="1"/>
  <c r="U17" i="14"/>
  <c r="P17" i="14"/>
  <c r="O17" i="14"/>
  <c r="Q17" i="14" s="1"/>
  <c r="U16" i="14"/>
  <c r="P16" i="14"/>
  <c r="O16" i="14"/>
  <c r="U15" i="14"/>
  <c r="P15" i="14"/>
  <c r="O15" i="14"/>
  <c r="U14" i="14"/>
  <c r="P14" i="14"/>
  <c r="O14" i="14"/>
  <c r="U13" i="14"/>
  <c r="P13" i="14"/>
  <c r="O13" i="14"/>
  <c r="U12" i="14"/>
  <c r="P12" i="14"/>
  <c r="O12" i="14"/>
  <c r="U11" i="14"/>
  <c r="P11" i="14"/>
  <c r="O11" i="14"/>
  <c r="U10" i="14"/>
  <c r="P10" i="14"/>
  <c r="O10" i="14"/>
  <c r="U9" i="14"/>
  <c r="P9" i="14"/>
  <c r="O9" i="14"/>
  <c r="U8" i="14"/>
  <c r="P8" i="14"/>
  <c r="O8" i="14"/>
  <c r="U7" i="14"/>
  <c r="P7" i="14"/>
  <c r="O7" i="14"/>
  <c r="U6" i="14"/>
  <c r="P6" i="14"/>
  <c r="O6" i="14"/>
  <c r="U5" i="14"/>
  <c r="U4" i="14"/>
  <c r="P4" i="14"/>
  <c r="O4" i="14"/>
  <c r="G37" i="13"/>
  <c r="B5" i="12" s="1"/>
  <c r="R36" i="13"/>
  <c r="S35" i="13"/>
  <c r="R35" i="13"/>
  <c r="A35" i="13"/>
  <c r="A36" i="13" s="1"/>
  <c r="S34" i="13"/>
  <c r="R34" i="13"/>
  <c r="S33" i="13"/>
  <c r="R33" i="13"/>
  <c r="T33" i="13" s="1"/>
  <c r="S32" i="13"/>
  <c r="R32" i="13"/>
  <c r="R31" i="13"/>
  <c r="T31" i="13" s="1"/>
  <c r="R30" i="13"/>
  <c r="S29" i="13"/>
  <c r="R29" i="13"/>
  <c r="S28" i="13"/>
  <c r="R28" i="13"/>
  <c r="T28" i="13" s="1"/>
  <c r="S27" i="13"/>
  <c r="R27" i="13"/>
  <c r="S26" i="13"/>
  <c r="R26" i="13"/>
  <c r="T26" i="13" s="1"/>
  <c r="R25" i="13"/>
  <c r="T25" i="13" s="1"/>
  <c r="R24" i="13"/>
  <c r="T24" i="13" s="1"/>
  <c r="R23" i="13"/>
  <c r="T23" i="13" s="1"/>
  <c r="A24" i="13"/>
  <c r="A25" i="13" s="1"/>
  <c r="A26" i="13" s="1"/>
  <c r="A27" i="13" s="1"/>
  <c r="A28" i="13" s="1"/>
  <c r="A29" i="13" s="1"/>
  <c r="A30" i="13" s="1"/>
  <c r="A31" i="13" s="1"/>
  <c r="A32" i="13" s="1"/>
  <c r="A33" i="13" s="1"/>
  <c r="R22" i="13"/>
  <c r="R21" i="13"/>
  <c r="T21" i="13" s="1"/>
  <c r="R20" i="13"/>
  <c r="R19" i="13"/>
  <c r="S18" i="13"/>
  <c r="R18" i="13"/>
  <c r="R17" i="13"/>
  <c r="T17" i="13" s="1"/>
  <c r="S16" i="13"/>
  <c r="R16" i="13"/>
  <c r="S15" i="13"/>
  <c r="R15" i="13"/>
  <c r="S14" i="13"/>
  <c r="R14" i="13"/>
  <c r="S13" i="13"/>
  <c r="R13" i="13"/>
  <c r="S12" i="13"/>
  <c r="R12" i="13"/>
  <c r="R11" i="13"/>
  <c r="T11" i="13" s="1"/>
  <c r="S10" i="13"/>
  <c r="R10" i="13"/>
  <c r="R9" i="13"/>
  <c r="T9" i="13" s="1"/>
  <c r="R8" i="13"/>
  <c r="T8" i="13" s="1"/>
  <c r="S7" i="13"/>
  <c r="R7" i="13"/>
  <c r="R6" i="13"/>
  <c r="T6" i="13" s="1"/>
  <c r="A7" i="13"/>
  <c r="A8" i="13" s="1"/>
  <c r="A9" i="13" s="1"/>
  <c r="A10" i="13" s="1"/>
  <c r="A11" i="13" s="1"/>
  <c r="A12" i="13" s="1"/>
  <c r="A13" i="13" s="1"/>
  <c r="A14" i="13" s="1"/>
  <c r="A15" i="13" s="1"/>
  <c r="A16" i="13" s="1"/>
  <c r="A17" i="13" s="1"/>
  <c r="A18" i="13" s="1"/>
  <c r="A19" i="13" s="1"/>
  <c r="A20" i="13" s="1"/>
  <c r="A21" i="13" s="1"/>
  <c r="S5" i="13"/>
  <c r="R5" i="13"/>
  <c r="A5" i="13"/>
  <c r="R4" i="13"/>
  <c r="T18" i="13" l="1"/>
  <c r="T35" i="13"/>
  <c r="Q8" i="14"/>
  <c r="Q13" i="14"/>
  <c r="Q12" i="14"/>
  <c r="T7" i="13"/>
  <c r="T10" i="13"/>
  <c r="T13" i="13"/>
  <c r="T15" i="13"/>
  <c r="T20" i="13"/>
  <c r="T29" i="13"/>
  <c r="T32" i="13"/>
  <c r="T14" i="13"/>
  <c r="T16" i="13"/>
  <c r="Q7" i="14"/>
  <c r="Q11" i="14"/>
  <c r="Q6" i="14"/>
  <c r="Q15" i="14"/>
  <c r="Q4" i="14"/>
  <c r="Q9" i="14"/>
  <c r="U18" i="14"/>
  <c r="C11" i="12" s="1"/>
  <c r="Q10" i="14"/>
  <c r="Q14" i="14"/>
  <c r="Q16" i="14"/>
  <c r="T4" i="13"/>
  <c r="T34" i="13"/>
  <c r="T5" i="13"/>
  <c r="T12" i="13"/>
  <c r="T19" i="13"/>
  <c r="T22" i="13"/>
  <c r="T27" i="13"/>
  <c r="T30" i="13"/>
  <c r="T36" i="13"/>
  <c r="T37" i="13" l="1"/>
  <c r="C5" i="12" s="1"/>
  <c r="G21" i="6"/>
  <c r="B9" i="12" s="1"/>
  <c r="G25" i="5"/>
  <c r="B8" i="12" s="1"/>
  <c r="G18" i="11" l="1"/>
  <c r="B10" i="12" s="1"/>
  <c r="B13" i="12" s="1"/>
  <c r="B25" i="12" l="1"/>
  <c r="B35" i="12"/>
  <c r="C35" i="12" s="1"/>
  <c r="O18" i="11"/>
  <c r="C10" i="12" s="1"/>
  <c r="R24" i="5"/>
  <c r="R23" i="5"/>
  <c r="T23" i="5" s="1"/>
  <c r="S22" i="5"/>
  <c r="R22" i="5"/>
  <c r="S21" i="5"/>
  <c r="R21" i="5"/>
  <c r="S20" i="5"/>
  <c r="R20" i="5"/>
  <c r="S19" i="5"/>
  <c r="R19" i="5"/>
  <c r="S18" i="5"/>
  <c r="R18" i="5"/>
  <c r="S16" i="5"/>
  <c r="R16" i="5"/>
  <c r="S15" i="5"/>
  <c r="R15" i="5"/>
  <c r="S14" i="5"/>
  <c r="R14" i="5"/>
  <c r="S13" i="5"/>
  <c r="R13" i="5"/>
  <c r="S12" i="5"/>
  <c r="R12" i="5"/>
  <c r="S11" i="5"/>
  <c r="R11" i="5"/>
  <c r="S10" i="5"/>
  <c r="R10" i="5"/>
  <c r="S9" i="5"/>
  <c r="R9" i="5"/>
  <c r="S8" i="5"/>
  <c r="R8" i="5"/>
  <c r="S7" i="5"/>
  <c r="R7" i="5"/>
  <c r="R6" i="5"/>
  <c r="R5" i="5"/>
  <c r="R4" i="5"/>
  <c r="R20" i="6"/>
  <c r="S19" i="6"/>
  <c r="S14" i="6"/>
  <c r="R14" i="6"/>
  <c r="S13" i="6"/>
  <c r="R13" i="6"/>
  <c r="S12" i="6"/>
  <c r="R12" i="6"/>
  <c r="S11" i="6"/>
  <c r="R11" i="6"/>
  <c r="R10" i="6"/>
  <c r="R9" i="6"/>
  <c r="S8" i="6"/>
  <c r="R8" i="6"/>
  <c r="R7" i="6"/>
  <c r="R6" i="6"/>
  <c r="S5" i="6"/>
  <c r="R5" i="6"/>
  <c r="S4" i="6"/>
  <c r="R4" i="6"/>
  <c r="S17" i="6"/>
  <c r="R17" i="6"/>
  <c r="S16" i="6"/>
  <c r="R16" i="6"/>
  <c r="S15" i="6"/>
  <c r="R15" i="6"/>
  <c r="T19" i="6" l="1"/>
  <c r="T20" i="6"/>
  <c r="T24" i="5"/>
  <c r="T4" i="5"/>
  <c r="T6" i="5"/>
  <c r="T8" i="5"/>
  <c r="T10" i="5"/>
  <c r="T12" i="5"/>
  <c r="T14" i="5"/>
  <c r="T16" i="5"/>
  <c r="T19" i="5"/>
  <c r="T21" i="5"/>
  <c r="T5" i="5"/>
  <c r="T7" i="5"/>
  <c r="T9" i="5"/>
  <c r="T11" i="5"/>
  <c r="T13" i="5"/>
  <c r="T15" i="5"/>
  <c r="T18" i="5"/>
  <c r="T20" i="5"/>
  <c r="T22" i="5"/>
  <c r="T16" i="6"/>
  <c r="T4" i="6"/>
  <c r="T6" i="6"/>
  <c r="T8" i="6"/>
  <c r="T10" i="6"/>
  <c r="T12" i="6"/>
  <c r="T14" i="6"/>
  <c r="T15" i="6"/>
  <c r="T17" i="6"/>
  <c r="T5" i="6"/>
  <c r="T7" i="6"/>
  <c r="T9" i="6"/>
  <c r="T11" i="6"/>
  <c r="T13" i="6"/>
  <c r="T25" i="5" l="1"/>
  <c r="C8" i="12" s="1"/>
  <c r="A5" i="6"/>
  <c r="A6" i="6" s="1"/>
  <c r="A7" i="6" s="1"/>
  <c r="A8" i="6" s="1"/>
  <c r="A9" i="6" s="1"/>
  <c r="A10" i="6" s="1"/>
  <c r="A11" i="6" s="1"/>
  <c r="A12" i="6" s="1"/>
  <c r="A13" i="6" s="1"/>
  <c r="A14" i="6" s="1"/>
  <c r="A15" i="6" s="1"/>
  <c r="A16" i="6" s="1"/>
  <c r="A17" i="6" s="1"/>
  <c r="A18" i="6" s="1"/>
  <c r="A19" i="6" s="1"/>
  <c r="A20" i="6" s="1"/>
  <c r="B31" i="7" l="1"/>
  <c r="R18" i="6" l="1"/>
  <c r="E23" i="7"/>
  <c r="T18" i="6" l="1"/>
  <c r="T21" i="6" s="1"/>
  <c r="C9" i="12" s="1"/>
  <c r="C13" i="12" s="1"/>
  <c r="J2" i="12" l="1"/>
  <c r="J3" i="12" s="1"/>
  <c r="J3" i="7"/>
  <c r="K3" i="7" s="1"/>
  <c r="J1" i="7"/>
  <c r="K1" i="7" s="1"/>
  <c r="H1" i="7"/>
  <c r="I1" i="7" s="1"/>
  <c r="J8" i="7"/>
  <c r="K8" i="7" s="1"/>
  <c r="H8" i="7"/>
  <c r="I8" i="7" s="1"/>
  <c r="J7" i="7"/>
  <c r="K7" i="7" s="1"/>
  <c r="H7" i="7"/>
  <c r="I7" i="7" s="1"/>
  <c r="J6" i="7"/>
  <c r="K6" i="7" s="1"/>
  <c r="H6" i="7"/>
  <c r="I6" i="7" s="1"/>
  <c r="J5" i="7"/>
  <c r="K5" i="7" s="1"/>
  <c r="H5" i="7"/>
  <c r="I5" i="7" s="1"/>
  <c r="J4" i="7"/>
  <c r="K4" i="7" s="1"/>
  <c r="H4" i="7"/>
  <c r="I4" i="7" s="1"/>
  <c r="H3" i="7"/>
  <c r="I3" i="7" s="1"/>
  <c r="C14" i="7"/>
  <c r="M1" i="7" l="1"/>
  <c r="N1" i="7" s="1"/>
  <c r="M3" i="7"/>
  <c r="N3" i="7" s="1"/>
  <c r="M7" i="7"/>
  <c r="N7" i="7" s="1"/>
  <c r="M5" i="7"/>
  <c r="N5" i="7" s="1"/>
  <c r="M4" i="7"/>
  <c r="N4" i="7" s="1"/>
  <c r="M6" i="7"/>
  <c r="N6" i="7" s="1"/>
  <c r="M8" i="7"/>
  <c r="N8" i="7" s="1"/>
  <c r="N9" i="7" l="1"/>
  <c r="B32" i="7"/>
  <c r="B10" i="7" l="1"/>
  <c r="B9" i="7"/>
  <c r="B30" i="7" l="1"/>
  <c r="B8" i="7"/>
  <c r="B38" i="7"/>
  <c r="B39" i="7" s="1"/>
  <c r="B5" i="7" l="1"/>
  <c r="B27" i="7"/>
  <c r="B7" i="7"/>
  <c r="B29" i="7"/>
  <c r="B6" i="7" l="1"/>
  <c r="B28" i="7"/>
  <c r="B25" i="7" l="1"/>
  <c r="B26" i="7"/>
  <c r="B3" i="7"/>
  <c r="B33" i="7" l="1"/>
  <c r="B4" i="7"/>
  <c r="B11" i="7" s="1"/>
  <c r="L15" i="7" s="1"/>
  <c r="C17" i="7" l="1"/>
  <c r="A17" i="7"/>
  <c r="L13" i="7"/>
</calcChain>
</file>

<file path=xl/sharedStrings.xml><?xml version="1.0" encoding="utf-8"?>
<sst xmlns="http://schemas.openxmlformats.org/spreadsheetml/2006/main" count="1580" uniqueCount="873">
  <si>
    <t>No</t>
  </si>
  <si>
    <t>PROGRAMA DE FORMACIÓN</t>
  </si>
  <si>
    <t>COMPETENCIA</t>
  </si>
  <si>
    <t>PERFIL DEL INSTRUCTOR</t>
  </si>
  <si>
    <t>OBJETO CONTRACTUAL</t>
  </si>
  <si>
    <t>No de personas a contratar</t>
  </si>
  <si>
    <t>Fechas Previstas para la Contratación</t>
  </si>
  <si>
    <t>Plazo Previsto para la Contratación</t>
  </si>
  <si>
    <t>costo honorarios mes (Pesos)</t>
  </si>
  <si>
    <t>Valor un instructor</t>
  </si>
  <si>
    <t>Valor total programa</t>
  </si>
  <si>
    <t>Inicio</t>
  </si>
  <si>
    <t>Terminación</t>
  </si>
  <si>
    <t xml:space="preserve">Meses </t>
  </si>
  <si>
    <t>Días</t>
  </si>
  <si>
    <t>(D-M-A)</t>
  </si>
  <si>
    <t>VACANTE</t>
  </si>
  <si>
    <t>SISTEMA DE GESTION DE LA SEGURIDAD Y SALUD EN EL TRABAJO SG-SST</t>
  </si>
  <si>
    <t>INFORMATICA: MICROSOFT WORD, EXCEL E INTERNET</t>
  </si>
  <si>
    <t>Institucional de Integralidad de la Formación - Derechos Humanos y Fundamentales en el Trabajo</t>
  </si>
  <si>
    <t>Institucional de Pedagogía - Actividad Física y Hábitos de Vida Saludables</t>
  </si>
  <si>
    <t>Institucional de la Enseñanza de Idiomas - Ingles Presencial</t>
  </si>
  <si>
    <t>Contratista</t>
  </si>
  <si>
    <t>Observaciones</t>
  </si>
  <si>
    <t>Institucional de Pedagogía - Emprendimiento</t>
  </si>
  <si>
    <t>APOYO ADMINISTRATIVO EN SALUD.</t>
  </si>
  <si>
    <t>Registrar información de acuerdo con normativa y procedimiento técnico</t>
  </si>
  <si>
    <t>Requisitos académicos: 1. Opcióntítulo profesional en áreas de la salud con postgrado en administración en salud o gerencia en salud u hospitalaria o auditoría en salud. 2. Opcióntítulo profesional en administración de empresas o administración pública, o administración en salud, o contaduría pública o economía con postgrado en áreas administrativas en salud, gerenciales en salud o de auditoría en salud. Experiencia laboral: mínimo 24 meses de experiencia certificada en procesos de facturación de servicios de salud, o en procesos de admisión y afiliación de usuarios en la red de servicios de salud mínimo 6 meses de experiencia docente</t>
  </si>
  <si>
    <t>SERVICIOS FARMACEUTICOS</t>
  </si>
  <si>
    <t>COSMETOLOGIA Y ESTETICA INTEGRAL.</t>
  </si>
  <si>
    <t>ENFERMERIA.</t>
  </si>
  <si>
    <t>REGENCIA DE FARMACIA</t>
  </si>
  <si>
    <t>SOPORTE VITAL BASICO</t>
  </si>
  <si>
    <t>ATENCION INTEGRAL A LA PRIMERA INFANCIA.</t>
  </si>
  <si>
    <t>SALUD ORAL</t>
  </si>
  <si>
    <t>Requisitos académicos: fisioterapeuta con formación en cosmetología y estética integral experiencia laboral: venticuatro meses de experiencia laboral en funciones afines seis meses de experiencia en pedagogía</t>
  </si>
  <si>
    <t>"Requisitos académicos: ¿el programa requiere de un equipo de instructores técnicos, conformado por: ¿químico farmacéutico con formación en promoción, prevención e intervención del sector farmacéutico a la comunidad. ¿bacteriólogo y/o microbiólogo y/o enfermera profesional ¿tecnólogo en regencia de farmacia experiencia laboral: ¿mínimo un año en el ejercicio de su profesión"</t>
  </si>
  <si>
    <t>Comercializacion</t>
  </si>
  <si>
    <t>Servicios Administrativos</t>
  </si>
  <si>
    <t>Logistica</t>
  </si>
  <si>
    <t>Virtual</t>
  </si>
  <si>
    <t>Salud</t>
  </si>
  <si>
    <t>Hoteleria</t>
  </si>
  <si>
    <t>Vulnerables</t>
  </si>
  <si>
    <t>Linea Regular</t>
  </si>
  <si>
    <t>Valor</t>
  </si>
  <si>
    <t>SERVICIO AEROPORTUARIO A PASAJEROS</t>
  </si>
  <si>
    <t>GESTION PARA ESTABLECIMIENTOS DE ALIMENTOS Y BEBIDAS</t>
  </si>
  <si>
    <t>SERVICIO DE RESTAURANTE Y BAR</t>
  </si>
  <si>
    <t>COORDINACION DE SERVICIOS HOTELEROS</t>
  </si>
  <si>
    <t>SERVICIO DE RECEPCION HOTELERA</t>
  </si>
  <si>
    <t>COCINA.</t>
  </si>
  <si>
    <t>PASTELERIA.</t>
  </si>
  <si>
    <t>ASESORAR VIAJEROS DE ACUERDO CON TIPO DE SERVICIO TURÍSTICO Y NORMATIVA</t>
  </si>
  <si>
    <t>"Requisitos académicos: el desarrollo de esta competencia requiere un equipo de instructores así: instructor 1 técnico profesional, tecnólogo o profesional en programas de turismo. Instructor 2 profesional o licenciado en idiomas o lenguas modernas con certificación de dominio del idioma inglés mínimo en nivel b2, demostrado mediante examen internacional acreditado de acuerdo con marco común europeo de referencia. Experiencia laboral: instructor 1mínimo veinticuatro (24) meses de vinculación en el servicio a pasajeros en aerolíneas y doce (12) meses en el desarrollo de procesos pedagógicosadicionalmente certificar cursos de formación en pedagogía de mínimo 40 horas o presentar certificación de competencia laboral vigente en orientación de procesos formativos presencialesinstructor 2 mínimo doce (12) meses en la orientación de procesos de formación en el idioma inglés modalidad presencialadicionalmente, certificar cursos de formación en pedagogía de mínimo 40 horas o presentar certificación de competencia laboral vigente en orientación de procesos formativos presenciales"</t>
  </si>
  <si>
    <t>SERVIR ALIMENTOS Y BEBIDAS DE ACUERDO CON ESTÁNDARES TÉCNICOS</t>
  </si>
  <si>
    <t>"Requisitos académicos: el desarrollo de la competencia requiere contar con dos instructores, así instructor 1 alternativa 1 profesional enadministración turística y hotelera, administración de empresas turísticas y hoteleras, administración hotelera, hotelería y turismo o gastronomía. Alternativa 2 tecnólogo enadministración hotelera, administración turística y hotelera, gestión hotelera y turística, gestión para establecimientos de alimentos y bebidas, hotelería y turismo, hotelería turismo y relaciones públicas, gastronomía o gestión hotelera. Alternativa 3 técnica profesional enoperación de alimentos y bebidas, administración turística y hotelera, operación de servicios gastronómicos, procesos hoteleros y de servicio, mesa y bar, gestión de bares y restaurantes, administración de bares y restaurantes, procesos gastronómicos y de bebidas o administración hotelera. Alternativa 4 técnico enmesa y bar, servicios de mesa y bar o servicio de mesa, bar y cocina. Instructor 2 profesional o licenciado en idiomas, inglés, español e inglés, filología e idiomas o lenguas modernas con certificación de dominio del idioma inglés mínimo en nivel b2, demostrado mediante examen internacional acreditado de acuerdo con marco común europeo de referencia. Experiencia laboral: instructor 1mínimo veinticuatro (24) meses de vinculación laboral en el sector productivo en el área de servicio de alimentos y bebidas y doce (12) meses en docencia, formación profesional y/o formación para el trabajo y el desarrollo humanoadicionalmente, para todas las alternativas, certificar cursos de formación en pedagogía de mínimo 40 horas o presentar certificación de competencia laboral vigente en orientación de procesos formativos presencialesinstructor 2mínimo doce (12) meses en la orientación de procesos de formación en el idioma inglés modalidad presencialadicionalmente, certificar cursos de formación en pedagogía de mínimo 40 horas o presentar certificación de competencia laboral vigente en orientación de procesos formativos presenciales"</t>
  </si>
  <si>
    <t>Procesar el recaudo de caja de acuerdo con normativa y manual técnico</t>
  </si>
  <si>
    <t>PREPARAR ALIMENTOS DE ACUERDO A LA SOLICITUD DEL CLIENTE. (EQUIVALE A LA NORMA NTS USNA 001 DEL MINCOMERCIO, INDUSTRIA Y TURISMO)</t>
  </si>
  <si>
    <t>"Requisitos académicos: técnico en pasteleria, ingenieros en alimentos, ingenieros agroindustriales y áreas afines. Experiencia laboral: 6 meses de experiencia como técnico o ingeniero de alimentos6 meses en el área pedagógica6 meses como instructor virtual"</t>
  </si>
  <si>
    <t>AVA y Bilingüismo</t>
  </si>
  <si>
    <t>MANIPULAR ALIMENTOS DE ACUERDO CON NORMATIVIDAD VIGENTE.</t>
  </si>
  <si>
    <t>Presupuesto Asignado por la Regular</t>
  </si>
  <si>
    <t>Numero de Instructoes 8 Horas</t>
  </si>
  <si>
    <t>Honorario</t>
  </si>
  <si>
    <t>Numero de Instructores 6 Horas</t>
  </si>
  <si>
    <t>Valor honorarios</t>
  </si>
  <si>
    <t>Dia de Honorario ( horas</t>
  </si>
  <si>
    <t>Valor Dia * Numero Instructores</t>
  </si>
  <si>
    <t>Numero Dia de Confraternidad y Alistamiento del Tercer Trimestre (13)+ Recorte de Diciembre hasta el 9</t>
  </si>
  <si>
    <t>Valor Total (Dia * Total Instructores Dias)</t>
  </si>
  <si>
    <t>Diferencia a Favor</t>
  </si>
  <si>
    <t>Garantizando Formación hasta el 9 de diciembre</t>
  </si>
  <si>
    <t>Total Contratacion</t>
  </si>
  <si>
    <t>Linea Regular con la Deducción</t>
  </si>
  <si>
    <t>8-9302-315 Instructor: Prestar Servicios Personales Carácter Temporal Para La Formación Profesional Integral, En FORMACION REGULAR TITULADA Y COMPLEMENTARIAPara el Programa Formación APOYO ADMINISTRATIVO EN SALUD.</t>
  </si>
  <si>
    <t>8-9302-464 Instructor: Prestar Servicios Personales Carácter Temporal Para La Formación Profesional Integral, En FORMACION REGULAR TITULADA Y COMPLEMENTARIAPara el Programa Formación SERVICIOS FARMACEUTICOS</t>
  </si>
  <si>
    <t>8-9302-479 Instructor: Prestar Servicios Personales Carácter Temporal Para La Formación Profesional Integral, En FORMACION REGULAR TITULADA Y COMPLEMENTARIAPara el Programa Formación COSMETOLOGIA Y ESTETICA INTEGRAL.</t>
  </si>
  <si>
    <t>8-9302-484 Instructor: Prestar Servicios Personales Carácter Temporal Para La Formación Profesional Integral, En FORMACION REGULAR TITULADA Y COMPLEMENTARIAPara el Programa Formación ENFERMERIA.</t>
  </si>
  <si>
    <t>8-9302-493 Instructor: Prestar Servicios Personales Carácter Temporal Para La Formación Profesional Integral, En FORMACION REGULAR TITULADA Y COMPLEMENTARIAPara el Programa Formación APOYO ADMINISTRATIVO EN SALUD.</t>
  </si>
  <si>
    <t>8-9302-498 Instructor: Prestar Servicios Personales Carácter Temporal Para La Formación Profesional Integral, En FORMACION REGULAR TITULADA Y COMPLEMENTARIAPara el Programa Formación ENFERMERIA.</t>
  </si>
  <si>
    <t>8-9302-443 Instructor: Prestar Servicios Personales Carácter Temporal Para La Formación Profesional Integral, En FORMACION REGULAR TITULADA Y COMPLEMENTARIAPara el Programa Formación ATENCION INTEGRAL A LA PRIMERA INFANCIA.</t>
  </si>
  <si>
    <t>8-9302-516 Instructor: Prestar Servicios Personales Carácter Temporal Para La Formación Profesional Integral, En FORMACION REGULAR TITULADA Y COMPLEMENTARIAPara el Programa Formación SALUD ORAL</t>
  </si>
  <si>
    <t>8-9302-242 Instructor: Prestar Servicios Personales Carácter Temporal Para La Formación Profesional Integral, En FORMACION REGULAR TITULADA Y COMPLEMENTARIAPara el Programa Formación SERVICIO AEROPORTUARIO A PASAJEROS</t>
  </si>
  <si>
    <t>8-9302-249 Instructor: Prestar Servicios Personales Carácter Temporal Para La Formación Profesional Integral, En FORMACION REGULAR TITULADA Y COMPLEMENTARIAPara el Programa Formación GESTION PARA ESTABLECIMIENTOS DE ALIMENTOS Y BEBIDAS</t>
  </si>
  <si>
    <t>8-9302-467 Instructor: Prestar Servicios Personales Carácter Temporal Para La Formación Profesional Integral, En FORMACION REGULAR TITULADA Y COMPLEMENTARIAPara el Programa Formación SERVICIO DE RESTAURANTE Y BAR</t>
  </si>
  <si>
    <t>8-9302-471 Instructor: Prestar Servicios Personales Carácter Temporal Para La Formación Profesional Integral, En FORMACION REGULAR TITULADA Y COMPLEMENTARIAPara el Programa Formación COORDINACION DE SERVICIOS HOTELEROS</t>
  </si>
  <si>
    <t>8-9302-473 Instructor: Prestar Servicios Personales Carácter Temporal Para La Formación Profesional Integral, En FORMACION REGULAR TITULADA Y COMPLEMENTARIAPara el Programa Formación SERVICIO DE RECEPCION HOTELERA</t>
  </si>
  <si>
    <t>8-9302-476 Instructor: Prestar Servicios Personales Carácter Temporal Para La Formación Profesional Integral, En FORMACION REGULAR TITULADA Y COMPLEMENTARIAPara el Programa Formación COCINA.</t>
  </si>
  <si>
    <t>Diseño Curricular</t>
  </si>
  <si>
    <t>HOTELERIA</t>
  </si>
  <si>
    <t>ELKIS PADILLA</t>
  </si>
  <si>
    <t>GLORIA DIAZ GUTIERREZ, LISBETH VARGAS CANTILLO, JUAN CARLOS  BERMUDEZ TORRES, DORLIN AMARIS VALDES</t>
  </si>
  <si>
    <t>JAIME MARTINEZ</t>
  </si>
  <si>
    <t>VIVIANA MARCELA ECHEVERRIA MENDEZ</t>
  </si>
  <si>
    <t>ARNALDO CARO (REEMPLAZO PROTECCION ESPECIAL)</t>
  </si>
  <si>
    <t>JULIANA MENDEZ</t>
  </si>
  <si>
    <t>LO DEJO ABIERTO</t>
  </si>
  <si>
    <t xml:space="preserve">MAYRA PERTUZ.  JOSE GOMEZ PASARIA A PANADERIA CON POBLACIONES ESPECIALES </t>
  </si>
  <si>
    <t>ANTONIO ACOSTA</t>
  </si>
  <si>
    <t>NORMA PATRICIA GUTIERREZ FERRER, WALESKA ZUCCHINNI OSORIO</t>
  </si>
  <si>
    <t>RODRIGO CASTRO OLMOS</t>
  </si>
  <si>
    <t>YILIBETH</t>
  </si>
  <si>
    <t>SALUD</t>
  </si>
  <si>
    <t>MARIA BLANCO (SEGUIMIENTO EP) MARIA SALINAS, GIOVANA DEL CARMEN BARRAZA OSORIO,EDNA MARGARITA BARRAZA MANOTAS.</t>
  </si>
  <si>
    <t>YURAIMA ESCORCIA / ZAHARE ABIANTUN (PROTECCION) REEMPLAZA A YARLEY ANAYA</t>
  </si>
  <si>
    <t>GUICELA MARIA CABARCAS MENDOZA</t>
  </si>
  <si>
    <r>
      <t xml:space="preserve">JANINE ALGARIN,PATRICIA  ESTHER OLACIREGUI OSPINA, JUDY MARTINEZ FLOREZ,LUZMILA  ROSA ANGULO LAMADRID,KATIA MERCEDES  GONZALEZ SANDOVAL,LUDDY MERCEDES CALVO OJEDA,BRIGITTE DEL CARMEN PRIETO BARROS,EILEEN PAOLA SARMIENTO TORRES, WENDY LORAINE PEREZ HOYOS,LIZETH MARIA MUÑOZ ALTAMAR,DELSY NICOLASA AMAYA PADILLA,FELICIDAD MARIA PEREZ PEREZ,CLARIT ELENA CASTILLO FERNANDEZ,JANETH PATRICIA BALMASEDA LAMADRID,MARTA NIETO REEMPLAZA A </t>
    </r>
    <r>
      <rPr>
        <sz val="11"/>
        <color rgb="FFFF0000"/>
        <rFont val="Calibri"/>
        <family val="2"/>
      </rPr>
      <t>YOLIMA PALOMO OROZCO POR PROTECCION )</t>
    </r>
  </si>
  <si>
    <t>, GUILLERMO ARIAS,PAULA CARRILLO</t>
  </si>
  <si>
    <t>NELSON DE JESUS  AGRESOTT MUÑOZ</t>
  </si>
  <si>
    <t>CARMEN MARIA DELAHOZ HOYER,JANICE DEL CARMEN NIEBLES SOLANO,OSCAR JAVIER ALFORD MUÑOZ,OSIRIS DEL SOCORRO VILLARREAL ACOSTA,SINDY JACQUELINE ESCORCIA RODRIGUEZ,GABRIEL DE JESUS MAIGUEL RUA,CARLOS MARIO RODRIGUEZ RODRIGUEZ</t>
  </si>
  <si>
    <t>YAMILE SANTIAGO</t>
  </si>
  <si>
    <t>EVELIS ESTHER RODRÍGUEZ PEREZ,FERNANDO RAFAEL GUEVARA HERRERA,JAIRO ENRIQUE VERGARA BALMACEDA</t>
  </si>
  <si>
    <t>SANDRA MARTINEZ</t>
  </si>
  <si>
    <t>MAURICIO EMILIO RINCON MEDINA, MARINELLA MARIA LOPEZ SILGADO</t>
  </si>
  <si>
    <t>Instructores del Mes de Julio</t>
  </si>
  <si>
    <t>VALIDACIÓN (QUE APAREZCA, VALORES, NUMERO DE INSTRUCTORES)</t>
  </si>
  <si>
    <t>VALIDACIÓN FECHAS</t>
  </si>
  <si>
    <t>Utilizar herramientas informáticas de acuerdo con las necesidades de manejo de información</t>
  </si>
  <si>
    <t>INTERACTUAR EN LENGUA INGLESA DE FORMA ORAL Y ESCRITA DENTRO DE CONTEXTOS SOCIALES Y LABORALES SEGÚN LOS CRITERIOS ESTABLECIDOS POR EL MARCO COMÚN EUROPEO DE REFERENCIA PARA LAS LENGUAS.</t>
  </si>
  <si>
    <t>Gestionar procesos propios de la cultura emprendedora y empresarial de acuerdo con el perfil personal y los requerimientos de los contextos productivo y social.</t>
  </si>
  <si>
    <t>Ejercer derechos fundamentales del trabajo en el marco de la constitución política y los convenios internacionales.</t>
  </si>
  <si>
    <t>PRODUCIR TEXTOS EN INGLÉS EN FORMA ESCRITA Y ORAL</t>
  </si>
  <si>
    <t>DESARROLLAR PROCESOS DE COMUNICACIÓN EFICACES Y EFECTIVOS, TENIENDO EN CUENTA SITUACIONES  DE ORDEN SOCIAL, PERSONAL Y PRODUCTIVO.</t>
  </si>
  <si>
    <t>GENERAR HÁBITOS SALUDABLES DE VIDA MEDIANTE LA APLICACIÓN DE PROGRAMAS DE ACTIVIDAD FÍSICA EN LOS CONTEXTOS PRODUCTIVOS Y SOCIALES.</t>
  </si>
  <si>
    <t>Enrique Low Murtra-Interactuar en el contexto productivo y social de acuerdo con principios  éticos para la construcción de una cultura de paz.</t>
  </si>
  <si>
    <t>"Opción 1: Título profesional universitario en cualquier núcleo básico de conocimiento. Nivel de lengua certificado* de mínimo B2 de acuerdo con el MCER en cada una de las 4 habilidades de dominio de lengua (Comprensión oral, Comprensión escrita, Producción oral, Producción escrita). Veinticuatro (24) meses de experiencia en la instrucción/docencia de la lengua extranjera a impartir. Opción 2: Título tecnólogo en cualquier núcleo básico de conocimiento. Nivel de lengua certificado* de mínimo B2 de acuerdo con el MCER en cada una de las 4 habilidades de dominio de lengua (Comprensión oral, Comprensión escrita, Producción oral, Producción escrita). Treinta (30) meses de experiencia en la instrucción/docencia de la lengua extranjera a impartir.Los instructores para programas de formación complementaria virtual, incluyendo bilingüismo, deberán acreditar capacitación relacionada con tutoría virtual, no inferior a 40 horas, además de cumplir los requisitos del perfil establecido en los diseños curriculares de cada programa como perfiles de instructor (en el caso de bilingüismo, el perfil está definido en el numeral 8 de la presente circular). Los instructores que se contraten para orientar programas de formación titulada virtual o titulada a distancia, deberán acreditar capacitación relacionada con tutoría virtual, no inferior a 40 horas; tener experiencia certificada de mínimo seis (6) meses como tutor virtual, además de cumplir los requisitos del perfil establecido en los diseños curriculares de cada programa."</t>
  </si>
  <si>
    <t>"Requisitos académicos: Profesional en ciencias económicas o financieras, profesional en administración de empresas, profesional en mercadeo, contaduría pública, ingeniería administrativa y afines, profesional en ingeniería industrial o afines, profesional en filosofía, antropología, psicología, trabajo social, sociología o afines, profesional con estudios relacionados en ética, o bioética, o de ontología o humanismo, certificar cursos de formación en pedagogía de mínimo 40 horas. Experiencia laboral: veinticuatro (24) meses de experiencia de los cuales doce (12) meses estarán relacionados con el ejercicio de la profesión u oficio objeto de la formación profesional y doce (12) meses en labores de docencia."</t>
  </si>
  <si>
    <t>"Requisitos académicos: Certificado de Aptitud Profesional – SENA, o certificado por autoridad competente en cualquiera de las nueve áreas de desempeño de la CNO y en el nivel ocupacional 2,3 o 4 (Ver anexo C. N.O). Opción 1: Certificado de técnico, o certificado por autoridad competente en cualquiera de las nueve áreas de desempeño de la CNO y en el nivel ocupacional 3 o 4 (Ver anexo C. N.O). Opción 2:  Título de Técnico Profesional en cualquiera de los 55 núcleos básicos de conocimiento, o en NULL o Sin clasificar. Ver anexos: (N.B.C.), (TITULOS SENA).  Opción 3: Título de Tecnólogo en cualquiera de los 55 núcleos básicos de conocimiento, o en NULL o Sin clasificar. Ver anexos: (N.B.C.), (TITULOS SENA).  Opción 4: Título Profesional universitario en cualquiera de los 55 núcleos básicos de conocimiento, o en NULL o Sin clasificar. (Ver anexo N.B.C) Tarjeta profesional en los casos exigidos por la Ley    Experiencia laboral:  Cuarenta y ocho (48) meses de experiencia relacionada distribuida así:  Treinta y seis (36) meses de experiencia relacionada con el ejercicio de los derechos humanos y fundamentales del trabajo y doce (12) meses en docencia o instrucción certificada por entidad legalmente reconocida.     Opción 1: Cuarenta y dos (42) meses de experiencia relacionada distribuida así:  Treinta (30) meses de experiencia relacionada con el ejercicio de los derechos humanos y fundamentales del trabajo y Doce (12) meses en docencia o instrucción certificada por entidad legalmente reconocida.   Opción 2: Treinta y seis (36) meses de experiencia relacionada distribuida así: Veinticuatro (24) meses de experiencia relacionada con el ejercicio de los derechos humanos y fundamentales del trabajo y doce (12) meses en docencia o instrucción certificada por entidad legalmente reconocida.  Opción 3: Treinta (30) meses de experiencia relacionada distribuida así:  Dieciocho (18) meses de experiencia relacionada con el ejercicio de los derechos humanos y fundamentales del trabajo y doce (12) meses en docencia o instrucción certificada por entidad legalmente reconocida   Opción 4: Veinticuatro (24) meses de experiencia relacionada distribuida así: Doce (12) meses de experiencia relacionada con el ejercicio de los derechos humanos y fundamentales del trabajo y doce (12) meses en docencia o instrucción certificada por entidad legalmente reconocida.    Competencias:1. Crea espacios pedagógicos de reflexión y apropiación para la valoración de los derechos y deberes en el trabajo    2. Interpreta la relación entre el trabajo y el desarrollo humano.   3. Identifica la naturaleza de los derechos humanos y del trabajo.   4. Genera procesos de interacción social interacciones en el marco de los derechos humanos y laborales para el desarrollo social para el desarrollo de con autonomía y dignidad.   5. Implementa acciones para la elaboración el diligenciamiento de documentos relacionados con la política pública, de salarios y los acuerdos internacionales de la OIT y los derechos económicos, sociales y de bienestar derivadas de las acciones laborales.   6. Argumenta los derechos el ejercicio de los derechos fundamentales del trabajo y los mecanismos de protección como ejercicio de la ciudadanía laboral.   7. Organiza acciones pedagógicas para la aplicación de los principios de los derechos de asociación.   8. Integra acciones de solidaridad para la defensa del ser humano, la naturaleza y la cultura de la paz. y los valores de la convivencia la paz y la ciudadana."</t>
  </si>
  <si>
    <t>Requisitos académicos: Profesional en ciencias de la comunicación, periodismo, lingüística, filología, lenguas clásicas o modernas, español y literatura. Experiencia laboral: ¿ un (1) año de experiencia laboral en el área seis (6) meses de experiencia docente.</t>
  </si>
  <si>
    <t>"Requisitos académicos: Licenciado en educación física.  Tecnólogo en el núcleo básico de conocimiento dedeportes, educación física y recreación alternativa, Profesional en ciencias del deporte.  Título profesional universitario el núcleo básico de conocimiento dedeportes, educación física y recreación; o educación física y afines; o educación, Tecnólogo en actividad física o entrenamiento deportivo con especialización tecnológica relacionada con el área de conocimiento.   Experiencia laboral: Opción 1: treinta (30) meses de experiencia relacionada distribuida así dieciocho (18) meses de experiencia relacionada con el ejercicio de cultura física y doce (12) meses en docencia, Opción 2: veinticuatro (24) meses de experiencia relacionada distribuida asídoce (12) meses de experiencia relacionada con el ejercicio de la cultura física y doce (12) meses en docencia, adicionalmente certificar cursos de formación en pedagogía de mínimo 40 horas o presentar certificación de competencia laboral vigente en orientación de procesos formativos presenciales. "</t>
  </si>
  <si>
    <t>"Requisitos académicos: Opción 1: profesionales en ciencias sociales, filosofía, o antropología, o psicología, o trabajo social, o sociología o teología, ciencia política, relaciones internacionales o afines. Opción 2: Profesional con estudios relacionados en ética, o bioética, o deontología o humanismo, formación en pedagogía de mínimo 40 horas. Experiencia laboral: veinticuatro (24) meses de experiencia de los cuales dieciocho (18) meses estarán relacionados con el ejercicio de la profesión u oficio objeto de la formación profesional y seis (6) meses en labores de docencia y/o trabajo comunitario."</t>
  </si>
  <si>
    <t>ORGANIZACIÓN DE EVENTOS</t>
  </si>
  <si>
    <t>ORGANIZAR EVENTOS DE ACUERDO AL PORTAFOLIO DE SERVICIOS Y AL ESTUDIO DE MERCADO.</t>
  </si>
  <si>
    <t>"Requisitos académicos: el programa requiere de un equipo de instructores conformado por ¿profesional en administración turística y/o hotelera y/o tecnólogo en organización de eventos ¿profesional y/o tecnólogo administración de empresas ¿profesional y/o tecnólogo en gestión de mercados ¿profesional de la contabilidad ¿licenciado en idiomas, o en lenguas extranjeras o traductor en idioma ingles. ¿profesional o tecnólogo en salud ocupacional ¿profesional en sicología y/o trabajadora social ¿licenciado en educación ambiental, o ingeniero ambiental o tecnólogo en gestión de recursos naturales ¿licenciado en educación física, recreación y deportes o tecnólogo deportivo. Experiencia laboral: ¿profesionaldoce (12) meses de experiencia relacionados con la especialidad solicitada ¿tecnólogoveinticuatro (24) meses de experiencia relacionados con la especialidad solicitada ¿6 meses como docente en el área especifica"</t>
  </si>
  <si>
    <t>COORDINAR SERVICIOS DE ALOJAMIENTO SEGÚN PROCEDIMIENTOS TÉCNICOS</t>
  </si>
  <si>
    <t>"Requisitos academicos: ALTERNATIVA 1: PROFESIONAL EN EL ÁREA DE LA HOTELERÍA.ALTERNATIVA 2: TECNÓLOGO EL ÁREA DE HOTELERÍA Experiencia Laboral;MÍNIMO VEINTICUATRO (24) MESES DE VINCULACIÓN EN EL SECTOR PRODUCTIVO EN EL ÁREA O DEPARTAMENTO DE ALOJAMIENTO Y DOCE (12) MESES EN EL DESARROLLO DE PROCESOS PEDAGÓGICOS. ADICIONALMENTE, PARA TODAS LAS ALTERNATIVAS, CERTIFICAR CURSOS DE FORMACIÓN EN PEDAGOGÍA DE MÍNIMO 40 HORAS O PRESENTAR CERTIFICACIÓN DE COMPETENCIA LABORAL VIGENTE EN ORIENTACIÓN DE PROCESOS FORMATIVOS PRESENCIALES."</t>
  </si>
  <si>
    <t>SUPERVISAR LOS SERVICIOS PRESTADOS, SEGÚN REQUERIMIENTOS DEL CLIENTE, POLÍTICAS DE LA ORGANIZACIÓN Y NORMATIVIDAD VIGENTE.</t>
  </si>
  <si>
    <t>"Requisitos académicos: opcion 1profesional en administración de empresas, administración turística y hotelera. Opcion 2tecnólogo en administración hotelera y/o gestión hotelera, administración de empresas. Experiencia laboral: opcion 11 año de experiencia en la competencia relacionada en el área de alimentos y bebidas y 6 meses de experiencia pedagógicaopción 22 años de experiencia en la competencia relacionada en el área de alimentos y bebidas y 6 meses de experiencia pedagógica"</t>
  </si>
  <si>
    <t>"Requisitos academicos: ALTERNATIVA 1: PROFESIONAL EN EL ÁREA DE LA HOTELERÍA.ALTERNATIVA 2: TECNÓLOGO EL ÁREA DE HOTELERÍA. Experiencia Laboral;: MÍNIMO VEINTICUATRO (24) MESES DE VINCULACIÓN EN EL SECTOR PRODUCTIVO EN EL ÁREA O DEPARTAMENTO DE ALOJAMIENTO Y DOCE (12) MESES EN EL DESARROLLO DE PROCESOS PEDAGÓGICOS. ADICIONALMENTE, PARA TODAS LAS ALTERNATIVAS, CERTIFICAR CURSOS DE FORMACIÓN EN PEDAGOGÍA DE MÍNIMO 40 HORAS O PRESENTAR CERTIFICACIÓN DE COMPETENCIA LABORAL VIGENTE EN ORIENTACIÓN DE PROCESOS FORMATIVOS PRESENCIALES."</t>
  </si>
  <si>
    <t>Requisitos academicos: TECNÓLOGO O PROFESIONAL EN ÁREAS AFINES CON TECNOLOGÍAS DE LA INFORMACIÓN Y LA COMUNICACIÓN. Experiencia Laboral;EXPERIENCIA LABORAL RELACIONADA CON EL EJERCICIO DE LA PROFESIÓN U OFICIO OBJETO DE LA FORMACIÓN PROFESIONAL VEINTICUATRO (24) MESES Y  DOCE (12) MESES DE DOCENCIA EN EL ÁREA.</t>
  </si>
  <si>
    <t>Requisitos academicos: PROFESIONAL INGENIERO DE ALIMENTOS Experiencia Laboral;UN AÑO DE EXPERIENCIA EN EL CONTROL DE LA PRODUCCIÓN DE ALIMENTOS.</t>
  </si>
  <si>
    <t>Preparar alimentos de acuerdo con la orden de producción y procedimiento técnico</t>
  </si>
  <si>
    <t>"Requisitos académicos: opción 1profesional en las áreas de gastronomía, cocina, alta cocina, culinaria o gestión hotelera. Opción 2tecnólogo en las áreas de cocina, gastronomía, culinaria, gestión hotelera o gestión de alimentos y bebidas. Opción 3técnico profesional en las áreas de cocina, gastronomía o culinaria. Opción 4técnico en las áreas de cocina, gastronomía o culinaria. Experiencia laboral: mínimo veinticuatro (24) meses en la preparación de alimentos para establecimientos gastronómicosadicionalmente, para todas las opciones, certificar cursos de formación en pedagogía de mínimo 40 horas o certificación de competencia laboral vigente en orientación de procesos formativos presenciales"</t>
  </si>
  <si>
    <t>APLICAR PRÁCTICAS  DE PROTECCIÓN AMBIENTAL, SEGURIDAD Y SALUD EN EL TRABAJO DE ACUERDO CON LAS POLÍTICAS ORGANIZACIONALES  Y LA NORMATIVIDAD VIGENTE.</t>
  </si>
  <si>
    <t>"Requisitos académicos: Profesional especializado en seguridad y salud en el trabajo con formación en gestión ambiental o educación ambiental. Ingeniero ambiental, ecólogo o profesiones afines con formación en seguridad y salud en el trabajo. Profesional con especialización en gestión ambiental y seguridad y salud en el trabajo. Profesional en salud ocupacional, en seguridad y salud en el trabajo, en administración de riesgo y seguridad y salud en el trabajo, administración de la seguridad y salud ocupacional o ingeniero en seguridad y salud en el trabajo.  Título profesional universitario en núcleos básicos de conocimiento de biología, microbiología y afines; o ingeniería sanitaria y afines; o educación; o ingeniería industrial y afines. Tecnólogo en control ambiental con formación demostrada en seguridad y salud en el trabajo. Tecnólogo en salud ocupacional o seguridad y salud en el trabajo con formación en gestión ambiental.   Tecnólogo en gestión de la seguridad y salud en el trabajo, gestión de calidad, seguridad en el trabajo y ambiente, gestión ambiental o en gestión integrada de la calidad, medio ambiente, seguridad y salud ocupacional.  título de tecnólogo en el núcleo básico de conocimiento de salud pública; o ingeniería civil y afines; ver anexos(n. B. C. ), (titulos sena) con licencia en salud ocupacional,  Título profesional universitario en el núcleo básico de conocimiento de salud pública; o ingeniería química y afines; o ingeniería de minas, metalurgia y afines; o medicina; o terapias; o enfermería; o sociología, trabajo social y afines; o administración (ver anexo n. B. C) con licencia en salud ocupacional. Licenciado en educación física profesional en ciencias del deporte. Tecnólogo en actividad física o entrenamiento deportivo con especialización tecnológica relacionada con el área de conocimiento. Experiencia laboral: mínimo 12 meses de experiencia laboral en el área objeto del desempeño. Tecnólogo en salud ocupacional, tecnólogo en gestión integrada de la calidad, medio ambiente, seguridad y salud ocupacional, tecnólogo en control integrado de la calidad, medio ambiente, seguridad y salud ocupacional, tecnólogo en gestión en salud ocupacional, o tecnólogo en gestión de salud ocupacional, seguridad y medio ambiente.  Profesional en salud ocupacional o administración de la seguridad y salud ocupacional, profesional en cualquier área del conocimiento con posgrado en seguridad y salud en el trabajo, en higiene y salud ocupacional, gerencia en salud ocupacional, en salud ocupacional e higiene del trabajo, en administración de salud ocupacional, en salud ocupacional y ambiental, salud ocupacional y riesgos laborales, en salud ocupacional, gerencia y control de riesgos, en hseq sistemas integrados de seguridad y salud ocupacional ambiental y calidad, en higiene, seguridad y salud en el trabajo, en sistemas integrados de gestión, seguridad y salud en el trabajo o en gestión integrada de la seguridad y salud en el trabajo, calidad y medio ambiente.  Experiencia laboral: veinticuatro (24) meses de los cuales dieciocho (18) meses estarán relacionados con el ejercicio de la profesión u oficio objeto de la formación profesional y seis (6) meses en labores de docencia.   Certificar cursos de formación en pedagogía de mínimo 40 horas o presentar certificación de competencia laboral vigente en orientación de procesos formativos presenciales"</t>
  </si>
  <si>
    <t>COCINA/PASTELERIA</t>
  </si>
  <si>
    <t>8-9302-924 Instructor: Prestar Servicios Personales Carácter Temporal Para La Formación Profesional Integral, En FORMACION REGULAR TITULADA Y COMPLEMENTARIAPara el Programa Formación COCINA.</t>
  </si>
  <si>
    <t>8-9302-469 Instructor: Prestar Servicios Personales Carácter Temporal Para La Formación Profesional Integral, En FORMACION REGULAR TITULADA Y COMPLEMENTARIAPara el Programa Formación COORDINACION DE SERVICIOS HOTELEROS</t>
  </si>
  <si>
    <t>8-9302-470 Instructor: Prestar Servicios Personales Carácter Temporal Para La Formación Profesional Integral, En FORMACION REGULAR TITULADA Y COMPLEMENTARIAPara el Programa Formación COORDINACION DE SERVICIOS HOTELEROS</t>
  </si>
  <si>
    <t>8-9302-472 Instructor: Prestar Servicios Personales Carácter Temporal Para La Formación Profesional Integral, En FORMACION REGULAR TITULADA Y COMPLEMENTARIAPara el Programa Formación COORDINACION DE SERVICIOS HOTELEROS</t>
  </si>
  <si>
    <t>8-9302-917 Instructor: Prestar Servicios Personales Carácter Temporal Para La Formación Profesional Integral, En FORMACION REGULAR TITULADA Y COMPLEMENTARIAPara el Programa Formación COORDINACION DE SERVICIOS HOTELEROS</t>
  </si>
  <si>
    <t>8-9302-474 Instructor: Prestar Servicios Personales Carácter Temporal Para La Formación Profesional Integral, En FORMACION REGULAR TITULADA Y COMPLEMENTARIAPara el Programa Formación SERVICIO DE RECEPCION HOTELERA</t>
  </si>
  <si>
    <t>8-9302-836 Instructor: Prestar Servicios Personales Carácter Temporal Para La Formación Profesional Integral, En FORMACION REGULAR TITULADA Y COMPLEMENTARIAPara el Programa Formación SERVICIO AEROPORTUARIO A PASAJEROS</t>
  </si>
  <si>
    <t>8-9302-916 Instructor: Prestar Servicios Personales Carácter Temporal Para La Formación Profesional Integral, En FORMACION REGULAR TITULADA Y COMPLEMENTARIAPara el Programa Formación SERVICIO DE RESTAURANTE Y BAR</t>
  </si>
  <si>
    <t>ATENCION INTEGRAL A LA PERSONA CON ENFERMEDAD ONCOLOGICA</t>
  </si>
  <si>
    <t>Asistir el cuidado crítico de personas según protocolos y normativa de salud.</t>
  </si>
  <si>
    <t>"Requisitos academicos: PROFESIONAL EN ENFERMERÍA O MEDICINA Experiencia Laboral;MÍNIMO 12 MESES DE EXPERIENCIA LABORAL EN EL ÁREA DE ONCOLOGÍA.  MÍNIMO 6 MESES EN FORMACIÓN PEDAGÓGICA"</t>
  </si>
  <si>
    <t>Requisitos académicos: tecnólogo o profesional en áreas afines con tecnologías de la información y la comunicación experiencia laboral: mínimo 12 meses relacionados con el ejercicio de la profesión u oficio objeto de la formación profesional minimo 6 meses en labores de docencia en el área</t>
  </si>
  <si>
    <t>GESTION ADMINISTRATIVA DEL SECTOR SALUD.</t>
  </si>
  <si>
    <t>ASISTIR PACIENTES QUIRÚRGICOS DE ACUERDO CON GUÍAS DE MANEJO Y NORMATIVA DE SALUD</t>
  </si>
  <si>
    <t>"Requisitos académicos: profesional de enfermeria experiencia laboral: mínimo 24 meses de vinculación laboral en áreas de desempeño con funciones relacionadas con el áreamínimo 6 mese de experiencia pedagógica con adultos"</t>
  </si>
  <si>
    <t>REALIZAR TRATAMIENTOS FACIALES DE NATURALEZA NO CRUENTA, NO INVASIVA CON BASE EN UNA VALORACIÓN Y PROTOCOLO ESTÉTICO</t>
  </si>
  <si>
    <t>Asistir el servicio odontológico según normativa de salud</t>
  </si>
  <si>
    <t>"Requisitos académicos: odontólogo (a) general experiencia laboral: mínimo 18 mese de experiencia en la práctica de la profesiónminimo 6 meses en experiencia docente"</t>
  </si>
  <si>
    <t>RESULTADOS DE APRENDIZAJE ETAPA PRACTICA</t>
  </si>
  <si>
    <t>"Requisitos academicos: El Programa Requiere De Un Equipo De Instructores Técnicos, Conformado Por Odontólogo* Profesional De La Salud** Profesional De Enfermería Tecnólogo En Aph Experiencia Laboral ¿Mínimo 12 Meses De Vinculación Laboral Con El Área De Su Profesión  Especialización En Gerencia O Administración En Salud Y/O Experiencia En Instituciones Del Sistema, En Cargos Administrativos Relacionados Con La Atención Al Usuario**Experiencia En Acciones De Promoción, Prevención, Tratamiento Y Rehabilitación En Salud Oral*"</t>
  </si>
  <si>
    <t>Atender niños y niñas según proceso pedagógico y normativa de educación inicial</t>
  </si>
  <si>
    <t>SALUD PUBLICA</t>
  </si>
  <si>
    <t>Caracterizar situación de salud según metodología de análisis y normativa</t>
  </si>
  <si>
    <t>"Requisitos académicos: profesionales del área de la salud o de ciencias sociales, con postgrado en salud pública o epidemiología experiencia laboral: mínimo 12 meses de experiencia en su desempeño profesionalmínimo 24 meses de vinculación laboral en el desempeño de funciones relacionadas con los procesos comunitariosmínimo 12 meses de experiencia en formación y/o educación"</t>
  </si>
  <si>
    <t>"Requisitos academicos: TÍTULO PROFESIONAL EN ÁREAS DE LA SALUD O ADMINISTRACIÓN EN SALUD, CON POSGRADO EN ADMINISTRACIÓN EN SALUD O  AUDITORIA EN SALUD O GERENCIA EN SALUD. Experiencia Laboral;MÍNIMO 12 MESES DE EXPERIENCIA EN GESTIÓN DE PROCESOS ADMINISTRATIVOS DE SALUD.MÍNIMO 12 MESES EXPERIENCIA DOCENTE."</t>
  </si>
  <si>
    <t>EJECUTAR LOS PROCESOS PROPIOS DEL SECTOR FARMACÉUTICO IMPLEMENTANDO LAS NORMAS DE CALIDAD, AMBIENTALES Y DE SEGURIDAD, SEGÚN NORMATIVIDAD VIGENTE.</t>
  </si>
  <si>
    <t>Entregar productos farmacéuticos según delegación y normativa de salud</t>
  </si>
  <si>
    <t>"Requisitos académicos: químico farmacéutico o regente de farmacia experiencia laboral: ¿ mínimo 24 meses de vinculación laboral en el desempeño de funciones relacionadas con el proceso farmacéutico¿ mínimo 6 meses de experiencia en formación y/o educación"</t>
  </si>
  <si>
    <t>8-9302-483 Instructor: Prestar Servicios Personales Carácter Temporal Para La Formación Profesional Integral, En FORMACION REGULAR TITULADA Y COMPLEMENTARIAPara el Programa Formación APOYO ADMINISTRATIVO EN SALUD.</t>
  </si>
  <si>
    <t>8-9302-494 Instructor: Prestar Servicios Personales Carácter Temporal Para La Formación Profesional Integral, En FORMACION REGULAR TITULADA Y COMPLEMENTARIAPara el Programa Formación APOYO ADMINISTRATIVO EN SALUD.</t>
  </si>
  <si>
    <t>"Requisitos académicos: profesional en el área de la educación infantil o licenciado en educación preescolar o licenciado en pedagogía infantil o licenciado en educación infantil,  ICENCIADO
EN PSICOPEDAGOGÍA olicenciado en primera infancia. Experiencia laboral: mínimo 24 meses de experiencia laboral cumpliendo funciones relacionadas con la atención a niñas y niños menores de 6 añosmínimo 12 meses en procesos de formación con adultos"</t>
  </si>
  <si>
    <t>8-9302-927 Instructor: Prestar Servicios Personales Carácter Temporal Para La Formación Profesional Integral, En FORMACION REGULAR TITULADA Y COMPLEMENTARIAPara el Programa Formación COSMETOLOGIA Y ESTETICA INTEGRAL.</t>
  </si>
  <si>
    <t>8-9302-499 Instructor: Prestar Servicios Personales Carácter Temporal Para La Formación Profesional Integral, En FORMACION REGULAR TITULADA Y COMPLEMENTARIAPara el Programa Formación ENFERMERIA.</t>
  </si>
  <si>
    <t>8-9302-495 Instructor: Prestar Servicios Personales Carácter Temporal Para La Formación Profesional Integral, En FORMACION REGULAR TITULADA Y COMPLEMENTARIAPara el Programa Formación APOYO ADMINISTRATIVO EN SALUD.</t>
  </si>
  <si>
    <t>8-9302-486 Instructor: Prestar Servicios Personales Carácter Temporal Para La Formación Profesional Integral, En FORMACION REGULAR TITULADA Y COMPLEMENTARIAPara el Programa Formación REGENCIA DE FARMACIA</t>
  </si>
  <si>
    <t>8-9302-487 Instructor: Prestar Servicios Personales Carácter Temporal Para La Formación Profesional Integral, En FORMACION REGULAR TITULADA Y COMPLEMENTARIAPara el Programa Formación REGENCIA DE FARMACIA</t>
  </si>
  <si>
    <t>8-9302-465 Instructor: Prestar Servicios Personales Carácter Temporal Para La Formación Profesional Integral, En FORMACION REGULAR TITULADA Y COMPLEMENTARIAPara el Programa Formación SERVICIOS FARMACEUTICOS</t>
  </si>
  <si>
    <t>8-9302-496 Instructor: Prestar Servicios Personales Carácter Temporal Para La Formación Profesional Integral, En FORMACION REGULAR TITULADA Y COMPLEMENTARIAPara el Programa Formación APOYO ADMINISTRATIVO EN SALUD.</t>
  </si>
  <si>
    <t>Deduccion Semana de Confraternidad- Alistamiento  (10 al 22 de Julio)</t>
  </si>
  <si>
    <t>PENDIENTE</t>
  </si>
  <si>
    <t xml:space="preserve">LISBETH VARGAS , GLORIA DIAZ </t>
  </si>
  <si>
    <t>CODIGO 18277</t>
  </si>
  <si>
    <t>NORMA GUTIERREZ</t>
  </si>
  <si>
    <t>CODIGO 18272</t>
  </si>
  <si>
    <t>CODIGO 18268</t>
  </si>
  <si>
    <t>WALESKA ZUCHINNI</t>
  </si>
  <si>
    <t>CODIGO 18265</t>
  </si>
  <si>
    <t xml:space="preserve">ANTONIO ACOSTA </t>
  </si>
  <si>
    <t>CODIGO 18242</t>
  </si>
  <si>
    <t>VIVIANA ECHEVERRI A</t>
  </si>
  <si>
    <t>CODIGO 18260</t>
  </si>
  <si>
    <t xml:space="preserve">RODRIGO CASTRO </t>
  </si>
  <si>
    <t>CODIGO 18258</t>
  </si>
  <si>
    <t xml:space="preserve">FRANKLYN APARICIO </t>
  </si>
  <si>
    <t>CODIGO 18256</t>
  </si>
  <si>
    <t>ARNOVIS PEREZ</t>
  </si>
  <si>
    <t>CODIGO 18249</t>
  </si>
  <si>
    <t>CODIGO 18238</t>
  </si>
  <si>
    <t xml:space="preserve">8-9302-453 Instructor: Prestar Servicios Personales Carácter Temporal Para La Formación Profesional Integral, En FORMACION REGULAR TITULADA Y COMPLEMENTARIAPara el Programa Formación COCINA </t>
  </si>
  <si>
    <t>NELSON AGRESORR</t>
  </si>
  <si>
    <t>CODIGO 18226</t>
  </si>
  <si>
    <t>EUGENIA MARIA CANO</t>
  </si>
  <si>
    <t>CODIGO 18609</t>
  </si>
  <si>
    <t>CODIGO 18271, FALTA UN INSTRUCTOR</t>
  </si>
  <si>
    <t xml:space="preserve">CLAUDIA ARENAS </t>
  </si>
  <si>
    <t>NO APARECE PRESELECCIONADO</t>
  </si>
  <si>
    <t>FELICIDAD PEREZ</t>
  </si>
  <si>
    <t>CODIGO 14285</t>
  </si>
  <si>
    <t>YURAIMA ESCORCIA</t>
  </si>
  <si>
    <t>CODIGO 14291</t>
  </si>
  <si>
    <t>Instructor: Prestar Servicios Personales Carácter Temporal Para La Formación Profesional Integral, En FORMACION REGULAR TITULADA Y COMPLEMENTARIAPara el Programa Formación SALUD PUBLICA</t>
  </si>
  <si>
    <t>MARIA MORILLO</t>
  </si>
  <si>
    <t>8-9302-494 Instructor: Prestar Servicios Personales Carácter Temporal Para La Formación Profesional Integral, En FORMACION REGULAR TITULADA Y COMPLEMENTARIA , Para el Programa Formación GESTION ADMINISTRATIVA DEL SECTOR SALUD APOYO ADMINISTRATIVO EN SALUD.</t>
  </si>
  <si>
    <t>GUILLERMO ARIAS</t>
  </si>
  <si>
    <t>CODIGO 14299</t>
  </si>
  <si>
    <t>CODIGO 14346</t>
  </si>
  <si>
    <t>JAIRO VERGARA, CARLOS RODRIGUEZ</t>
  </si>
  <si>
    <t>CODIGO 14244</t>
  </si>
  <si>
    <t>FERNANDO GUEVARA</t>
  </si>
  <si>
    <t>CODIGO 14251</t>
  </si>
  <si>
    <t>GERMAN VERGARA,  EVELYS RODRIGUEZ, JANICE NIEBLES, MEIRA SEÑAS, OSIRIS VILLARREAL, OSCAR ALFORD, CARMEN DE LA HOZ, SINDY ESCORCIA</t>
  </si>
  <si>
    <t>CODIGO  14254</t>
  </si>
  <si>
    <t xml:space="preserve">SIXTO OSPINO, MARIA SALINAS </t>
  </si>
  <si>
    <t>CODIGO 14271</t>
  </si>
  <si>
    <t xml:space="preserve">CODIGO  14279, FALTA UN INSTRUCTOR </t>
  </si>
  <si>
    <t>ORIENTAR PERSONAS SEGÚN NORMATIVIDAD EN SALUD</t>
  </si>
  <si>
    <t>ARNALDO CARO</t>
  </si>
  <si>
    <t>CODIGO 14324</t>
  </si>
  <si>
    <t>JUDY MARTINEZ</t>
  </si>
  <si>
    <t>CODIGO 14334</t>
  </si>
  <si>
    <t xml:space="preserve">MARIA BLANCO </t>
  </si>
  <si>
    <t xml:space="preserve">CODIGO  14337 </t>
  </si>
  <si>
    <t xml:space="preserve">DELSY AMAYA, LUDYS CALVO, KATIA GONZALEZ, EUDREYS MANOTAS, PATRICIA OLACIGUERI, WENDY PEREZ, DIEGO RIVERA, LICETH MUÑOZ, BRIGITTE PRIETO, CLARIT CASTILLO, MARTHA NIETO, EILEEN SARMIENTO </t>
  </si>
  <si>
    <t>CODIGO 14369</t>
  </si>
  <si>
    <t xml:space="preserve">JANINE ALGARIN </t>
  </si>
  <si>
    <t>CODIGO 14367</t>
  </si>
  <si>
    <t>FLAVIANA OCAMPO</t>
  </si>
  <si>
    <t>CODIGO 14386</t>
  </si>
  <si>
    <t xml:space="preserve">EDICTA PERALTA </t>
  </si>
  <si>
    <t>CODIGO 18261</t>
  </si>
  <si>
    <t>CODIGO 14293, FALTA POR CONTRATAR UN INSTRUCTOR</t>
  </si>
  <si>
    <t>CODIGO 18236, PENDIENTE POR CONTRATAR UN INSTRUCTOR EN EK SEGUNDO TRIMESTRE</t>
  </si>
  <si>
    <t>Contratistas</t>
  </si>
  <si>
    <t>ATENCION Y SERVICIO AL CLIENTE.</t>
  </si>
  <si>
    <t>FACILITAR EL SERVICIO A LOS CLIENTES DE ACUERDO CON LAS POLÍTICAS DE LA ORGANIZACIÓN.</t>
  </si>
  <si>
    <t>Requisitos académicos: profesional del área de administración de empresas, mercadeo, economista, psicología experiencia laboral: con experiencia de seis meses en procesos relacionados con marketing, servicio al cliente, gestión de personal</t>
  </si>
  <si>
    <t>MANEJO BÁSICO DE HERRAMIENTAS OFIMATICAS I</t>
  </si>
  <si>
    <t>APLICAR TECNOLOGÍAS DE LA INFORMACIÓN TENIENDO EN CUENTA LAS NECESIDADES DE LA UNIDAD ADMINISTRATIVA.</t>
  </si>
  <si>
    <t>Requisitos académicos: ingeniero de sistemas (opción 1) tecnólogo en sistemas (opción 2) experiencia laboral: ¿estar certificado en las unidades de competencia para docentes ¿administrar las actividades de enseñanza aprendizaje evaluación ¿planear la evaluación del aprendizaje ¿ejecutar la evaluación del aprendizaje ¿orientar los procesos educativos con base en los planes concertados ¿planear procesos formativos de acuerdo a parámetros institucionales ¿manejo de los procesos administrativos inherentes a la función docente ¿capacidad para interpretar, argumentar y proponer alternativas en la solución de problemas ¿manejo de fuentes de informaciónsaber acceder, seleccionar, transferir y usar la información empleando herramientas informáticas (procesador de textos, hoja electrónica y uso del correo electrónico) ¿capacidad para la gestión, el seguimiento y la evaluación de las actividades inherentes a sus responsabilidades</t>
  </si>
  <si>
    <t>Carolina Castillo Hoyos</t>
  </si>
  <si>
    <t>FUNDAMENTOS DEL SISTEMA DE GESTION DE SEGURIDAD Y SALUD EN EL TRABAJO</t>
  </si>
  <si>
    <t>Implementar sistema de seguridad y salud del trabajo según normativa legal y técnica</t>
  </si>
  <si>
    <t>"Requisitos academicos: Título Profesional En Salud, Ingenierías, Administración Y Social Con Especialización En Seguridad Y Salud En El Trabajo Y/O Salud Ocupacional. Experiencia Laboral 24 Meses De Experiencia En Áreas Específicas6 Meses En Pedagogía"</t>
  </si>
  <si>
    <t>Mabel Rangel Rodríguez, Daniel Herrera Charris</t>
  </si>
  <si>
    <t>FORTALECIMIENTO PEDAGOGICO COMUNITARIO EN LA PRIMERA INFANCIA</t>
  </si>
  <si>
    <t>ORIENTAR PRÁCTICAS EDUCATIVAS EN LOS NIÑOS Y NIÑAS HASTA LOS 6 AÑOS, DE ACUERDO CON EL PLAN DE ATENCIÓN INTEGRAL PARA LA PRIMERA INFANCIA.</t>
  </si>
  <si>
    <t>Requisitos académicos: psicólogo, psicopedagogo, licenciado en pedagogía infantil y/o en educación preescolar experiencia laboral: dos años de experiencia en educación en primera infancia</t>
  </si>
  <si>
    <t>Hilda Collante Castilla, Cielo Melo Sancibier, Hilene Pacheco Borrero</t>
  </si>
  <si>
    <t>PELUQUERIA.</t>
  </si>
  <si>
    <t>Cortar cabello según líneas de diseño y procedimiento técnico</t>
  </si>
  <si>
    <t>"Requisitos academicos: TÉCNICO EN PELUQUERÍA O TÉCNICO EN BELLEZA INTEGRAL. Experiencia Laboral;MINIMO 24 MESES DE VINCULACIÓN LABORAL CON EL ÁREA DE SU PROFESIÓNMÍNIMO 6 MESES DE EXPERIENCIA DOCENTE"</t>
  </si>
  <si>
    <t>Ana Ruíz Polo</t>
  </si>
  <si>
    <t>ELABORACIÓN DE PANES ARTESANALES</t>
  </si>
  <si>
    <t>ELABORAR ALIMENTOS DE PANIFICACIÓN DE ACUERDO CON EL PROGRAMA DE PRODUCCIÓN Y NORMATIVA VIGENTE</t>
  </si>
  <si>
    <t>Requisitos académicos: técnicatécnico o tecnólogo en elaboración de productos de panificación experiencia laboral: 1 año en experiencia certificada en la producción de productos de panadería</t>
  </si>
  <si>
    <t>No hay preseleccionados.
Se sugiere la contratación del señor Alfredo Rivas Vega quien viene trabajando con el centro y cumple con el perfil</t>
  </si>
  <si>
    <t>INTEGRACION LOGISTICA DE CADENAS DE SUMINISTRO</t>
  </si>
  <si>
    <t>Planear la integración de las cadenas de suministro segun mejores practicas y modelos de gestión</t>
  </si>
  <si>
    <t>"Requisitos académicos: alternativa 1: área de conocimiento ingeniería; núcleo básico de conocimiento ingeniería industrial, título profesionalingeniero industrial, ingeniero en logística. Alternativa 2: área del conocimiento administraciónnúcleo básico administración de empresas, título profesionaladministrador logístico, administrador de empresa. Adicional formación académica en logística integral formación académica en pedagógica relacionada con procesos formativos presenciales formación académica en pedagógica relacionada con procesos formativos en ambientes virtuales ava experiencia laboral: mínimo 15 años de experiencia trabajando en área de la logísticamínimo (2) año de experiencia impartiendo formación en competencias o módulos relacionados con logística de suministro, logística de distribución, logística industrialespecialista y/o magister en logística"</t>
  </si>
  <si>
    <t>Rosny Cantillo Ortíz</t>
  </si>
  <si>
    <t xml:space="preserve">
</t>
  </si>
  <si>
    <t>HIGIENE PARA MANIPULADORES DE ALIMENTOS</t>
  </si>
  <si>
    <t>"Requisitos académicos: ingeniero de alimentos o sanitario experiencia laboral: mínimo 12 meses de experiencia en el manejo de servicios de alimentación o manipulación de alimentosmínimo 6 meses de experiencia docente"</t>
  </si>
  <si>
    <t>Alexis Valle Mora</t>
  </si>
  <si>
    <t>GESTION DEL DESARROLLO DEL TALENTO HUMANO</t>
  </si>
  <si>
    <t>Planear el desarrollo del talento humano según requerimientos y modelos gestión</t>
  </si>
  <si>
    <t>Requisitos académicos: alternativa 1profesional en ciencias sociales, económicas y administrativas, alternativa 2tecnólogo en recursos humanos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veinticuatro (24) meses estarán relacionados con el ejercicio de la profesión u oficio objeto de la formación profesional y doce (12) meses en labores de docencia</t>
  </si>
  <si>
    <t>Adela Barrios Donado</t>
  </si>
  <si>
    <t>Reemplazar por Peluqueria</t>
  </si>
  <si>
    <t>COMPORTAMIENTO EMPRENDEDOR</t>
  </si>
  <si>
    <t>Fomentar cultura emprendedora según habilidades y competencias personales</t>
  </si>
  <si>
    <t>"Requisitos academicos: PROFESIONAL TITULADO EN CIENCIAS ECONÓMICAS, ADMINISTRATIVAS, FINANCIERAS, DE MERCADEO E INGENIERÍAS. Experiencia Laboral;VEINTICUATRO (24) MESES DE EXPERIENCIA RELACIONADA DISTRIBUIDA ASÍ:DOCE (12) MESES DE EXPERIENCIA RELACIONADA CON EL EJERCICIO DE LA ACTIVIDAD EMPRENDEDORA Y DOCE (12) MESES EN DOCENCIA."</t>
  </si>
  <si>
    <t>Jacob Peláez González</t>
  </si>
  <si>
    <t>BÁSICO DE CONTABILIDAD COSTOS Y PRESUPUESTOS</t>
  </si>
  <si>
    <t>PREPARAR Y PRESENTAR LA INFORMACIÓN CONTABLE Y FINANCIERA SEGÚN NORMAS LEGALES Y POLÍTICAS ORGANIZACIONALES</t>
  </si>
  <si>
    <t>Requisitos académicos: tecnólogo en análisis de costos y presupuestos contador público titulado experiencia laboral: 1 año en el área</t>
  </si>
  <si>
    <t>Elsa Peroza Castro</t>
  </si>
  <si>
    <t>ELABORACIÓN DE ARTÍCULOS DECORATIVOS Y UTILITARIOS CON MATERIALES RECICLABLES</t>
  </si>
  <si>
    <t>ADAPTAR PROCESO PRODUCTIVO ARTESANAL, SEGÚN ORDEN DE PRODUCCIÓN.</t>
  </si>
  <si>
    <t>"Requisitos académicos: ¿formación profesional en técnicas de artes plásticas y afines experiencia laboral: ¿mínimo 24 meses de vinculación laboral en el área de su profesión (un tiempo genérico para todos los perfiles requeridos) y 36 meses para el técnico"</t>
  </si>
  <si>
    <t>Indira Granados Niebles, Diana Estevan Gamarra</t>
  </si>
  <si>
    <t>TENDENCIAS EN DECORACION PARA MANICURA Y PEDICURA</t>
  </si>
  <si>
    <t>CREAR FORMAS Y DISEÑOS SOBRE LAS LÁMINAS UNGUEALES UTILIZANDO TÉCNICAS DE ESTÉTICA DECORATIVA.</t>
  </si>
  <si>
    <t>Requisitos académicos: título en cuidado estético de manos y pies. Experiencia laboral: tener experiencia mínima de 24 meses en el área de cuidado estético de manos y pies, basado en el desarrollo de competencias laboralesexperiencia en estructura de uñas, tips, moldeexperiencia en el manejo de técnicas en acrílico y gel</t>
  </si>
  <si>
    <t>Liliana Almario Peña</t>
  </si>
  <si>
    <t>COCINA BÁSICA NIVEL 1</t>
  </si>
  <si>
    <t>Requisitos académicos: técnico profesional en cocina, tecnólogo en cocina, tecnólogo en gastronomía, profesional en cocina experiencia laboral: docencia en el área de 1 a 10 años de experiencia</t>
  </si>
  <si>
    <t>Dubys Altamar Beltrán</t>
  </si>
  <si>
    <t>Resumen</t>
  </si>
  <si>
    <t>Instructores</t>
  </si>
  <si>
    <t>Servicios Administrativos y Financieros</t>
  </si>
  <si>
    <t>Titulada Virtual</t>
  </si>
  <si>
    <t xml:space="preserve">Hoteleria </t>
  </si>
  <si>
    <t>Area</t>
  </si>
  <si>
    <t>AVA Bilinguismo</t>
  </si>
  <si>
    <t>Recurso Asignado</t>
  </si>
  <si>
    <t>Total Regular</t>
  </si>
  <si>
    <t>Saldo</t>
  </si>
  <si>
    <t>Numero CDP</t>
  </si>
  <si>
    <t>Numero del Proceso</t>
  </si>
  <si>
    <t>SERVICIOS Y OPERACIONES MICROFINANCIERAS</t>
  </si>
  <si>
    <t>Requisitos academicos: - TECNÓLOGO O PROFESIONAL EN ÁREAS AFINES CON TECNOLOGÍAS DE LA INFORMACIÓN Y LA COMUNICACIÓN. Experiencia Laboral;- MÍNIMO, DIECIOCHO (18) MESES DE EXPERIENCIA LABORAL, DE LOS CUALES DOCE (12) MESES ESTARÁN RELACIONADOS CON EL EJERCICIO DE LA PROFESIÓN U OFICIO OBJETO DE LA FORMACIÓN PROFESIONAL Y SEIS (6) MESES EN LABORES DE DOCENCIA EN EL ÁREA.</t>
  </si>
  <si>
    <t>8-9302-866 Instructor: Prestar Servicios Personales Carácter Temporal Para La Formación Profesional Integral, En FORMACION REGULAR TITULADA Y COMPLEMENTARIAPara el Programa Formación SERVICIOS COMERCIALES Y FINANCIEROS Y SERVICIOS Y OPERACIONES MICROFINANCIERAS</t>
  </si>
  <si>
    <t>ANGEL ALVAREZ HERNANDEZ</t>
  </si>
  <si>
    <t>CONVOCATORIA 18030</t>
  </si>
  <si>
    <t>8-9302-867 Instructor: Prestar Servicios Personales Carácter Temporal Para La Formación Profesional Integral, En FORMACION REGULAR TITULADA Y COMPLEMENTARIAPara el Programa Formación ASESORÍA COMERCIAL Y OPERACIONES DE ENTIDADES FINANCIERAS</t>
  </si>
  <si>
    <t>MARIA FERNANDA BUSTOS</t>
  </si>
  <si>
    <t>CONVOCATORIA 18012</t>
  </si>
  <si>
    <t>GESTION CONTABLE Y DE INFORMACION FINANCIERA</t>
  </si>
  <si>
    <t>Elaborar declaraciones tributarias de acuerdo con guía técnica y normativa fiscal</t>
  </si>
  <si>
    <t>"Requisitos académicos: El programa requiere de un equipo de instructores para orientar la competencia conformado por profesionales de las siguientes áreas: alternativa 1: titulo profesional universitario en el núcleo básico de conocimiento de: -contaduría pública -tarjeta profesional en los casos exigidos por la ley alternativa 2: título de tecnólogo en el núcleo básico de conocimiento de contaduría pública. Experiencia laboral: Alternativa 1: veinticuatro (24) meses de experiencia relacionada distribuida así: doce (12) meses de experiencia relacionada con el ejercicio de contabilidad y doce (12) meses en docencia y con el programa de formación alternativa 2: treinta (30) meses de experiencia relacionada distribuida así: dieciocho (18) meses de experiencia relacionada con el ejercicio de contabilidad y doce (12) meses en docencia y con el programa de formación"</t>
  </si>
  <si>
    <t>8-9302-532 Instructor: Prestar Servicios Personales Carácter Temporal Para La Formación Profesional Integral, En FORMACION REGULAR TITULADA Y COMPLEMENTARIAPara el Programa Formación GESTION CONTABLE Y DE INFORMACION FINANCIERA</t>
  </si>
  <si>
    <t>ESTERLINA MEJIA, JAIME POSADA</t>
  </si>
  <si>
    <t xml:space="preserve">CONVOCATORIA 17923 </t>
  </si>
  <si>
    <t>AGREGADA</t>
  </si>
  <si>
    <t>MAURICIO BONETH, CARLOS MADIEDO, ERICK PALACIOS, FABIAN CASTRO, MARLY ROA, JUAN JOSE PERTUZ, MARLY ROA,  CAROL GOMEZ, GIOVANY PALMA, JAVIER JULIO, JESUS RODRIGUEZ, EUFEMIA PARRA, MERCEDES BIBANQUEZ, HOWARD PACHECO, GLADYS PEREZ, CESAR SALAS</t>
  </si>
  <si>
    <t>CONVOCATORIA 17923  nota:  JOHON ORDOÑEZ, manifiesta Linda Pichon que su desempeño fue deficiente en 2022</t>
  </si>
  <si>
    <t>CONTABILIZACION DE OPERACIONES COMERCIALES Y FINANCIERAS.</t>
  </si>
  <si>
    <t>Reconocer recursos financieros de acuerdo con metodología y normativa</t>
  </si>
  <si>
    <t>"Requisitos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t>
  </si>
  <si>
    <t>8-9302-295 Instructor: Prestar Servicios Personales Carácter Temporal Para La Formación Profesional Integral, En FORMACION REGULAR TITULADA Y COMPLEMENTARIAPara el Programa Formación CONTABILIZACION DE OPERACIONES COMERCIALES Y FINANCIERAS.</t>
  </si>
  <si>
    <t>CLAUDIA CAPDEVILLA CARABALLO</t>
  </si>
  <si>
    <t>CONVOCATORIA 17897</t>
  </si>
  <si>
    <t>SEGURIDAD DE INSTALACIONES</t>
  </si>
  <si>
    <t>CONTROLAR ACCESOS DE ACUERDO CON NORMATIVA DE SEGURIDAD PRIVADA</t>
  </si>
  <si>
    <t>"Requisitos académicos: Requisitos académicos alternativa no. 1 -formación profesional en áreas de seguridad, profesionales en derecho; administración, ingenierías industrial, sst, oficial de las ffaa, profesional en ciencias militares, administrador policial, especialista en gestión del riesgo, personal de organismos de seguridad del estado; policía nacional; con conocimiento y experticia en seguridad alternativa no. 2 -tecnólogo en salud ocupacional, suboficial de las ffaa y policía nacional; personal de organismos de seguridad del estado; policía nacional ; con conocimientos y experticia en seguridad Experiencia laboral: Requisitos de experiencia laboral alternativa 1: veinticuatro (24) meses de experiencia: de los cuales dieciocho (18) meses estarán relacionados con el ejercicio de la profesión u oficio objeto de la formación profesional y seis (6) meses en labores de docencia alternativa 2: treinta y seis (36) meses de experiencia: de los cuales veinticuatro (24) meses estarán relacionados con el ejercicio de la profesión u oficio objeto de la formación profesional y doce (12) meses en labores de docencia"</t>
  </si>
  <si>
    <t>8-9302-294 Instructor: Prestar Servicios Personales Carácter Temporal Para La Formación Profesional Integral, En FORMACION REGULAR TITULADA Y COMPLEMENTARIAPara el Programa Formación SEGURIDAD DE INSTALACIONES</t>
  </si>
  <si>
    <t>JAIME VANEGAS</t>
  </si>
  <si>
    <t>CONVOCATORIA 17891</t>
  </si>
  <si>
    <t>GESTIÓN BANCARIA Y DE ENTIDADES FINANCIERAS</t>
  </si>
  <si>
    <t>DAR ASESORÍA COMERCIAL Y FINANCIERA QUE CONDUZCA A LA SATISFACCIÓN DE LAS EXPECTATIVAS Y NECESIDADES REALES DEL CLIENTE.</t>
  </si>
  <si>
    <t>"Requisitos academicos: El Programa Requiere De Un Equipo De Instructores, Conformado Por Profesionales Con Titulo De Pregrado EnCiencias Económicas O AfinesIngeniería Industrial O Financiera O Afines Experiencia Laboral Veinticuatro (24) Meses De ExperienciaDe Los Cuales Dieciocho (18) Meses Estarán Relacionados Con El Ejercicio De La Profesión U Oficio Objeto De La Formación Profesional Y Preferiblemente Con Seis (6) Meses En Labores De Docencia"</t>
  </si>
  <si>
    <t>8-9302-571 Instructor: Prestar Servicios Personales Carácter Temporal Para La Formación Profesional Integral, En FORMACION REGULAR TITULADA Y COMPLEMENTARIAPara el Programa Formación GESTIÓN BANCARIA Y DE ENTIDADES FINANCIERAS</t>
  </si>
  <si>
    <t>LISSETTE ORTIZ, EMERITA DONADO, FREDY RIAÑO, ARISTOFANES RAMOS, MARCHELO MARTINEZ, JAVIER RAMIREZ, JAVIER MORALES</t>
  </si>
  <si>
    <t>CONVOCATORIA 17879</t>
  </si>
  <si>
    <t>NOMINA Y PRESTACIONES SOCIALES .</t>
  </si>
  <si>
    <t>Generar nómina de acuerdo con normativa</t>
  </si>
  <si>
    <t>Requisitos académicos: requisitos académicos alternativa 1profesional en ciencias económicas, administrativas y contables, preferiblemente con certificación en competencias laborales especificas alternativa 2tecnólogo en gestión de talento humano, con certificación en competencias laborales específicas experiencia laboral: requisitos de experiencia laboral alternativa 1veinticuatro (24) meses de experienciade los cuales dieciocho (18) meses estarán relacionados con el ejercicio de la profesión u oficio objeto de la formación profesional y seis (6) meses en labores de docencia relacionada alternativa 2treinta y seis (36) meses de experienciade los cuales veinticuatro (24) meses estarán relacionados con el ejercicio de la profesión u oficio objeto de la formación profesional y doce (12) meses en labores de docencia relacionada</t>
  </si>
  <si>
    <t>8-9302-945 Instructor: Prestar Servicios Personales Carácter Temporal Para La Formación Profesional Integral, En FORMACION REGULAR TITULADA Y COMPLEMENTARIAPara el Programa Formación NOMINA Y PRESTACIONES SOCIALES .</t>
  </si>
  <si>
    <t>JAIME BARRIOS BARRIOS</t>
  </si>
  <si>
    <t>CONVOCATORIA 17872</t>
  </si>
  <si>
    <t>GESTIÓN DEL TALENTO HUMANO</t>
  </si>
  <si>
    <t>ESTRUCTURAR CARGOS Y COMPETENCIAS SEGÚN DIRECCIONAMIENTO ESTRATÉGICO Y NORMATIVIDAD VIGENTE.</t>
  </si>
  <si>
    <t>"Requisitos academicos: El Programa Requiere De Un Equipo De Instructores Técnicos, Conformado Por Profesionales Formados En Alguna De Las Siguientes Áreas Ciencias Económicas O AfinesFormación Profesional En Áreas De Administración Empresarial, Pública, O Negocios,  Psicología, Sociología, Comunicacoón Social Y Áreas De La Salud Ingeniería Industrial O AfinesAlternativa 1. Título De Tecnólogo O Cuatro (4) Años Estudios Universitarios Enciencias Económicas, Ingeniería Industrial, Admininsitración Pública, De Empresas O Negocios, Psicología O Áreas Afines, Comunicación Social, Sociología Y Ciencias De La Salud. Experiencia Laboral Preferiblemente Con Especialización En Gerencia Del Talento Humano, Salud Ocupacional O Áreas AfinesAlternativa 1Veinticuatro (24) Meses De ExperienciaDe Los Cuales Dieciocho (18) Meses Estarán Relacionados Con El Ejercicio De La Profesión U Oficio Objeto De La Formación Profesional Y Seis (6) Meses En Labores De DocenciaAlternativa 2Treinta Y Seis (36) Meses De ExperienciaDe Los Cuales Treinta (30) Meses Estarán Relacionados Con El Ejercicio De La Profesión U Oficio Objeto De La Formación Profesional Y Seis (6) Meses En Labores De Docencia"</t>
  </si>
  <si>
    <t>8-9302-585 Instructor: Prestar Servicios Personales Carácter Temporal Para La Formación Profesional Integral, En FORMACION REGULAR TITULADA Y COMPLEMENTARIAPara el Programa Formación GESTIÓN DEL TALENTO HUMANO</t>
  </si>
  <si>
    <t>EDWIN ARRIETA, JOSIRA ANGULO, JUAN CARLOS LEON, ADRIANA ALEAN LOPEZ, TATIANA ARRIETA, SANDRA BILBAO, YULEIDY MEDINA, LISETH ARROYO, DIEGO DIAZ, CARLOS SILVA, KEVIN CABRERA, SANDRA MARTES, CLELY BEDOYA, NATALIA MECK, ADRIANA MARTINEZ FARFAN</t>
  </si>
  <si>
    <t>CONVOCATORIA 17858</t>
  </si>
  <si>
    <t>GESTION DOCUMENTAL .</t>
  </si>
  <si>
    <t>ORGANIZAR ARCHIVO CENTRAL DE ACUERDO CON TECNOLOGÍAS Y NORMATIVA.</t>
  </si>
  <si>
    <t>Requisitos académicos: requisitos académicos alternativa 1 título profesional universitario en: profesional en ciencias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tarjeta profesional preferiblemente certificación de competencias laborales en las nclorganizar archivo central, orientar los procesos formativos presenciales con base en los planes de formación concertados. Integrar las tic en los procesos de enseñanza aprendizaje evaluación de acuerdo con las competencias a desarrollar en el aprendiz. Experiencia laboral: requisitos de experiencia laboral alternativa 1veinticuatro (24) meses de experienciade los cuales dieciocho (18) meses estarán relacionados con el ejercicio de la profesión u oficio objeto de la formación profesional y seis (6) meses en labores de docencia</t>
  </si>
  <si>
    <t>8-9302-847 Instructor: Prestar Servicios Personales Carácter Temporal Para La Formación Profesional Integral, En FORMACION REGULAR TITULADA Y COMPLEMENTARIAPara el Programa Formación GESTION DOCUMENTAL .</t>
  </si>
  <si>
    <t>CONVOCATORIA 17844</t>
  </si>
  <si>
    <t>RECURSOS HUMANOS .</t>
  </si>
  <si>
    <t>SELECCIONAR CANDIDATOS DE ACUERDO CON PROCEDIMIENTO TÉCNICO Y NORMATIVA</t>
  </si>
  <si>
    <t>Requisitos académicos: requisitos académicos alternativa 1profesional enadministración empresarial, negocios, ingeniero industrial. Preferiblemente especialista en gestión del talento humano o con experiencia en recursos humanos, y certificación en orientar los procesos formativos presenciales con base en los planes de formación concertados; integrar las tic en los procesos de enseñanza aprendizaje de acuerdo con las competencias a desarrollar. Alternativa 2tecnólogo en gestión de talento humano, con certificación de la competencia laborar ¿vincular a las personas seleccionadas de acuerdo con la normativa legal vigente y procedimientos organizacionales¿.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veinticuatro (24) meses estarán relacionados con el ejercicio de la profesión u oficio objeto de la formación profesional y doce (12) meses en labores de docencia</t>
  </si>
  <si>
    <t>8-9302-301 Instructor: Prestar Servicios Personales Carácter Temporal Para La Formación Profesional Integral, En FORMACION REGULAR TITULADA Y COMPLEMENTARIAPara el Programa Formación RECURSOS HUMANOS .</t>
  </si>
  <si>
    <t>NO SE ABRIO ESTA CONVOCATORIA</t>
  </si>
  <si>
    <t>ASISTENCIA EN ORGANIZACION DE ARCHIVOS .</t>
  </si>
  <si>
    <t>Organizar archivos de gestión de acuerdo con normativa</t>
  </si>
  <si>
    <t>"Requisitos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t>
  </si>
  <si>
    <t>8-9302-215 Instructor: Prestar Servicios Personales Carácter Temporal Para La Formación Profesional Integral, En FORMACION REGULAR TITULADA Y COMPLEMENTARIAPara el Programa Formación  ASISTENCIA EN ORGANIZACION DE ARCHIVOS .</t>
  </si>
  <si>
    <t>CARLOS VIDES, PATRICIA GALVIS, ARACELY VARGAS</t>
  </si>
  <si>
    <t>CONVOCATORIA 17795</t>
  </si>
  <si>
    <t>COMPRENDER TEXTOS EN INGLÉS EN FORMA ESCRITA Y AUDITIVA</t>
  </si>
  <si>
    <t>8-9302-586 Instructor: Prestar Servicios Personales Carácter Temporal Para La Formación Profesional Integral, En FORMACION REGULAR TITULADA Y COMPLEMENTARIAPara el Programa Formación GESTIÓN DEL TALENTO HUMANO</t>
  </si>
  <si>
    <t xml:space="preserve">8-9302-533 Instructor: Prestar Servicios Personales Carácter Temporal Para La Formación Profesional Integral, En FORMACION REGULAR TITULADA Y COMPLEMENTARIAPara el Programa Formación GESTION CONTABLE Y DE INFORMACION FINANCIERA.                                                                                                                                                                                                           </t>
  </si>
  <si>
    <t>DESIERTA</t>
  </si>
  <si>
    <t>CONVOCATORIA 17773 DESIERTA. DE 6 HORAS</t>
  </si>
  <si>
    <t>8-9302-572 Instructor: Prestar Servicios Personales Carácter Temporal Para La Formación Profesional Integral, En FORMACION REGULAR TITULADA Y COMPLEMENTARIAPara el Programa Formación GESTIÓN BANCARIA Y DE ENTIDADES FINANCIERAS</t>
  </si>
  <si>
    <t>JAVIER BOLAÑOS PAEZ</t>
  </si>
  <si>
    <t>CONVOCATORIA 17744</t>
  </si>
  <si>
    <t>ASISTENCIA ADMINISTRATIVA .</t>
  </si>
  <si>
    <t>8-9302-524 Instructor: Prestar Servicios Personales Carácter Temporal Para La Formación Profesional Integral, En FORMACION REGULAR TITULADA Y COMPLEMENTARIAPara el Programa Formación ASISTENCIA ADMINISTRATIVA .</t>
  </si>
  <si>
    <t>JHON LECHUGA CASTRO</t>
  </si>
  <si>
    <t>CONVOCATORIOA 17726</t>
  </si>
  <si>
    <t>8-9302-525 Instructor: Prestar Servicios Personales Carácter Temporal Para La Formación Profesional Integral, En FORMACION REGULAR TITULADA Y COMPLEMENTARIAPara el Programa Formación ASISTENCIA ADMINISTRATIVA .</t>
  </si>
  <si>
    <t>LILIA VISBAL MARTINEZ</t>
  </si>
  <si>
    <t>CONVOCAATORIA 17712</t>
  </si>
  <si>
    <t>8-9302-534 Instructor: Prestar Servicios Personales Carácter Temporal Para La Formación Profesional Integral, En FORMACION REGULAR TITULADA Y COMPLEMENTARIAPara el Programa Formación GESTION CONTABLE Y DE INFORMACION FINANCIERA</t>
  </si>
  <si>
    <t>CONVOCATORIA 17701 DESIERTA.  REVISAR LA POSIBILIDAD QUE LA CUBRA EUGENIA CARO SE POSTULO POR EQUIVOCACION EN LA CONVOCATORIA 18609 DONDE FUE PRESELECCIONADA</t>
  </si>
  <si>
    <t>rINTERACTUAR EN LENGUA INGLESA DE FORMA ORAL Y ESCRITA DENTRO DE CONTEXTOS SOCIALES Y LABORALES SEGÚN LOS CRITERIOS ESTABLECIDOS POR EL MARCO COMÚN EUROPEO DE REFERENCIA PARA LAS LENGUAS</t>
  </si>
  <si>
    <t>Perfil Instructor"Opción 1: Título profesional universitario en cualquier núcleo básico de conocimiento. Nivel de lengua certificado* de mínimo B2 de acuerdo con el MCER en cada una de las 4 habilidades de dominio de lengua (Comprensión oral, Comprensión escrita, Producción oral, Producción escrita). Veinticuatro (24) meses de experiencia en la instrucción/docencia de la lengua extranjera a impartir. Opción 2: Título tecnólogo en cualquier núcleo básico de conocimiento. Nivel de lengua certificado* de mínimo B2 de acuerdo con el MCER en cada una de las 4 habilidades de dominio de lengua (Comprensión oral, Comprensión escrita, Producción oral, Producción escrita). Treinta (30) meses de experiencia en la instrucción/docencia de la lengua extranjera a impartir.Los instructores para programas de formación complementaria virtual, incluyendo bilingüismo, deberán acreditar capacitación relacionada con tutoría virtual, no inferior a 40 horas, además de cumplir los requisitos del perfil establecido en los diseños curriculares de cada programa como perfiles de instructor (en el caso de bilingüismo, el perfil está definido en el numeral 8 de la presente circular). Los instructores que se contraten para orientar programas de formación titulada virtual o titulada a distancia, deberán acreditar capacitación relacionada con tutoría virtual, no inferior a 40 horas; tener experiencia certificada de mínimo seis (6) meses como tutor virtual, además de cumplir los requisitos del perfil establecido en los diseños curriculares de cada programa.</t>
  </si>
  <si>
    <r>
      <rPr>
        <sz val="8"/>
        <color rgb="FFFF0000"/>
        <rFont val="Verdana"/>
        <family val="2"/>
      </rPr>
      <t>8-9302-536</t>
    </r>
    <r>
      <rPr>
        <sz val="8"/>
        <rFont val="Verdana"/>
        <family val="2"/>
      </rPr>
      <t xml:space="preserve"> Instructor: Prestar Servicios Personales Carácter Temporal Para La Formación Profesional Integral, En FORMACION REGULAR TITULADA Y COMPLEMENTARIAPara el Programa Formación GESTION CONTABLE Y DE INFORMACION FINANCIERA</t>
    </r>
  </si>
  <si>
    <t>ELIGIO CASTAÑO RUIZ</t>
  </si>
  <si>
    <t>CONVOCATORIA  17683</t>
  </si>
  <si>
    <t>8-9302-527 Instructor: Prestar Servicios Personales Carácter Temporal Para La Formación Profesional Integral, En FORMACION REGULAR TITULADA Y COMPLEMENTARIAPara el Programa Formación ASISTENCIA ADMINISTRATIVA .</t>
  </si>
  <si>
    <t>MAYOLIS OQUENDO</t>
  </si>
  <si>
    <t>CONVOCATORIA 17657</t>
  </si>
  <si>
    <t>8-9302-535 Instructor: Prestar Servicios Personales Carácter Temporal Para La Formación Profesional Integral, En FORMACION REGULAR TITULADA Y COMPLEMENTARIAPara el Programa Formación GESTION CONTABLE Y DE INFORMACION FINANCIERA</t>
  </si>
  <si>
    <t>MARIA AUXILIADORA DE LA HOZ</t>
  </si>
  <si>
    <t>8-9302-536 Instructor: Prestar Servicios Personales Carácter Temporal Para La Formación Profesional Integral, En FORMACION REGULAR TITULADA Y COMPLEMENTARIAPara el Programa Formación GESTION CONTABLE Y DE INFORMACION FINANCIERA</t>
  </si>
  <si>
    <t>PABLO HENRIQUEZ BELTRAN</t>
  </si>
  <si>
    <t>CONVOCATORIA 17618</t>
  </si>
  <si>
    <t>8-9302-528 Instructor: Prestar Servicios Personales Carácter Temporal Para La Formación Profesional Integral, En FORMACION REGULAR TITULADA Y COMPLEMENTARIAPara el Programa Formación ASISTENCIA ADMINISTRATIVA .</t>
  </si>
  <si>
    <t>ROBINSON PADILLA VARELA</t>
  </si>
  <si>
    <t>CONVOCATORIA  17610</t>
  </si>
  <si>
    <t>8-9302-848 Instructor: Prestar Servicios Personales Carácter Temporal Para La Formación Profesional Integral, En FORMACION REGULAR TITULADA Y COMPLEMENTARIAPara el Programa Formación GESTION DOCUMENTAL .</t>
  </si>
  <si>
    <t>JOSE CALLEJAS</t>
  </si>
  <si>
    <t>CONVOCATORIA 17602. QUEDA PENDIENTE UNA VACANTE</t>
  </si>
  <si>
    <t>8-9302-529 Instructor: Prestar Servicios Personales Carácter Temporal Para La Formación Profesional Integral, En FORMACION REGULAR TITULADA Y COMPLEMENTARIAPara el Programa Formación ASISTENCIA ADMINISTRATIVA .</t>
  </si>
  <si>
    <t>FRANCHESCA CACERES, CAROLINA GARCIA</t>
  </si>
  <si>
    <t>CONVOCATORIA 17582</t>
  </si>
  <si>
    <t>Requisitos académicos: Profesional o tecnólogo en áreas afines con tecnologías de la información y la comunicación. Experiencia laboral: Mínimo, dieciocho (18) meses de experiencia laboral, de los cuales doce (12) meses estarán relacionados con el ejercicio de la profesión u oficio objeto de la formación profesional y seis (6) meses en labores de docencia en el área.</t>
  </si>
  <si>
    <t>8-9302-537 Instructor: Prestar Servicios Personales Carácter Temporal Para La Formación Profesional Integral, En FORMACION REGULAR TITULADA Y COMPLEMENTARIAPara el Programa Formación GESTION CONTABLE Y DE INFORMACION FINANCIERA</t>
  </si>
  <si>
    <t>NORENIS BUELVAS ARMENTA</t>
  </si>
  <si>
    <t>CONVOCATORIA  17581</t>
  </si>
  <si>
    <t>8-9302-576 Instructor: Prestar Servicios Personales Carácter Temporal Para La Formación Profesional Integral, En FORMACION REGULAR TITULADA Y COMPLEMENTARIAPara el Programa Formación ASISTENCIA EN ORGANIZACION DE ARCHIVOS .</t>
  </si>
  <si>
    <t>CONVOCATORIA 17542</t>
  </si>
  <si>
    <t>8-9302-587 Instructor: Prestar Servicios Personales Carácter Temporal Para La Formación Profesional Integral, En FORMACION REGULAR TITULADA Y COMPLEMENTARIAPara el Programa Formación GESTIÓN DEL TALENTO HUMANO</t>
  </si>
  <si>
    <t>CONVOCATORIA 17523</t>
  </si>
  <si>
    <t>Alimentar base de datos de acuerdo con procedimientos técnicos</t>
  </si>
  <si>
    <t>"Requisitos académicos: requisitos académicos alternativa 1profesional universitario en: ingeniería de sistemas profesional en sistemas de información experiencia laboral: requisitos de experiencia laboral alternativa 1veinticuatro (24) meses de experienciade los cuales dieciocho (18) meses estarán relacionados con el ejercicio de la profesión u oficio objeto de la formación profesional y seis (6) meses en labores de docencia"</t>
  </si>
  <si>
    <t>8-9302-849 Instructor: Prestar Servicios Personales Carácter Temporal Para La Formación Profesional Integral, En FORMACION REGULAR TITULADA Y COMPLEMENTARIAPara el Programa Formación GESTION DOCUMENTAL .</t>
  </si>
  <si>
    <t>DUMAS TORRES GUTIERREZ</t>
  </si>
  <si>
    <t>CONVOCATORIA 17519. QUEDA UNA VACANTE POR PROVEER</t>
  </si>
  <si>
    <t>Requisitos académicos: requisitos académicos perfil académico: tecnólogo o profesional en áreas afines con tecnologías de la información y la comunicación. Experiencia laboral: experiencia laboral: mínimo, dieciocho (18) meses de experiencia laboral, de los cuales doce (12) meses estarán relacionados con el ejercicio de la profesión u oficio objeto de la formación profesional y seis (6) meses en labores de docencia en el área</t>
  </si>
  <si>
    <t>8-9302-589 Instructor: Prestar Servicios Personales Carácter Temporal Para La Formación Profesional Integral, En FORMACION REGULAR TITULADA Y COMPLEMENTARIAPara el Programa Formación GESTIÓN DEL TALENTO HUMANO</t>
  </si>
  <si>
    <t>CONVOCATORIA 17500</t>
  </si>
  <si>
    <t>Requisitos académicos: requisitos académicos alternativa 1título profesional eningeniería de sistemas y afines, ingeniería de telecomunicaciones, ingeniería en sistemas preferiblemente certificado en normas de competencia laboral técnicas y pedagógicas. . Alternativa 2tecnólogo en análisis y desarrollo de sistemas de información, licenciados en informática y afines preferiblemente certificado en normas de competencia laboral técnicas y pedagógicas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2veinticuatro (24) meses de experienciade los cuales dieciocho (18) meses estarán relacionados con el ejercicio de la profesión u oficio objeto de la formación profesional y seis (6) meses en labores de docencia</t>
  </si>
  <si>
    <t>8-9302-530 Instructor: Prestar Servicios Personales Carácter Temporal Para La Formación Profesional Integral, En FORMACION REGULAR TITULADA Y COMPLEMENTARIAPara el Programa Formación ASISTENCIA ADMINISTRATIVA .</t>
  </si>
  <si>
    <t>FRANCISCO GUZMAN, SANDRA CARVAJAL</t>
  </si>
  <si>
    <t>CONVOCATORIA 17452</t>
  </si>
  <si>
    <t>Atender clientes de acuerdo con procedimiento de servicio y normativa</t>
  </si>
  <si>
    <t>Requisitos académicos: requisitos académicos alternativa 1psicólogo, administrador de empresas, profesional en aministración empresarial, comunicador social. Preferiblemente con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gestión del talento humano o áreas afines, o cuatro (4) años de estudios universitarios en ciencias económicas, ingeniería, mercadeo, logística o áreas afines.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t>
  </si>
  <si>
    <t>8-9302-590 Instructor: Prestar Servicios Personales Carácter Temporal Para La Formación Profesional Integral, En FORMACION REGULAR TITULADA Y COMPLEMENTARIAPara el Programa Formación GESTIÓN DEL TALENTO HUMANO</t>
  </si>
  <si>
    <t>NURIA GOMEZ</t>
  </si>
  <si>
    <t>CONVOCATORIA 17416</t>
  </si>
  <si>
    <t>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t>
  </si>
  <si>
    <t>8-9302-953 Instructor: Prestar Servicios Personales Carácter Temporal Para La Formación Profesional Integral, En FORMACION REGULAR TITULADA Y COMPLEMENTARIAPara el Programa Formación ASISTENCIA ADMINISTRATIVA .</t>
  </si>
  <si>
    <t>JORGE CORDOBA, CARLOS CUELLO, HUMBERTO MARIANO, LUDYS ACENDRA, ASTRIT HEREDIA, JORGE GUTIERREZ</t>
  </si>
  <si>
    <t>PROGRAMA</t>
  </si>
  <si>
    <t xml:space="preserve">OBLIGACIONES PRINCIPALES  </t>
  </si>
  <si>
    <t>NIVEL DE FORMACION</t>
  </si>
  <si>
    <t>FORMACION</t>
  </si>
  <si>
    <t>MESES EXPERIENCIA LABORAL</t>
  </si>
  <si>
    <t>MESES EXPERIENCIA DOCENTE</t>
  </si>
  <si>
    <t>OBSERVACION</t>
  </si>
  <si>
    <t>PLANEACION DE AUDITORIAS EN SISTEMAS DE GESTION</t>
  </si>
  <si>
    <t xml:space="preserve">• PARTICIPAR EN LA PLANEACIÓN DE LOS PROCESOS FORMATIVOS EN MODALIDAD VIRTUAL Y A DISTANCIA, DE ACUERDO CON LOS LINEAMIENTOS INSTITUCIONALES, PARA EL ÁREA TEMÁTICA DEL OBJETO CONTRACTUAL.
• PARTICIPAR CUANDO EL CENTRO DE FORMACIÓN LO REQUIERA, EN JORNADAS DE DISEÑO Y DESARROLLO CURRICULAR DE PROGRAMAS DE FORMACIÓN PROFESIONAL INTEGRAL EN MODALIDAD VIRTUAL Y A DISTANCIA, CONFORME A LAS NECESIDADES NACIONALES Y A LOS LINEAMIENTOS INSTITUCIONALES REQUERIDOS.
• EVALUAR LOS APRENDIZAJES PREVIOS CORRESPONDIENTES A LAS FICHAS ASIGNADAS, DE ACUERDO CON LOS PROCEDIMIENTOS, PLAZOS Y HERRAMIENTAS TECNOLÓGICAS QUE LA ENTIDAD DEFINA.
• PARTICIPAR CUANDO EL CENTRO DE FORMACIÓN LO REQUIERA, EN PROYECTOS DE INVESTIGACIÓN TÉCNICA Y/O PEDAGÓGICA PARA FORTALECER EL PROCESO DE FORMACIÓN EN MODALIDAD VIRTUAL Y A DISTANCIA.
• EJECUTAR LA FORMACIÓN PROFESIONAL INTEGRAL DE ACUERDO CON EL DISEÑO CURRICULAR, DESARROLLO CURRICULAR Y PROYECTO FORMATIVO DE LOS PROGRAMAS VIRTUALES DEL ÁREA TEMÁTICA EN EL OBJETO DEL CONTRATO.
• APLICAR ESTRATEGIAS DE ENSEÑANZA, APRENDIZAJE, SEGUIMIENTO Y EVALUACIÓN EN MODALIDAD VIRTUAL Y A DISTANCIA, DE ACUERDO A LOS LINEAMIENTOS PEDAGÓGICOS Y METODOLÓGICOS DE LA ENTIDAD.
• EMITIR JUICIO VALORATIVO SOBRE EL NIVEL DE CUMPLIMIENTO DE LOS RESULTADOS DE APRENDIZAJES DE LAS COMPETENCIAS DEL PROGRAMA EN MODALIDAD VIRTUAL Y A DISTANCIA, ADQUIRIDOS POR LOS APRENDICES EN EL DESARROLLO DE SU FORMACIÓN, APLICANDO LOS PROCEDIMIENTOS, PLAZOS Y HERRAMIENTAS TECNOLÓGICAS QUE LA ENTIDAD DEFINA.
• REGISTRAR, VERIFICAR Y HACER SEGUIMIENTO OPORTUNO EN EL SISTEMA DE INFORMACIÓN QUE LA ENTIDAD DEFINA PARA LA GESTIÓN DE LA FORMACIÓN PROFESIONAL INTEGRAL EN MODALIDAD VIRTUAL Y A DISTANCIA, MEDIANTE LAS SIGUIENTES ACTIVIDADES: A). VERIFICAR QUE LA TOTALIDAD DE LOS APRENDICES SELECCIONADOS ESTÉN ASOCIADOS A UNA RUTA DE APRENDIZAJE Y SU ESTADO SEA MATRICULADO. B). REGISTRAR JUICIOS EVALUATIVOS, REALIZAR RECONOCIMIENTO DE APRENDIZAJES PREVIOS, PARA LOS APRENDICES NUEVOS, REINTEGRADOS O TRASLADADOS. E). COMUNICAR AL COORDINADOR ACADÉMICO OPORTUNAMENTE ANOMALÍAS, INCONSISTENCIAS, NOVEDADES DE APRENDICES Y HALLAZGOS EN EL REGISTRO DE LA INFORMACIÓN.
• APLICAR Y HACER CUMPLIR EL REGLAMENTO DEL APRENDIZ Y EL MANUAL DE CONVIVENCIA INSTAURADO EN LA INSTITUCIÓN.
• APOYAR PROCESOS DE REGISTRO CALIFICADO PARA LOS PROGRAMAS DE EDUCACIÓN SUPERIOR DEL ÁREA TEMÁTICA OBJETO DEL PRESENTE CONTRATO, CUANDO EL CENTRO LO REQUIERA.
• REALIZAR SEGUIMIENTO A LOS APRENDICES QUE INGRESAN A LA ETAPA PRODUCTIVA EN MODALIDAD VIRTUAL Y A DISTANCIA SEGÚN LA ASIGNACIÓN Y REQUERIMIENTOS DEL CENTRO DE FORMACIÓN.
• PARTICIPAR EN LOS PROCESOS DE AUTOEVALUACIÓN DE PROGRAMAS DE FORMACIÓN VIRTUAL Y A DISTANCIA EN EL CENTRO DE FORMACIÓN.
• LAS DEMÁS NECESARIAS PARA EL CABAL CUMPLIMIENTO DEL OBJETO CONTRACTUAL.
</t>
  </si>
  <si>
    <t>PROFESIONAL</t>
  </si>
  <si>
    <t>PROFESIONAL O TECNÓLOGO EN ÁREAS ADMINISTRATIVAS, COMERCIALES Y/O EMPRESARIALES (INGENIERÍA INDUSTRIAL, ADMINISTRACIÓN DE EMPRESAS Y  AFINES) CON FORMACIÓN EN DESARROLLO E IMPLEMENTACIÓN DE SISTEMAS DE GESTIÓN DE CALIDAD Y PROCESOS DE AUDITORÍA INTERNA EN SGC.
CERTIFICACIÓN DE MÍNIMO 48 HORAS EN PROGRAMAS RELACIONADOS CON AMBIENTES VIRTUALES DE APRENDIZAJE PARA IMPARTIR FORMACIÓN VIRTUAL. O TENER CERTIFICACIÓN VIGENTE EN LA NORMA DE COMPETENCIA PEDAGÓGICA 240201057 “ORIENTAR FORMACIÓN A DISTANCIA DE ACUERDO CON PROCEDIMIENTOS TÉCNICOS Y NORMATIVAS”.</t>
  </si>
  <si>
    <t xml:space="preserve">DOCE (12) MESES DE EXPERIENCIA EN LA IMPLEMENTACIÓN DE SISTEMAS DE GESTIÓN DE CALIDAD EN EL SECTOR PÚBLICO Y/O EN LOS PROCESOS DE AUDITORIA INTERNA.
</t>
  </si>
  <si>
    <t>DOCE (12) MESES DE EXPERIENCIA EN LABORES DE FORMACIÓN PROFESIONAL EN AMBIENTES VIRTUALES DE APRENDIZAJE O TUTOR VIRTUAL.</t>
  </si>
  <si>
    <t>CALIDAD:  EDGARD TINOCO, DAVID URUETA</t>
  </si>
  <si>
    <t>Convocatorias 18449, 18540</t>
  </si>
  <si>
    <t>EVALUACION SOLICITUDES FINANCIERAS BAJO LA NORMATIVIDAD SARLAFT</t>
  </si>
  <si>
    <t>PROFESIONAL  O TECNOLOGO</t>
  </si>
  <si>
    <t xml:space="preserve"> ALTERNATIVA NO. 1 TÍTULO PROFESIONAL UNIVERSITARIO EN DISCIPLINA ACADÉMICA DEL NÚCLEO BÁSICO DEL CONOCIMIENTO EN: ADMINISTRACIÓN, ADMINISTRACIÓN FINANCIERA, ADMINISTRACIÓN BANCARIA Y FINANCIERA, ADMINISTRACIÓN DE EMPRESAS, ADMINISTRACIÓN DE EMPRESAS CON ÉNFASIS EN ECONOMÍA SOLIDARIA, ADMINISTRACIÓN DE EMPRESAS CON ÉNFASIS EN FINANZAS, ADMINISTRACIÓN DE EMPRESAS COOPERATIVAS, ECONOMÍA EMPRESARIAL, FINANZAS Y COMERCIO EXTERIOR, ECONOMÍA, ECONOMÍA Y DESARROLLO, ECONOMÍA Y FINANZAS, ECONOMÍA Y FINANZAS INTERNACIONALES, INGENIERÍA INDUSTRIAL Y AFINES.ALTERNATIVA NO. 2 TÍTULO DE TECNÓLOGO EN EL NÚCLEO BÁSICO DE CONOCIMIENTO DE ADMINISTRACIÓN: TECNOLOGÍA COMERCIAL Y FINANCIERA, TECNOLOGÍA EN GESTIÓN FINANCIERA, TECNOLOGÍA BANCARIA Y FINANCIERA, TECNOLOGÍA COMERCIAL Y FINANCIERA, TECNOLOGÍA EN ADMINISTRACIÓN BANCARIA, TECNOLOGÍA EN ADMINISTRACIÓN COMERCIAL Y FINANCIERA, TECNOLOGÍA EN ADMINISTRACIÓN CONTABLE, TRIBUTARIA Y FINANCIERA, TECNOLOGÍA EN ADMINISTRACIÓN DE EMPRESAS, TECNOLOGÍA EN ADMINISTRACIÓN DE EMPRESAS Y BANCA</t>
  </si>
  <si>
    <t>ALTERNATIVA 1: VEINTICUATRO (24) MESES DE EXPERIENCIA RELACIONADA DISTRIBUIDA ASÍ: DOCE (12) MESES DE EXPERIENCIA RELACIONADA CON EL EJERCICIO DE SERVICIOS FINANCIEROS Y DOCE (12) MESES EN DOCENCIA.ALTERNATIVA 2: TREINTA (30) MESES DE EXPERIENCIA RELACIONADA DISTRIBUIDA ASÍ: DIECIOCHO (18) MESES DE EXPERIENCIA RELACIONADA CON EL EJERCICIO DE SERVICIOS FINANCIEROS Y DOCE (12) MESES EN DOCENCIA</t>
  </si>
  <si>
    <t>CONTABILIDAD Y FINANZAS: EINAR MARTINEZ, ARIEL PADILLA, ALEXANDER ANAYA, JUAN DE DIOS TRIANA</t>
  </si>
  <si>
    <t>Convocatoria 18531</t>
  </si>
  <si>
    <t>MANEJO DE HERRAMIENTAS MICROSOFT OFFICE 2016: EXCEL</t>
  </si>
  <si>
    <t xml:space="preserve"> profesional en ingeniería de sistemas y computación, ingeniería electrónica, tecnólogo o técnico en electrónica y áreas a fines.</t>
  </si>
  <si>
    <t>seis meses en manejo de herramientas ofimáticas seis meses en el área pedagógica</t>
  </si>
  <si>
    <t>OFIMATICA: NERIO NUÑEZ</t>
  </si>
  <si>
    <t>Convocatoria 18497</t>
  </si>
  <si>
    <t>FUNDAMENTACION EN TECNICA VOCAL</t>
  </si>
  <si>
    <t xml:space="preserve"> licenciado o maestro en música</t>
  </si>
  <si>
    <t>doce (12) meses de experiencia relacionados con el ejercicio de la profesión u oficio objeto de la formación profesional veinticuatro meses de labores en la docencia¿ doce (12) meses de experiencia en labores de formación profesional y docencia en ambientes virtuales de aprendizaje o tutor virtual</t>
  </si>
  <si>
    <t>MUSICA: DIEGO ROJAS</t>
  </si>
  <si>
    <t>Convocatoria 18493</t>
  </si>
  <si>
    <t>OFIMATICA: VICTORIA SUDEA, LUIS ALZATE, JORGE ROMERO, WALTER DE LA HOZ</t>
  </si>
  <si>
    <t>Convocatoria 18492</t>
  </si>
  <si>
    <t>DISEÑO DE INSTRUMENTOS DE EVALUACION</t>
  </si>
  <si>
    <t>8-9302-754 Instructor: Prestar Servicios Personales Carácter Temporal Para La Formación Profesional Integral, En FORMACION REGULAR TITULADA Y/O COMPLEMENTARIA VIRTUAL Para el Programa Formación FAMILIA PEDAGOGIA</t>
  </si>
  <si>
    <t>licenciados en educación, pedagogía y didáctica o profesionales con especialización en áreas afines a la educación</t>
  </si>
  <si>
    <t>1 año en el área técnica 1 año en el área virtual 1 año en el área pedagógica</t>
  </si>
  <si>
    <r>
      <t xml:space="preserve">PEDAGOGIA: MARILYN DE LAS SALAS, </t>
    </r>
    <r>
      <rPr>
        <b/>
        <sz val="12"/>
        <color rgb="FFFF0000"/>
        <rFont val="Arial"/>
        <family val="2"/>
      </rPr>
      <t>GIOVANY NAVARRO ( NO APARECE EN EL ANEXO  ACTA 04   VOO3)</t>
    </r>
  </si>
  <si>
    <t>Convocatoria 18479</t>
  </si>
  <si>
    <t>ORGANIZACION DOCUMENTAL EN EL ENTORNO LABORAL</t>
  </si>
  <si>
    <t xml:space="preserve">tecnólogo o profesional en ciencias de la información y la documentación o archivística, administración de empresas o en ciencias económicas y administrativas con formación en el área archivística. </t>
  </si>
  <si>
    <t>experiencia en el área de archivística</t>
  </si>
  <si>
    <t>GESTION DOCUMETAL: LUIS FUENTES, CARLOS PEREZ, MONICA ESTADA, JOSE CASAS</t>
  </si>
  <si>
    <t>Convocatoria 18475</t>
  </si>
  <si>
    <t>INDUCCION A PROCESOS PEDAGOGICOS</t>
  </si>
  <si>
    <t>opción 1profesional en educación opción 2profesional en otras ramas del conocimiento con estudios de posgrado en educación. (especialización o maestría) formación en docencia. Cursos de actualización pedagógica y de formación pedagógica sena.</t>
  </si>
  <si>
    <t>con experiencia laboral en el campo de la educaciónmínimo (24) meses de experiencia de los cuales mínimo doce (12) meses estaránrelacionados con el ejercicio de la profesión como docente y (6) meses en lainstitución senalos (6) meses restantes pueden contar como experiencia en otrocampo de la educación (no precisamente la docencia</t>
  </si>
  <si>
    <t>PEDAGOGIA: TOMAS NIETO, NORMA CARO</t>
  </si>
  <si>
    <t>Convocatoria 18466</t>
  </si>
  <si>
    <t>ACREDITACION EN SALUD.</t>
  </si>
  <si>
    <t>8-9302-754 Instructor: Prestar Servicios Personales Carácter Temporal Para La Formación Profesional Integral, En FORMACION REGULAR TITULADA Y/O COMPLEMENTARIA VIRTUAL Para el Programa Formación FAMILIA SALUD</t>
  </si>
  <si>
    <t>PROFESIONAL EN ÁREAS DE LA SALUD CON POSTGRADO EN CALIDAD, AUDITORIA O GERENCIA EN SERVICIOS DE SALUD.</t>
  </si>
  <si>
    <t>MÍNIMO 12 MESES DE EXPERIENCIA PROFESIONALMÍNIMO 6 MESES DE EXPERIENCIA DOCENTEMÍNIMO 6 MESES DE EXPERIENCIA COMO TUTOR VIRTUAL</t>
  </si>
  <si>
    <t>SALUD: EMILIA PEREZ</t>
  </si>
  <si>
    <t>Convocatoria 18455</t>
  </si>
  <si>
    <t>MANEJO DE ADOBE PHOTOSHOP</t>
  </si>
  <si>
    <t xml:space="preserve">profesional, tecnólogo o técnico en diseño gráfico, publicidad, ingeniería de sistemas o áreas afines. </t>
  </si>
  <si>
    <t>6 meses en el área técnica 6 meses en el área pedagógica</t>
  </si>
  <si>
    <t>DISEÑO: SAID CAMARGO, JENNY DURAN</t>
  </si>
  <si>
    <t>Convocatoria 18450</t>
  </si>
  <si>
    <t>ENGLISH DOT WORKS BEGINNER - INGLÉS</t>
  </si>
  <si>
    <t xml:space="preserve">profesional o tecnologo con título en licenciatura de idiomas o profesional en cualquier área de conocimiento con un nivel mínimo b2 de suficiencia en lengua extranjera, acreditado mediante una de las siguientes pruebas internacionales ¿fce (first certificate in english). ¿bec (business english certificate). ¿cae (certificate in advanced english). ¿cpe (certificate of proficiency). ¿ielts (international english language testing system). ¿ise (integrated skills in english). ¿toefl (paper based and internet based). ¿toeic (test of english for international communication). ¿bulats (business language testing system). </t>
  </si>
  <si>
    <t>Experiencia laboral: mínimo 12 meses en la orientación de procesos de capacitación o formación en lengua extranjera</t>
  </si>
  <si>
    <t>BILINGÜISMO: IVON MOLINA, LIBARDO OSPINO, MOISES PUCHE, JHON CORENA, JAIRO VIZCAINO, ANDRES FLOREZ, SHRLEY INSIGNARES, FABIAN ARENAS, LAURA ALCOCER, SILVANA PINEDO, ANA MILENA HERAZO, VLADIMIR LLANOS, CARLOS BERNAL, MAGALIS RODRIGUEZ, BRAYAN FLOREZ, TANIA OYOLA</t>
  </si>
  <si>
    <t>Convocatoria 18436</t>
  </si>
  <si>
    <t>ATENCION INTEGRAL DE URGENCIAS A VICTIMAS DE ATAQUE CON AGENTES QUIMICOS</t>
  </si>
  <si>
    <t xml:space="preserve"> TÍTULO PROFESIONAL MEDICINA, CON CERTIFICADO DE FORMACIÓN DEL CURSO ATENCIÓN INTEGRAL EN SALUD A VÍCTIMAS DE VIOLENCIAS SEXUALES</t>
  </si>
  <si>
    <t>MÍNIMO 12 MESES DE EXPERIENCIA EN EL SERVICIO DE URGENCIAS MÍNIMO 6 MESES DE EXPERIENCIA DOCENTE</t>
  </si>
  <si>
    <t>Convocatoria 18432</t>
  </si>
  <si>
    <t>MARKETING DIGITAL</t>
  </si>
  <si>
    <t xml:space="preserve">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conocimientocomunicación social, periodismo y afines, economía, ingeniería industrial, ingeniería de mercados, administración de empresas</t>
  </si>
  <si>
    <t>veinticuatro (24) meses de experienciade los cuales dieciocho (18) meses estarán relacionados con el ejercicio de la profesión u oficio objeto de la formación profesional y seis (6) meses en labores de docencia</t>
  </si>
  <si>
    <t>MERCADEO Y LOGISTICA: GARY CASTILLO</t>
  </si>
  <si>
    <t>Convocatoria 18483</t>
  </si>
  <si>
    <t>BIOSEGURIDAD APLICADA A LA COSMETOLOGIA</t>
  </si>
  <si>
    <t>Profesional en enfermería, bacteriología, fisioterapia con certificación o especialización en salud laboral, técnico o tecnólogo en cosmetología y estética con certificación en bioseguridad y salud laboral</t>
  </si>
  <si>
    <t>dos años en servicios de salud y/o salud laboral, en los procesos y procedimientos que se deesarrollan en el area de la cosmetologia y belleza</t>
  </si>
  <si>
    <t>SALUD: ISADYS SANCHEZ</t>
  </si>
  <si>
    <t>Convocatoria 21310</t>
  </si>
  <si>
    <t>NEGOCIACIÓN INTERNACIONAL</t>
  </si>
  <si>
    <t>COORDINAR EL TRANSPORTE SEGÚN MEDIOS Y MODOS.</t>
  </si>
  <si>
    <t>"Requisitos academicos: El Programa Requiere De Un Equipo De Instructores Técnicos, Integrado Por Tecnólogo En Negociación Internacional.  Tecnólogos Y/O Profesionales En Programas De Formación Relacionados Con Los Procesos De Gestión Logística En La Cadena De Abastecimiento, O Con Énfasis En Planeación De Las Actividades Del Mercadeo, Tales Comoingeniero Industrial, Ingeniería De Mercados, Logística, O Alimentos, Administradores De Empresas, Contabilidad, Finanzas Y Ciencias Afines, Preferiblemente Con Especialización En Logística O Comercio Internacional O Negocios Internacionales Y Ciencias Afines. Experiencia Laboral Con Experiencia Laboral En El Desarrollo De Actividades Relacionadas Con Gestión Logística, Mínimo De Veinticuatro (24) Meses"</t>
  </si>
  <si>
    <t>OK</t>
  </si>
  <si>
    <t>8-9302-321 Instructor: Prestar Servicios Personales Carácter Temporal Para La Formación Profesional Integral, En FORMACION REGULAR TITULADA Y COMPLEMENTARIAPara el Programa Formación NEGOCIACIÓN INTERNACIONAL</t>
  </si>
  <si>
    <t>CARLOS PINTO CORZO
ALFREDO JOSE FERNANDEZ MENDOZA</t>
  </si>
  <si>
    <t>OPERACIONES COMERCIALES</t>
  </si>
  <si>
    <t>INTERACTUAR CON CLIENTES DE ACUERDO CON SUS NECESIDADES Y CON LAS POLÍTICAS Y ESTRATEGIA DE SERVICIO DE LA ORGANIZACIÓN.</t>
  </si>
  <si>
    <t>"Requisitos academicos: El Programa Requiere De Un Equipo De Instructores Técnicos, Integrado Por: Técnico En Operaciones Comerciales. Tecnólogos Y/O Profesionales En Programas De Formación Relacionados Con Procesos De Preparar LaExhibición De Productos Y Servicios, Teniendo En Cuenta Sus Características Y El Estilo De Exhibición, Y/OOperaciones Comerciales, Tales Comoeconomía, Administración De Empresas, Mercadeo, Logística,Ingeniería Industrial Y Ciencias Afines. Experiencia Laboral En El Caso De Los TécnicosCon Experiencia Laboral En El Desarrollo De Actividades Relacionadas ConOperaciones Comerciales, Mínimo De Treinta Y Seis (36) MesesEn El Caso De Los Tecnólogos Y/O ProfesionalesCon Experiencia Laboral En El Desarrollo DeActividades Relacionadas Con Operaciones Comerciales, Mínimo De Veinticuatro (24) Meses"</t>
  </si>
  <si>
    <t>8-9302-898 Instructor: Prestar Servicios Personales Carácter Temporal Para La Formación Profesional Integral, En FORMACION REGULAR TITULADA Y COMPLEMENTARIAPara el Programa Formación OPERACIONES COMERCIALES</t>
  </si>
  <si>
    <r>
      <t xml:space="preserve">IVÁN YESID CÁRDENAS VÁSQUEZ
LUZ ELENA BERRIO MARTINEZ
LUIS EDUARDO URREGO CRUZ
</t>
    </r>
    <r>
      <rPr>
        <sz val="8"/>
        <color rgb="FFFF0000"/>
        <rFont val="Calibri"/>
        <family val="2"/>
      </rPr>
      <t>VACANTE (RONALD RAMIRO JIMENEZ NUÑEZ)</t>
    </r>
  </si>
  <si>
    <t>OPERAR LOS PROCESOS DE IMPORTACIÓN Y EXPORTACIÓN SEGÚN NORMAS Y POLÍTICAS INTERNAS Y EXTERNAS.</t>
  </si>
  <si>
    <t>8-9302-353 Instructor: Prestar Servicios Personales Carácter Temporal Para La Formación Profesional Integral, En FORMACION REGULAR TITULADA Y COMPLEMENTARIAPara el Programa Formación NEGOCIACIÓN INTERNACIONAL</t>
  </si>
  <si>
    <t>JONN WILIAM CARDENAS RODRIGUEZ
EVELYN FANDIÑO REDONDO
MILTON SAUL FONTALVO MADRID</t>
  </si>
  <si>
    <t>Institucional de Pedagogía - Matemáticas</t>
  </si>
  <si>
    <t>Matemáticas</t>
  </si>
  <si>
    <t>Título de Tecnólogo en núcleos básicos de conocimiento de: Educación; (SOLO TITULOS SENA). o Título Profesional universitario en núcleos básicos de conocimiento de: Educación; o Matemáticas, Estadística y Afines; o Física. (Ver anexo N.B.C). Tarjeta Profesional en los Casos Exigidos por la Ley. Tecnólogo: Treinta (30) meses de experiencia distribuida así: Dieciocho (18) meses de experiencia laboral relacionada con el desempeño en el área y doce (12) meses en docencia o instrucción o instrucción, para Profesional: Veinticuatro (24) meses de experiencia distribuida así: Doce (12) meses de experiencia laboral relacionada con el desempeño en el área y doce (12) meses en docencia o instrucción.</t>
  </si>
  <si>
    <t>8-9302-361 Instructor: Prestar Servicios Personales Carácter Temporal Para La Formación Profesional Integral, En FORMACION REGULAR TITULADA Y COMPLEMENTARIAPara el Programa Formación ASESORIA COMERCIAL</t>
  </si>
  <si>
    <t>JORGE IVAN  ORELLANO REBOLLEDO</t>
  </si>
  <si>
    <t>ASESORIA COMERCIAL</t>
  </si>
  <si>
    <t>"Requisitos académicos: alternativa 1 tecnólogo en núcleos básicos de conocimiento deingeniería de sistemas, telemática y afines. Alternativa 2 profesional universitario en núcleos básicos de conocimiento deeducación; o ingeniería de sistemas, telemática y afines; o ingeniería electrónica, telecomunicaciones y afines; o administración experiencia laboral: alternativa 1treinta (30) meses de experiencia relacionada distribuida asídieciocho (18) meses de experiencia relacionada con el ejercicio de edumática en la formación profesional y doce (12) meses en docenciaalternativa 2veinticuatro (24) meses de experiencia relacionada distribuida asídoce (12) meses de experiencia relacionada con el ejercicio de edumática en la formación profesional y doce (12) meses en docencia"</t>
  </si>
  <si>
    <t>8-9302-362 Instructor: Prestar Servicios Personales Carácter Temporal Para La Formación Profesional Integral, En FORMACION REGULAR TITULADA Y COMPLEMENTARIAPara el Programa Formación ASESORIA COMERCIAL</t>
  </si>
  <si>
    <t>HAROLD ROBERTO NEIRA MOLINA
DORISMEL PEREZ MORENO
EMIL ANTONIO HERNANDEZ CRESPO</t>
  </si>
  <si>
    <t>APLICACION DE MEDIDAS DE CONTROL PARA LA INOCUIDAD DE ALIMENTOS</t>
  </si>
  <si>
    <t>CONTROLAR PUNTOS DE CONTROL CRITICOS EN LOS PROCESOS DE PRODUCCIÓN SEGÚN LEGISLACION VIGENTE</t>
  </si>
  <si>
    <t>"Requisitos académicos: alternativa1. Título profesional en disciplina académica del núcleo básico de conocimiento en ingeniería agroindustrial, alimentos y afines. Alternativa 2. Título de tecnólogo en disciplina académica del núcleo básico de conocimiento en ingeniería agroindustrial, alimentos y afines experiencia laboral: alternativa 1: diez y ocho (18) meses de experienciade los cuales doce (12) meses estarán relacionados con el ejercicio de la profesión u oficio objeto de la formación profesional y seis (6) meses en labores de docencia alternativa 2: veinticuatro (24) meses de experiencia de los cuales diez y ocho (18) meses estarán relacionados con el ejercicio de la profesión u oficio objeto de la formación profesional y seis (6) meses en labores de docencia</t>
  </si>
  <si>
    <t>8-9302-358 Instructor: Prestar Servicios Personales Carácter Temporal Para La Formación Profesional Integral, En FORMACION REGULAR TITULADA Y COMPLEMENTARIAPara el Programa Formación OPERACIONES COMERCIALES</t>
  </si>
  <si>
    <t>KONNYE PATRICIA PUERTA ROMERO</t>
  </si>
  <si>
    <t>GESTIÓN DE MERCADOS</t>
  </si>
  <si>
    <t>DESARROLLAR LOS CANALES DE DISTRIBUCIÓN A PARTIR DEL MERCADO, IDIOSINCRASIA, CULTURA Y NECESIDAD DE LOS CLIENTES.</t>
  </si>
  <si>
    <t>"Requisitos academicos: El Programa Requiere De Un Equipo De Instructores Técnicos, Conformado Por: Profesional Universitario O Tecnólogo En Administración De Empresas, Contaduría Y/O Ciencias Afines. Profesional Universitario O Tecnólogo En Mercadología; Mercadeo Y Publicidad; Mercadeo Publicidad Y Ventas; Mercadotecnia. Profesional O Tecnólogo En Programas De Formación Relacionados Con Los Procesos De Gestión Logística En La Cadena De Abastecimiento. Experiencia Laboral ¿Mínimo 24 (Meses) Con El Ejercicio De La Profesión U Oficio Objeto De La Formación Profesional Y Un Año En Labores De Docencia En Mercadeo"</t>
  </si>
  <si>
    <t>8-9302-318 Instructor: Prestar Servicios Personales Carácter Temporal Para La Formación Profesional Integral, En FORMACION REGULAR TITULADA Y COMPLEMENTARIAPara el Programa Formación GESTIÓN DE MERCADOS</t>
  </si>
  <si>
    <t>FREDDY GARCIA CONSUEGRA
ALFREDO ENRIQUE  COBOS PALACIO
NATAN JOSE NADER BARBOSA
GIOVANNI DELACRUZ GALEZO
LEIDI LORENA DOMINGUEZ ACOSTA
WALBERTO ANTONIO DELAHOZ ZAPATA
JULIO ENRIQUE VALLE ROBLES</t>
  </si>
  <si>
    <t>OPERACION DE SERVICIOS EN CONTACT CENTER Y BPO</t>
  </si>
  <si>
    <t>JORGE ISAAC TROCHA MARIOTIS
NELSON EFRAIN MIRANDA BROCHERO</t>
  </si>
  <si>
    <t>Atender requerimientos de los clientes de acuerdo con procedimiento técnico y normativa de procesos de negocios</t>
  </si>
  <si>
    <t>"Requisitos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Requisitos académicos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conocimientocomunicación social, periodismo y afines, economía, ingeniería industrial, ingeniería de mercados, administración de empresas. Experiencia laboral: alternativa 1treinta (30) meses de experiencia relacionada distribuida asídieciocho (18) meses de experiencia relacionados con el desarrollo de labores de gestión y/o administración de las operaciones de contact center o bpo doce (12) meses en docenciaalternativa 2veinticuatro (24) meses de experiencia relacionada distribuida asídoce (12) meses de experiencia relacionada con relacionados con el desarrollo de labores de gestión y/o administración de las operaciones de contact center o bpo y doce (12) meses en docencia"</t>
  </si>
  <si>
    <t>8-9302-342 Instructor: Prestar Servicios Personales Carácter Temporal Para La Formación Profesional Integral, En FORMACION REGULAR TITULADA Y COMPLEMENTARIAPara el Programa Formación OPERACION DE SERVICIOS EN CONTACT CENTER Y BPO</t>
  </si>
  <si>
    <t>STERLANDY CLARISS POLO MERLANO
JUAN CARLOS DIAZ CERRA
XAVIER ENRIQUE MENDEZ PALMA</t>
  </si>
  <si>
    <t>Institucional de Integralidad de la Formación - Interacción Consigo Mismo, con los demás, con la Naturaleza y con la Trascendencia</t>
  </si>
  <si>
    <t>Interacción Consigo Mismo, con los demás, con la Naturaleza y con la Trascendencia</t>
  </si>
  <si>
    <t>"Requisitos academicos:Profesional en los núcleos de conocimiento de Antropología, artes liberales, o Filosofía, teología y afines, o Educación, o Sociología, trabajo social y afine, o Psicología, o Administración Experiencia laboral Veinticuatro (24) meses de experiencia distribuida así: Doce (12) meses de experiencia laboral relacionada con el desempeño en el área y doce (12) meses en docencia o instrucción Tarjeta Profesional en los Casos Exigidos por la Ley</t>
  </si>
  <si>
    <t>8-9302-319 Instructor: Prestar Servicios Personales Carácter Temporal Para La Formación Profesional Integral, En FORMACION REGULAR TITULADA Y COMPLEMENTARIAPara el Programa Formación GESTIÓN DE MERCADOS</t>
  </si>
  <si>
    <t>RONALD VERA BARBOSA</t>
  </si>
  <si>
    <t>PLANEAR ACTIVIDADES DE MERCADEO QUE RESPONDAN A LAS NECESIDADES Y EXPECTATIVAS DE LOS CLIENTES Y A LOS OBJETIVOS DE LA EMPRESA.</t>
  </si>
  <si>
    <t>8-9302-372 Instructor: Prestar Servicios Personales Carácter Temporal Para La Formación Profesional Integral, En FORMACION REGULAR TITULADA Y COMPLEMENTARIAPara el Programa Formación GESTIÓN DE MERCADOS</t>
  </si>
  <si>
    <t>MARIA DEL PILAR RODRIGUEZ GARCIA
LUZ KARIME DADUL GUZMAN
ANDRES ESTRADA ECHEVERRY
GERMAN ANTONIO VELASQUEZ VARGAS
OLGA ROSA BORJAS DIART
MANUEL JOAQUIN ESQUIVIA CORPAS
DIEGO MAURICIO DUARTE REY</t>
  </si>
  <si>
    <t>JHON JAIRO GARCERANT PEREZ
LULIMA MARIA VELASQUEZ PATIÑO
CLAUDIA PATRICIA PARRA MARTINEZ
VICTORIA EUGENIA BAENA MARTINEZ</t>
  </si>
  <si>
    <t>Instructores de Seguimiento a Etapa Productiva</t>
  </si>
  <si>
    <t>ELY JOHANNA FRANCO VILLANUEVA
PRIMO ANGEL  ROBLES MAYORAL
MAGALI ESTHER ANDRADE RIVALDO</t>
  </si>
  <si>
    <t>8-9302-373 Instructor: Prestar Servicios Personales Carácter Temporal Para La Formación Profesional Integral, En FORMACION REGULAR TITULADA Y COMPLEMENTARIAPara el Programa Formación GESTIÓN DE MERCADOS</t>
  </si>
  <si>
    <t>8-9302-363 Instructor: Prestar Servicios Personales Carácter Temporal Para La Formación Profesional Integral, En FORMACION REGULAR TITULADA Y COMPLEMENTARIAPara el Programa Formación ASESORIA COMERCIAL</t>
  </si>
  <si>
    <t>SILVIA GLORIA  RODRIGUEZ CASTRILLON
ALBERTO ENRIQUE CANDANOZA HENRIQUEZ</t>
  </si>
  <si>
    <t>OPERACIONES COMERCIALES EN RETAIL</t>
  </si>
  <si>
    <t>"Requisitos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t>
  </si>
  <si>
    <t>ALEXANDER PADILLA SIERRA</t>
  </si>
  <si>
    <t>INFORMACION Y SERVICIO AL CLIENTE</t>
  </si>
  <si>
    <t>EVALUAR LOS NIVELES DE SATISFACCIÓN DE CLIENTES Y USUARIOS EN EL CONTACT CENTER, SEGÚN ESTÁNDARES ESTABLECIDOS</t>
  </si>
  <si>
    <t>Requisitos académicos: profesional en administración comercial y de sistemas, y áreas relacionadas con la administración, mercadeo y ventas, formación pedagógica básica. Experiencia laboral: doce (12) meses de experiencia laboral en áreas administrativas o comerciales veinticuatro (24) de experiencia docencia</t>
  </si>
  <si>
    <t>8-9302-352 Instructor: Prestar Servicios Personales Carácter Temporal Para La Formación Profesional Integral, En FORMACION REGULAR TITULADA Y COMPLEMENTARIAPara el Programa Formación INFORMACION Y SERVICIO AL CLIENTE</t>
  </si>
  <si>
    <t>8-9302-343 Instructor: Prestar Servicios Personales Carácter Temporal Para La Formación Profesional Integral, En FORMACION REGULAR TITULADA Y COMPLEMENTARIAPara el Programa Formación OPERACION DE SERVICIOS EN CONTACT CENTER Y BPO</t>
  </si>
  <si>
    <t>Derechos Humanos y Fundamentales en el Trabajo</t>
  </si>
  <si>
    <t>"Requisitos académicos: Opción 1 Certificado de Aptitud Profesional en todas las Ocupaciones del nivel 2, o 3, o 4 opción 2 Nivel Técnico en cualquiera de los núcleos básicos de conocimiento
opción 3 Nivel Tecnólogo en cualquiera de los núcleos básicos de conocimiento opción 4 Titulo Profesional en cualquiera de los núcleos básicos de conocimiento y Tarjeta Profesional en los casos estipulados por Ley. Experiencia laboral Opción 1 Cuarenta y Ocho (48) meses de experiencia distribuida así: Treinta y seis (36) meses de experiencia laboral  relacionada con el desempeño en el área DERECHOS HUMANOS Y FUNDAMENTALES EN EL TRABAJO, doce (12) meses en docencia o instrucción Opción 2 Cuarenta y dos (42) meses de experiencia distribuida así: Treinta (30) meses de experiencia laboral  relacionada con el desempeño en el área de DERECHOS HUMANOS Y FUNDAMENTALES EN EL TRABAJO, doce (12) meses en docencia o instrucción Opción 3 Treinta (30) meses de experiencia distribuida así: Dieciocho (18) meses de experiencia laboral relacionada con el desempeño en el área de DERECHOS HUMANOS Y FUNDAMENTALES EN EL TRABAJO, doce (12) meses en docencia o instrucción Opción 4 Veinticuatro (24) meses de experiencia distribuida así: Doce (12) meses de experiencia laboral relacionada con el desempeño en el área de DERECHOS HUMANOS Y FUNDAMENTALES EN EL TRABAJO, doce (12) meses en docencia o instrucción</t>
  </si>
  <si>
    <t>8-9302-348 Instructor: Prestar Servicios Personales Carácter Temporal Para La Formación Profesional Integral, En FORMACION REGULAR TITULADA Y COMPLEMENTARIAPara el Programa Formación OPERACION DE SERVICIOS EN CONTACT CENTER Y BPO</t>
  </si>
  <si>
    <t>DAINY ISABEL HERNANDEZ GONZALEZ</t>
  </si>
  <si>
    <t>DIRECCIÓN DE VENTAS</t>
  </si>
  <si>
    <t>COORDINAR LA ACCIÓN DE VENTAS DE ACUERDO CON LOS OBJETIVOS DE VENTAS Y EL PLAN DE MERCADEO.</t>
  </si>
  <si>
    <t>Requisitos académicos: el programa requiere de un equipo de instructores técnicos, integrado por tecnólogo en dirección de ventas. Tecnólogos y/o profesionales en programas de formación relacionados con mercadeo, publicidad, administración comercial, coordinación y administración de la fuerza de ventas, administración de canales de distribución, tales comomercadeo, economía, administración de empresas, administración y finanzas, otras ciencias económicas y administrativas, ingeniería industrial, ingeniería comercial, comunicación social y ciencias afines. Experiencia laboral: con experiencia laboral en el desarrollo de actividades relacionadas con dirección comercial, o con venta de productos y servicios, estructuración de la fuerza de ventas, mercadeo y publicidad, gestión de superficies, realización de eventos comerciales, manejo de eventos, mínimo de veinticuatro (24) meses</t>
  </si>
  <si>
    <t>8-9302-364 Instructor: Prestar Servicios Personales Carácter Temporal Para La Formación Profesional Integral, En FORMACION REGULAR TITULADA Y COMPLEMENTARIAPara el Programa Formación DIRECCIÓN DE VENTAS</t>
  </si>
  <si>
    <t>MARGARITA MERCEDES WONG MIRANDA
YOVANNA  SUJEIS DIAZ VILLADIEGO
LUCY STELLA GONZALEZ VELILLA
BELQUIS  POLO OLIVERO
MARLON  GRANADOS NIEBLES
GLORIA INES PINO DELRISCO
STEFANY SARMIENTO SARMIENTO</t>
  </si>
  <si>
    <t>MARCO MEDINA MOLINA
YURLEIDIS DEL CARMEN BLANCO PARDO
ADRIANA LUCIA MOLINA ALDANA
LUIS EDUARDO MOLINARES SILVERA
DIANA MARIA PULGARIN OSSA</t>
  </si>
  <si>
    <t>CONTABILIZAR LOS RECURSOS DE OPERACIÓN, INVERSIÓN Y FINANCIACIÓN DE ACUERDO CON LAS NORMAS Y POLÍTICAS ORGANIZACIONALES</t>
  </si>
  <si>
    <t>8-9302-365 Instructor: Prestar Servicios Personales Carácter Temporal Para La Formación Profesional Integral, En FORMACION REGULAR TITULADA Y COMPLEMENTARIAPara el Programa Formación DIRECCIÓN DE VENTAS</t>
  </si>
  <si>
    <t>PROMOVER LA INTERACCIÓN IDÓNEA CONSIGO MISMO, CON LOS DEMÁS Y CON LA NATURALEZA EN LOS CONTEXTOS LABORAL Y SOCIAL</t>
  </si>
  <si>
    <t>Requisitos Académicos: Para el desarrollo integral de esta competencia se requiere la participación de diferentes profesionales asociados a perfiles académicos relacionados con los resultados de aprendizajes específicos, así: - Opción 1: Certificación en formación basada en competencias laborales y/o en aprendizaje por proyectos o relacionadas. - Opción 2: Profesional que tenga competencias humanísticas y formación en Ciencias Humanas. - Opción 3: Profesional educación física, recreación y deportes. - Opción 4: Profesional ciencias de la salud ocupacional. - Experiencia Laboral: - Tener experiencia mínima en procesos de formación o actividades laborales de 2 años en el área de desarrollo humano con el enfoque basado en competencias laborales. - Competencias: - Gestionar procesos de desarrollo humano según las particularidades de los contextos sociales y productivos.  - Interactuar idóneamente consigo mismo con los demás y con la naturaleza según los contextos sociales y productivos.  - Promover el desarrollo de las actividades físicas que posibiliten el desempeño laboral seguro y eficaz, un estilo de vida saludable y el mejoramiento de  la calidad de vida  - Trabajar interdisciplinariamente en la planeación - ejecución y evaluación y mejoramiento del proceso de inducción. - Propiciar la integración y participación de los aprendices en el proceso de aprendizaje. - Orientar las actividades de aprendizaje para el logro de los resultados de aprendizaje del proceso de inducción motivando la actuación protagónica de los aprendices. - Integrar a los procesos de la inducción los recursos tecnológicos disponibles.</t>
  </si>
  <si>
    <t>8-9302-366 Instructor: Prestar Servicios Personales Carácter Temporal Para La Formación Profesional Integral, En FORMACION REGULAR TITULADA Y COMPLEMENTARIAPara el Programa Formación DIRECCIÓN DE VENTAS</t>
  </si>
  <si>
    <t>RICARDO ENRIQUE KLEVER JURADO
KATERINE VIZCAINO GARCIA</t>
  </si>
  <si>
    <t xml:space="preserve">     </t>
  </si>
  <si>
    <t>MANIPULACION HIGIENICA DE ALIMENTOS.</t>
  </si>
  <si>
    <t>EXCEL INTERMEDIO</t>
  </si>
  <si>
    <t>DESARROLLO DE HABILIDADES, PRINCIPIOS Y VALORES PARA LA VIDA Y EL TRABAJO</t>
  </si>
  <si>
    <t>ESTRATEGIAS DE COMUNICACION INTEGRADA DE MARKETING</t>
  </si>
  <si>
    <t>BRINDAR SOPORTE VITAL BÁSICO A UN PACIENTE CON PATOLOGÍA DE URGENCIA, MEDIANTE LA APLICACIÓN DE PROCEDIMIENTOS NO INVASIVOS.</t>
  </si>
  <si>
    <t>Estructurar la estrategia de mercadeo digital de acuerdo con objetivos de campaña y normativa legal</t>
  </si>
  <si>
    <t>ESTRUCTURAR EL PLAN DE COMUNICACIÓN CON BASE EN EL PLAN ESTRATÉGICO DE MERCADEO DEFINIDO POR LA EMPRESA.</t>
  </si>
  <si>
    <t>Requisitos académicos: profesional en las áreas de salud, nutricionista y/o ingenieros de alimentos. Con formación pedagógica sena experiencia laboral: 24 meses en la coordinación de actividades relacionadas con la aplicación de los principios de alimentos seguros</t>
  </si>
  <si>
    <t>"Requisitos académicos: alternativa 1profesionales del área de la salud, con certificación en soporte vital avanzado. Alternativa 2tecnólogo en atención prehospitalaria con certificación en soporte vital avanzado. Experiencia laboral: alternativa 1mínimo 12 meses de experiencia en su área, 6 meses de experiencia como docentealternativa 2mínimo 24 meses de experiencia operativa en la atención de pacientes y experiencia de 6 meses como docente"</t>
  </si>
  <si>
    <t>Requisitos académicos: profesional o tecnólogo en el área de ingeniería de sistemas o licenciatura en sistemas. Experiencia laboral: un año de vinculación laboral con el sector de la tecnologías de la información y comunicación</t>
  </si>
  <si>
    <t>Requisitos académicos: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conocimientocomunicación social, periodismo y afines, economía, ingeniería industrial, ingeniería de mercados, administración de empresas experiencia laboral: veinticuatro (24) meses de experienciade los cuales dieciocho (18) meses estarán relacionados con el ejercicio de la profesión u oficio objeto de la formación profesional y seis (6) meses en labores de docencia</t>
  </si>
  <si>
    <t>Requisitos académicos: Profesional universitario en alguna de las siguientes promociones: mercadología mercadeo publicidad ventas economía administración de empresas Experiencia laboral: Mínimo 24 (meses) con el ejercicio de la profesión u oficio objeto de la formación profesional y un año en labores de docencia en mercadeo.</t>
  </si>
  <si>
    <t>FERNANDO ANTONIO TORRES TORRES</t>
  </si>
  <si>
    <t>JENNIFER FERRER</t>
  </si>
  <si>
    <t>Complementaria</t>
  </si>
  <si>
    <r>
      <t xml:space="preserve">SANDRA MOGOLLON,  GIOVANNA BARRAZA, BRICETH MARTINEZ, </t>
    </r>
    <r>
      <rPr>
        <b/>
        <sz val="8"/>
        <color rgb="FFFF0000"/>
        <rFont val="Arial"/>
        <family val="2"/>
      </rPr>
      <t>MONICA MARIA ESPINOSA TIRADO</t>
    </r>
  </si>
  <si>
    <t>8-9302-349 Instructor: Prestar Servicios Personales Carácter Temporal Para La Formación Profesional Integral, En FORMACION REGULAR TITULADA Y COMPLEMENTARIAPara el Programa Formación OPERACION DE SERVICIOS EN CONTACT CENTER Y BPO</t>
  </si>
  <si>
    <t>8-9302-320 Instructor: Prestar Servicios Personales Carácter Temporal Para La Formación Profesional Integral, En FORMACION REGULAR TITULADA Y COMPLEMENTARIAPara el Programa Formación OPERACIONES COMERCIALES EN RETAIL</t>
  </si>
  <si>
    <t>CONVOCATORIA 17776 ( LUIS MARRIAGA(NO APARECE EN EL ANEXO VOO3)</t>
  </si>
  <si>
    <r>
      <t xml:space="preserve">GARY PEREZ y </t>
    </r>
    <r>
      <rPr>
        <b/>
        <sz val="8"/>
        <color rgb="FFFF0000"/>
        <rFont val="Arial"/>
        <family val="2"/>
      </rPr>
      <t>VACANTE</t>
    </r>
  </si>
  <si>
    <t>CESAR LOPEZ (Justificado en ACTA)</t>
  </si>
  <si>
    <r>
      <t>DORLIN AMARIS Y</t>
    </r>
    <r>
      <rPr>
        <b/>
        <sz val="8"/>
        <color rgb="FFFF0000"/>
        <rFont val="Arial"/>
        <family val="2"/>
      </rPr>
      <t xml:space="preserve"> VACANTE</t>
    </r>
  </si>
  <si>
    <t>8-9302-754 Instructor: Prestar Servicios Personales Carácter Temporal Para La Formación Profesional Integral, En FORMACION REGULAR TITULADA Y/O COMPLEMENTARIAPara el Programa Formación FAMILIA CALIDAD</t>
  </si>
  <si>
    <t>8-9302-758 Instructor: Prestar Servicios Personales Carácter Temporal Para La Formación Profesional Integral, En FORMACION REGULAR TITULADA Y/O COMPLEMENTARIAPara el Programa Formación FAMILIA CONTABILIDAD Y FINANZAS</t>
  </si>
  <si>
    <t>8-9302-773 Instructor: Prestar Servicios Personales Carácter Temporal Para La Formación Profesional Integral, En FORMACION REGULAR TITULADA Y/O COMPLEMENTARIAPara el Programa Formación FAMILIA OFIMÁTICA</t>
  </si>
  <si>
    <t>8-9302- 1089 Instructor: Prestar Servicios Personales Carácter Temporal Para La Formación Profesional Integral, En FORMACION REGULAR TITULADA Y/O COMPLEMENTARIAPara el Programa Formación FAMILIA MUSICA</t>
  </si>
  <si>
    <t>8-9302-774 Instructor: Prestar Servicios Personales Carácter Temporal Para La Formación Profesional Integral, En FORMACION REGULAR TITULADA Y/O COMPLEMENTARIAPara el Programa Formación FAMILIA OFIMÁTICA</t>
  </si>
  <si>
    <t>8-9302-760 Instructor: Prestar Servicios Personales Carácter Temporal Para La Formación Profesional Integral, En FORMACION REGULAR TITULADA Y/O COMPLEMENTARIAPara el Programa Formación FAMILIA DOCUMENTAL</t>
  </si>
  <si>
    <t>8-9302-779 Instructor: Prestar Servicios Personales Carácter Temporal Para La Formación Profesional Integral, En FORMACION REGULAR TITULADA Y/O COMPLEMENTARIAPara el Programa Formación FAMILIA PEDAGOGIA</t>
  </si>
  <si>
    <t>8-9302-785 Instructor: Prestar Servicios Personales Carácter Temporal Para La Formación Profesional Integral, En FORMACION REGULAR TITULADA Y/O COMPLEMENTARIAPara el Programa Formación FAMILIA SALUD</t>
  </si>
  <si>
    <t>8-9302- 1062 Instructor: Prestar Servicios Personales Carácter Temporal Para La Formación Profesional Integral, En FORMACION REGULAR TITULADA Y/O COMPLEMENTARIAPara el Programa Formación FAMILIA DISEÑO</t>
  </si>
  <si>
    <t>8-9302- 1061 Instructor: Prestar Servicios Personales Carácter Temporal Para La Formación Profesional Integral, En FORMACION REGULAR TITULADA Y/O COMPLEMENTARIAPara el Programa Formación FAMILIA IDIOMAS (BILINGÜISMO)</t>
  </si>
  <si>
    <t>8-9302- 1070 Instructor: Prestar Servicios Personales Carácter Temporal Para La Formación Profesional Integral, En FORMACION REGULAR TITULADA Y/O COMPLEMENTARIAPara el Programa Formación FAMILIA MERCADEO Y LOGISTICA</t>
  </si>
  <si>
    <t>8-9302- 1082 Instructor: Prestar Servicios Personales Carácter Temporal Para La Formación Profesional Integral, En FORMACION REGULAR TITULADA Y/O COMPLEMENTARIAPara el Programa Formación FAMILIA SALUD</t>
  </si>
  <si>
    <t>8-9302-243 Instructor: Prestar Servicios Personales Carácter Temporal Para La Formación Profesional Integral, En FORMACION REGULAR TITULADA Y COMPLEMENTARIAPara el Programa Formación SISTEMA DE GESTION DE LA SEGURIDAD Y SALUD EN EL TRABAJO SG-SST</t>
  </si>
  <si>
    <t>8-9302-307 Instructor: Prestar Servicios Personales Carácter Temporal Para La Formación Profesional Integral, En FORMACION REGULAR TITULADA Y COMPLEMENTARIAPara el Programa Formación INFORMATICA: MICROSOFT WORD, EXCEL E INTERNET</t>
  </si>
  <si>
    <t>8-9302-444 Instructor: Prestar Servicios Personales Carácter Temporal Para La Formación Profesional Integral, En FORMACION REGULAR TITULADA Y COMPLEMENTARIAPara el Programa Formación ATENCION INTEGRAL A LA PRIMERA INFANCIA.</t>
  </si>
  <si>
    <t>8-9302-1098 Instructor: Prestar Servicios Personales Carácter Temporal Para La Formación Profesional Integral, En FORMACION REGULAR TITULADA Y COMPLEMENTARIAPara el Programa Formación PELUQUERIA.</t>
  </si>
  <si>
    <t>8-9302-446 Instructor: Prestar Servicios Personales Carácter Temporal Para La Formación Profesional Integral, En FORMACION REGULAR TITULADA Y COMPLEMENTARIAPara el Programa Formación ACABADOS DEL PRODUCTO ARTESANAL EN MADERA</t>
  </si>
  <si>
    <t>8-9302-279 Instructor: Prestar Servicios Personales Carácter Temporal Para La Formación Profesional Integral, En FORMACION REGULAR TITULADA Y COMPLEMENTARIAPara el Programa Formación INTEGRACION DE OPERACIONES LOGISTICAS</t>
  </si>
  <si>
    <t>8-9302-439 Instructor: Prestar Servicios Personales Carácter Temporal Para La Formación Profesional Integral, En FORMACION REGULAR TITULADA Y COMPLEMENTARIAPara el Programa Formación MANIPULACION HIGIENICA DE ALIMENTOS.</t>
  </si>
  <si>
    <t>8-9302-591 Instructor: Prestar Servicios Personales Carácter Temporal Para La Formación Profesional Integral, En FORMACION REGULAR TITULADA Y COMPLEMENTARIAPara el Programa Formación GESTIÓN DEL TALENTO HUMANO</t>
  </si>
  <si>
    <t>8-9302-440 Instructor: Prestar Servicios Personales Carácter Temporal Para La Formación Profesional Integral, En FORMACION REGULAR TITULADA Y COMPLEMENTARIAPara el Programa Formación Institucional de Pedagogía - Emprendimiento</t>
  </si>
  <si>
    <t>8-9302-869 Instructor: Prestar Servicios Personales Carácter Temporal Para La Formación Profesional Integral, En FORMACION REGULAR TITULADA Y COMPLEMENTARIAPara el Programa Formación CONTABILIZACION DE OPERACIONES COMERCIALES Y FINANCIERAS.</t>
  </si>
  <si>
    <t>8-9302-447 Instructor: Prestar Servicios Personales Carácter Temporal Para La Formación Profesional Integral, En FORMACION REGULAR TITULADA Y COMPLEMENTARIAPara el Programa Formación MUÑECAS DE TRAPO</t>
  </si>
  <si>
    <t>8-9302-455 Instructor: Prestar Servicios Personales Carácter Temporal Para La Formación Profesional Integral, En FORMACION REGULAR TITULADA Y COMPLEMENTARIAPara el Programa Formación MERCADEO Y VENTAS</t>
  </si>
  <si>
    <t>8-9302-453 Instructor: Prestar Servicios Personales Carácter Temporal Para La Formación Profesional Integral, En FORMACION REGULAR TITULADA Y COMPLEMENTARIAPara el Programa Formación COCINA BÁSICA NIVEL 1</t>
  </si>
  <si>
    <t>PROTECCION ESPECIAL</t>
  </si>
  <si>
    <t>OCTAVIO MANUEL PAVA</t>
  </si>
  <si>
    <t>CONVOCATORIA 18950</t>
  </si>
  <si>
    <t>MELISSA SOLEDAD CARO SOTO</t>
  </si>
  <si>
    <t>DESIERTA (no se contrtara)</t>
  </si>
  <si>
    <t>VACANTE (JAIME EUSTORGIO FUENTES GONZALEZ)</t>
  </si>
  <si>
    <t>POR DEFINIR (ANGELA PALOMA CALDERON BERNAL) convocatoria 18355 puntaje 45</t>
  </si>
  <si>
    <t>VACANTE (MARIA JOSE  FONTALVO CERVANTES)</t>
  </si>
  <si>
    <t>CONVOCATORIA 17624 Comunicadora, Magister en Neuroclinguistica</t>
  </si>
  <si>
    <r>
      <t xml:space="preserve">VILMA YAMILE CASTILLO PATIÑO
</t>
    </r>
    <r>
      <rPr>
        <b/>
        <sz val="8"/>
        <color rgb="FFFF0000"/>
        <rFont val="Calibri"/>
        <family val="2"/>
        <scheme val="minor"/>
      </rPr>
      <t>VACANTE</t>
    </r>
  </si>
  <si>
    <t>CONVOCATORIA 18591 (estaba desierta)</t>
  </si>
  <si>
    <t>Articulacion con la Media</t>
  </si>
  <si>
    <t>Desplazados</t>
  </si>
  <si>
    <t>Total</t>
  </si>
  <si>
    <t>Fecha de Terminacion en Junio</t>
  </si>
  <si>
    <t>Fecha terminacion Septiembre</t>
  </si>
  <si>
    <t>COORDINACION_DE_PROCESOS_LOGISTICOS</t>
  </si>
  <si>
    <t>INTEGRACION_DE_OPERACIONES_LOGISTICAS</t>
  </si>
  <si>
    <t>GESTION_DE_OPERACIONES_EN_TERMINALES_PORTUARIAS</t>
  </si>
  <si>
    <t>GESTION_DE_LA_SEGURIDAD_Y_SALUD_EN_EL_TRABAJO</t>
  </si>
  <si>
    <t>GESTIÓN_INTEGRADA_DE_LA_CALIDAD,_MEDIO_AMBIENTE,_SEGURIDAD_Y_SALUD_OCUPACIONAL</t>
  </si>
  <si>
    <t>CONTROL_DE_MOVILIDAD,_TRANSPORTE_Y_SEGURIDAD_VIAL</t>
  </si>
  <si>
    <t>MANEJO_DE_MONTACARGAS</t>
  </si>
  <si>
    <t>Razonar cuantitativamente frente a situaciones susceptibles de ser abordadas de manera matemática en contextos laborales, sociales y personales.</t>
  </si>
  <si>
    <t>Dirigir el talento humano de acuerdo con normativa</t>
  </si>
  <si>
    <t>Coordinar el flujo de mercancía según el plan de operación y procedimientos</t>
  </si>
  <si>
    <t>Diseñar áreas de almacenamiento según estrategias de logística y sistemas de almacenaje</t>
  </si>
  <si>
    <t>Planear integración de cadenas de suministro según normativa y modelos de gestión</t>
  </si>
  <si>
    <t>Controlar los procesos de importación y exportación según normativa y acuerdo entre las partes</t>
  </si>
  <si>
    <t>Almacenar los productos según técnicas de almacenamiento y normativa</t>
  </si>
  <si>
    <t>PROGRAMAR OPERACIONES PORTUARIAS DE ACUERDO CON TÉRMINOS DE NEGOCIACIÓN Y NORMATIVA</t>
  </si>
  <si>
    <t>EJECUTAR EL PROGRAMA DE SALUD OCUPACIONAL DE LA EMPRESA, SEGÚN ORIENTACIONES DADAS Y NORMATIVIDAD VIGENTE.</t>
  </si>
  <si>
    <t>DOCUMENTAR LOS PROCESOS NECESARIOS PARA LA IMPLEMENTACIÓN MANTENIMIENTO Y MEJORA DE LOS SISTEMAS DE GESTIÓN, DE FORMA INDIVIDUAL O INTEGRADA; SEGÚN PROCEDIMIENTOS ESTABLECIDOS POR LA EMPRESA</t>
  </si>
  <si>
    <t>Caracterizar accidentes de tránsito de acuerdo con normativa de tránsito y transporte</t>
  </si>
  <si>
    <t>Operar montacargas de acuerdo con el manual del equipo y normas de seguridad establecidas</t>
  </si>
  <si>
    <t>Requisitos académicos: Licenciado en matemáticas, título profesional en núcleos básicos de conocimiento de educación matemáticas, estadística y afines o ingeniero afín al programa de formación, profesional en ciencias económicas o afines profesional en administración de empresas o afine profesional en mercadeo o afines profesional en ingeniería industrial o afines, certificar cursos de formación en pedagogía de mínimo 40 horas. Experiencia laboral: veinticuatro (24) meses de experiencia distribuida así: doce (12) meses de experiencia relacionada con el ejercicio de matemáticas y doce (12) meses en docencia.</t>
  </si>
  <si>
    <t>"Requisitos académicos: Opción 1: profesionales en ciencias sociales, filosofía, o antropología, o psicología, o trabajo social, o sociología o teología, ciencia política, relaciones internacionales o afines. Opción 2: Profesional con estudios relacionados en ética, o bioética, o deontología o humanismo, formación en pedagogía de mínimo 40 horas._x000D_
Experiencia laboral: veinticuatro (24) meses de experiencia de los cuales dieciocho (18) meses estarán relacionados con el ejercicio de la profesión u oficio objeto de la formación profesional y seis (6) meses en labores de docencia y/o trabajo comunitario."</t>
  </si>
  <si>
    <t>"Requisitos académicos: Certificado de Aptitud Profesional – SENA, o certificado por autoridad competente en cualquiera de las nueve áreas de desempeño de la CNO y en el nivel ocupacional 2,3 o 4 (Ver anexo C. N.O). Opción 1: Certificado de técnico, o certificado por autoridad competente en cualquiera de las nueve áreas de desempeño de la CNO y en el nivel ocupacional 3 o 4 (Ver anexo C. N.O). Opción 2:  Título de Técnico Profesional en cualquiera de los 55 núcleos básicos de conocimiento, o en NULL o Sin clasificar. Ver anexos: (N.B.C.), (TITULOS SENA).  Opción 3: Título de Tecnólogo en cualquiera de los 55 núcleos básicos de conocimiento, o en NULL o Sin clasificar. Ver anexos: (N.B.C.), (TITULOS SENA).  Opción 4: Título Profesional universitario en cualquiera de los 55 núcleos básicos de conocimiento, o en NULL o Sin clasificar. (Ver anexo N.B.C) Tarjeta profesional en los casos exigidos por la Ley _x000D_
 _x000D_
Experiencia laboral:  Cuarenta y ocho (48) meses de experiencia relacionada distribuida así:  Treinta y seis (36) meses de experiencia relacionada con el ejercicio de los derechos humanos y fundamentales del trabajo y doce (12) meses en docencia o instrucción certificada por entidad legalmente reconocida.  _x000D_
 _x000D_
Opción 1: Cuarenta y dos (42) meses de experiencia relacionada distribuida así:  Treinta (30) meses de experiencia relacionada con el ejercicio de los derechos humanos y fundamentales del trabajo y Doce (12) meses en docencia o instrucción certificada por entidad legalmente reconocida.  _x000D_
Opción 2: Treinta y seis (36) meses de experiencia relacionada distribuida así: Veinticuatro (24) meses de experiencia relacionada con el ejercicio de los derechos humanos y fundamentales del trabajo y doce (12) meses en docencia o instrucción certificada por entidad legalmente reconocida. _x000D_
Opción 3: Treinta (30) meses de experiencia relacionada distribuida así:  Dieciocho (18) meses de experiencia relacionada con el ejercicio de los derechos humanos y fundamentales del trabajo y doce (12) meses en docencia o instrucción certificada por entidad legalmente reconocida  _x000D_
Opción 4: Veinticuatro (24) meses de experiencia relacionada distribuida así: Doce (12) meses de experiencia relacionada con el ejercicio de los derechos humanos y fundamentales del trabajo y doce (12) meses en docencia o instrucción certificada por entidad legalmente reconocida. _x000D_
 _x000D_
Competencias:1. Crea espacios pedagógicos de reflexión y apropiación para la valoración de los derechos y deberes en el trabajo   _x000D_
2. Interpreta la relación entre el trabajo y el desarrollo humano.  _x000D_
3. Identifica la naturaleza de los derechos humanos y del trabajo.  _x000D_
4. Genera procesos de interacción social interacciones en el marco de los derechos humanos y laborales para el desarrollo social para el desarrollo de con autonomía y dignidad.  _x000D_
5. Implementa acciones para la elaboración el diligenciamiento de documentos relacionados con la política pública, de salarios y los acuerdos internacionales de la OIT y los derechos económicos, sociales y de bienestar derivadas de las acciones laborales.  _x000D_
6. Argumenta los derechos el ejercicio de los derechos fundamentales del trabajo y los mecanismos de protección como ejercicio de la ciudadanía laboral.  _x000D_
7. Organiza acciones pedagógicas para la aplicación de los principios de los derechos de asociación.  _x000D_
8. Integra acciones de solidaridad para la defensa del ser humano, la naturaleza y la cultura de la paz. y los valores de la convivencia la paz y la ciudadana."</t>
  </si>
  <si>
    <t>"Requisitos académicos: Licenciado en educación física.  Tecnólogo en el núcleo básico de conocimiento dedeportes, educación física y recreación alternativa, Profesional en ciencias del deporte.  Título profesional universitario el núcleo básico de conocimiento dedeportes, educación física y recreación; o educación física y afines; o educación, Tecnólogo en actividad física o entrenamiento deportivo con especialización tecnológica relacionada con el área de conocimiento.   Experiencia laboral: Opción 1: treinta (30) meses de experiencia relacionada distribuida así dieciocho (18) meses de experiencia relacionada con el ejercicio de cultura física y doce (12) meses en docencia, Opción 2: veinticuatro (24) meses de experiencia relacionada distribuida asídoce (12) meses de experiencia relacionada con el ejercicio de la cultura física y doce (12) meses en docencia, adicionalmente certificar cursos de formación en pedagogía de mínimo 40 horas o presentar certificación de competencia laboral vigente en orientación de procesos formativos presenciales._x000D_
"</t>
  </si>
  <si>
    <t>"Requisitos academicos: ALTERNATIVA 1:NBC EN INGENIERÍA INDUSTRIAL CON TÍTULO PROFESIONAL UNIVERSITARIO EN :INGENIERÍA INDUSTRIAL, INGENIERÍA LOGÍSTICA, INGENIERÍA DE PRODUCTIVIDAD Y CALIDAD, INGENIERÍA DE PRODUCCIÓN, INGENIERÍA DE PROCESOS, ECONOMÍA.NBC EN ADMINISTRACIÓN CON TÍTULO UNIVERSITARIO EN: ADMINISTRACIÓN LOGÍSTICA, ADMINISTRACIÓN EN LOGÍSTICA Y PRODUCCIÓN, ADMINISTRACIÓN DE NEGOCIOS INTERNACIONALES, NEGOCIOS INTERNACIONALES, ADMINISTRACIÓN DE COMERCIO EXTERIOR, ADMINISTRACIÓN DE EMPRESAS.ALTERNATIVA 2:NBC EN ADMINISTRACIÓN CON TÍTULO DE TECNÓLOGO EN: TECNOLOGÍA EN GESTIÓN LOGÍSTICA, TECNOLOGÍA EN GESTIÓN PORTUARIA, TECNOLOGÍA EN DISTRIBUCIÓN FÍSICA INTERNACIONAL, TECNOLOGÍA EN ADMINISTRACIÓN DE EMPRESAS, TECNOLOGÍA EN GESTIÓN LOGÍSTICA PORTUARIA.NBC EN ECONOMÍA CON TÍTULO DE TECNÓLOGO EN: TECNOLOGÍA EN LOGÍSTICA.NBC EN INGENIERÍA INDUSTRIAL CON TÍTULO DE TECNÓLOGO EN: TECNOLOGÍA EN INGENIERÍA INDUSTRIAL, TECNÓLOGO EN LOGÍSTICA DE OPERACIONES, TECNÓLOGO EN LOGÍSTICA PORTUARIA Y DEL TRANSPORTE.ADICIONAL: FORMACIÓN EN:  LOGÍSTICA, LOGÍSTICA Y TRANSPORTE, OPERACIONES LOGÍSTICA U OPERACIONES PORTUARIAS. Experiencia Laboral;-ALTERNATIVA 1: VEINTICUATRO (24) MESES DE EXPERIENCIA RELACIONADA DISTRIBUIDA ASÍ: DOCE (12) MESES DE EXPERIENCIA RELACIONADA CON EL EJERCICIO DE OPERACIONES LOGÍSTICAS O TRANSPORTE Y DISTRIBUCIÓN Y  DOCE (12) MESES ORIENTANDO PROCESOS PEDAGÓGICOS.-ALTERNATIVA 2: TREINTA (30) MESES DE EXPERIENCIA RELACIONADA DISTRIBUIDA ASÍ: DIECIOCHO (18) MESES DE EXPERIENCIA OPERACIONES LOGÍSTICAS O TRANSPORTE Y DISTRIBUCIÓN Y  DOCE (12) MESES ORIENTANDO PROCESOS PEDAGÓGICOS"</t>
  </si>
  <si>
    <t>"Requisitos academicos: ¿TECNÓLOGO O PROFESIONAL EN ÁREAS AFINES CON TECNOLOGÍAS DE LA INFORMACIÓN Y LA COMUNICACIÓN Experiencia Laboral;MÍNIMO, DIECIOCHO (18) MESES DE EXPERIENCIA LABORAL, DE LOS CUALES DOCE (12) MESES ESTARÁN RELACIONADOS CON EL EJERCICIO DE LA PROFESIÓN U OFICIO OBJETO DE LA FORMACIÓN PROFESIONAL Y SEIS (6) MESES EN LABORES DE DOCENCIA EN EL ÁREA"</t>
  </si>
  <si>
    <t>"Requisitos academicos: ALTERNATIVA 1:NBC EN INGENIERÍA INDUSTRIAL CON TÍTULO PROFESIONAL UNIVERSITARIO EN :INGENIERÍA INDUSTRIAL, INGENIERÍA LOGÍSTICA, INGENIERÍA DE PRODUCTIVIDAD Y CALIDAD, INGENIERÍA DE PRODUCCIÓN, INGENIERÍA DE PROCESOS, ECONOMÍA.NBC EN ADMINISTRACIÓN CON TÍTULO UNIVERSITARIO EN: ADMINISTRACIÓN LOGÍSTICA, ADMINISTRACIÓN EN LOGÍSTICA Y PRODUCCIÓN, ADMINISTRACIÓN DE NEGOCIOS INTERNACIONALES, NEGOCIOS INTERNACIONALES, ADMINISTRACIÓN DE COMERCIO EXTERIOR, ADMINISTRACIÓN DE EMPRESAS.ALTERNATIVA 2:NBC EN ADMINISTRACIÓN CON TÍTULO DE TECNÓLOGO EN: TECNOLOGÍA EN GESTIÓN LOGÍSTICA, TECNOLOGÍA EN GESTIÓN PORTUARIA, TECNOLOGÍA EN DISTRIBUCIÓN FÍSICA INTERNACIONAL, TECNOLOGÍA EN ADMINISTRACIÓN DE EMPRESAS, TECNOLOGÍA EN GESTIÓN LOGÍSTICA PORTUARIA.NBC EN ECONOMÍA CON TÍTULO DE TECNÓLOGO EN: TECNOLOGÍA EN LOGÍSTICA.NBC EN INGENIERÍA INDUSTRIAL CON TÍTULO DE TECNÓLOGO EN: TECNOLOGÍA EN INGENIERÍA INDUSTRIAL, TECNÓLOGO EN LOGÍSTICA DE OPERACIONES, TECNÓLOGO EN LOGÍSTICA PORTUARIA Y DEL TRANSPORTE.ADICIONAL: FORMACIÓN EN:  LOGÍSTICA, LOGÍSTICA Y TRANSPORTE, OPERACIONES LOGÍSTICA U OPERACIONES PORTUARIAS. Experiencia Laboral;-ALTERNATIVA 1: VEINTICUATRO (24) MESES DE EXPERIENCIA RELACIONADA DISTRIBUIDA ASÍ: DOCE (12) MESES DE EXPERIENCIA RELACIONADA CON EL EJERCICIO DE OPERACIONES LOGÍSTICAS O TRANSPORTE Y DISTRIBUCIÓN Y  DOCE (12) MESES ORIENTANDO PROCESOS PEDAGÓGICOS.-ALTERNATIVA 2: TREINTA (30) MESES DE EXPERIENCIA RELACIONADA DISTRIBUIDA ASÍ: DIECIOCHO (18) MESES DE EXPERIENCIA OPERACIONES LOGÍSTICAS O TRANSPORTE Y DISTRIBUCIÓN Y  DOCE (12) MESES ORIENTANDO PROCESOS PEDAGÓGICOS."</t>
  </si>
  <si>
    <t>"Requisitos academicos: ALTERNATIVA 1:NBC EN INGENIERÍA INDUSTRIAL CON TÍTULO PROFESIONAL UNIVERSITARIO EN :INGENIERÍA INDUSTRIAL, INGENIERÍA LOGÍSTICA, INGENIERÍA DE PRODUCTIVIDAD Y CALIDAD, INGENIERÍA DE PRODUCCIÓN, INGENIERÍA DE PROCESOS, ECONOMÍA.NBC EN ADMINISTRACIÓN CON TÍTULO UNIVERSITARIO EN: ADMINISTRACIÓN LOGÍSTICA, ADMINISTRACIÓN EN LOGÍSTICA Y PRODUCCIÓN, ADMINISTRACIÓN DE NEGOCIOS INTERNACIONALES, NEGOCIOS INTERNACIONALES, ADMINISTRACIÓN DE COMERCIO EXTERIOR, ADMINISTRACIÓN DE EMPRESAS.ALTERNATIVA 2:NBC EN ADMINISTRACIÓN CON TÍTULO DE TECNÓLOGO EN: TECNOLOGÍA EN GESTIÓN LOGÍSTICA, TECNOLOGÍA EN GESTIÓN PORTUARIA, TECNOLOGÍA EN DISTRIBUCIÓN FÍSICA INTERNACIONAL, TECNOLOGÍA EN ADMINISTRACIÓN DE EMPRESAS, TECNOLOGÍA EN GESTIÓN LOGÍSTICA PORTUARIA.NBC EN ECONOMÍA CON TÍTULO DE TECNÓLOGO EN: TECNOLOGÍA EN LOGÍSTICA.NBC EN INGENIERÍA INDUSTRIAL CON TÍTULO DE TECNÓLOGO EN: TECNOLOGÍA EN INGENIERÍA INDUSTRIAL, TECNÓLOGO EN LOGÍSTICA DE OPERACIONES, TECNÓLOGO EN LOGÍSTICA PORTUARIA Y DEL TRANSPORTE.ADICIONAL:FORMACIÓN EN: LOGÍSTICA, LOGÍSTICA Y TRANSPORTE, OPERACIONES LOGÍSTICA U OPERACIONES PORTUARIAS. Experiencia Laboral;- ALTERNATIVA 1: VEINTICUATRO (24) MESES DE EXPERIENCIA RELACIONADA DISTRIBUIDA ASÍ: DOCE (12) MESES DE EXPERIENCIA RELACIONADA CON EL EJERCICIO DE OPERACIONES LOGÍSTICAS O TRANSPORTE Y DISTRIBUCIÓN Y DOCE (12) MESES ORIENTANDO PROCESOS PEDAGÓGICOS.- ALTERNATIVA 2: TREINTA (30) MESES DE EXPERIENCIA RELACIONADA DISTRIBUIDA ASÍ: DIECIOCHO (18) MESES DE EXPERIENCIA OPERACIONES LOGÍSTICAS O TRANSPORTE Y DISTRIBUCIÓN Y DOCE (12) MESES ORIENTANDO PROCESOS PEDAGÓGICOS."</t>
  </si>
  <si>
    <t>"Requisitos academicos: ALTERNATIVA 1:NBC EN INGENIERÍA INDUSTRIAL CON TÍTULO PROFESIONAL UNIVERSITARIO EN :INGENIERÍA INDUSTRIAL, INGENIERÍA LOGÍSTICA, INGENIERÍA DE PRODUCTIVIDAD Y CALIDAD, INGENIERÍA DE PRODUCCIÓN, INGENIERÍA DE PROCESOS, ECONOMÍA.NBC EN ADMINISTRACIÓN CON TÍTULO UNIVERSITARIO EN: ADMINISTRACIÓN LOGÍSTICA, ADMINISTRACIÓN EN LOGÍSTICA Y PRODUCCIÓN, ADMINISTRACIÓN DE NEGOCIOS INTERNACIONALES, NEGOCIOS INTERNACIONALES, ADMINISTRACIÓN DE COMERCIO EXTERIOR, ADMINISTRACIÓN DE EMPRESAS.ALTERNATIVA 2:NBC EN ADMINISTRACIÓN CON TITULO DE TECNÓLOGO EN: TECNOLOGÍA EN GESTIÓN LOGISTICA, TECNOLOGÍA EN GESTIÓN PORTURIA, TECNOLOGÍA EN DISTRIBUCIÓN FÍSICA INTERNACIONAL, TECNOLOGÍA EN ADMINISTRACIÓN DE EMPRESAS, TECNOLOGÍA EN GESTIÓN LOGÍSTICA PORTUARIA.NBC EN ECONOMÍA CON TÍTULO DE TECNÓLOGO EN: TECNOLOGÍA EN LOGÍSTICA.NBC EN INGENIERÍA INDUSTRIAL CON TÍTULO DE TECNÓLOGO EN: TECNOLOGÍA EN INGENIERÍA INDUSTRIAL, TECNÓLOGO EN LOGÍSTICA DE OPERACIONES, TECNÓLOGO EN LOGÍSTICA PORTUARIA Y DEL TRANSPORTE.ADICIONAL:FORMACIÓN EN: LOGÍSTICA, LOGÍSTICA Y TRANSPORTE, OPERACIONES LOGÍSTICAS U OPERACIONES PORTUARIAS. Experiencia Laboral;- ALTERNATIVA 1: VEINTICUATRO (24) MESES DE EXPERIENCIA RELACIONADA DISTRIBUIDA ASÍ: DOCE (12) MESES DE EXPERIENCIA RELACIONADA CON EL EJERCICIO DE OPERACIONES LOGÍSTICAS O TRANSPORTE Y DISTRIBUCIÓN Y DOCE (12) MESES ORIENTANDO PROCESOS PEDAGÓGICOS.- ALTERNATIVA 2: TREINTA (30) MESES DE EXPERIENCIA RELACIONADA DISTRIBUIDA ASÍ: DIECIOCHO (18) MESES DE EXPERIENCIA OPERACIONES LOGÍSTICAS O TRANSPORTE Y DISTRIBUCIÓN Y DOCE (12) MESES ORIENTANDO PROCESOS PEDAGÓGICOS."</t>
  </si>
  <si>
    <t>"Opción 1: Título profesional universitario en cualquier núcleo básico de conocimiento. Nivel de lengua certificado* de mínimo B2 de acuerdo con el MCER en cada una de las 4 habilidades de dominio de lengua (Comprensión oral, Comprensión escrita, Producción oral, Producción escrita). Veinticuatro (24) meses de experiencia en la instrucción/docencia de la lengua extranjera a impartir. Opción 2: Título tecnólogo en cualquier núcleo básico de conocimiento. Nivel de lengua certificado* de mínimo B2 de acuerdo con el MCER en cada una de las 4 habilidades de dominio de lengua (Comprensión oral, Comprensión escrita, Producción oral, Producción escrita). Treinta (30) meses de experiencia en la instrucción/docencia de la lengua extranjera a impartir.Los instructores para programas de formación complementaria virtual, incluyendo bilingüismo, deberán acreditar capacitación relacionada con tutoría virtual, no inferior a 40 horas, además de cumplir los requisitos del perfil establecido en los diseños curriculares de cada programa como perfiles de instructor (en el caso de bilingüismo, el perfil está definido en el numeral 8 de la presente circular)._x000D_
Los instructores que se contraten para orientar programas de formación titulada virtual o titulada a distancia, deberán acreditar capacitación relacionada con tutoría virtual, no inferior a 40 horas; tener experiencia certificada de mínimo seis (6) meses como tutor virtual, además de cumplir los requisitos del perfil establecido en los diseños curriculares de cada programa."</t>
  </si>
  <si>
    <t>Requisitos académicos: tecnólogo o profesional en áreas afines con tecnologías de la información y la comunicación. Tecnólogo en gestión logística, profesional en ingenieria industrial, administración logística y carreras afines. Experiencia laboral: mínimo, dieciocho (18) meses de experiencia laboral, de los cuales doce (12) meses estarán relacionados con el ejercicio de la profesión u oficio objeto de la formación profesional y seis (6) meses en labores de docencia en el área</t>
  </si>
  <si>
    <t>Requisitos académicos: alternativa 1: título de tecnólogo en el núcleo básico de conocimiento ingeniería industrial y afines; o administración. (ver anexo n. B. C) alternativa 2: título profesional universitario en el núcleo básico de conocimiento deingeniería industrial y afines; o administración. (ver anexo n. B. C) experiencia laboral: para alternativa 1: treinta (30) meses de experiencia relacionada distribuida así: dieciocho (18) meses de experiencia relacionada con el ejercicio de gestión logística y doce (12) meses en docencia para alternativa 2: veinticuatro (24) meses de experiencia relacionada distribuida así: doce (12) meses de experiencia relacionada con el ejercicio de gestión logística y doce (12) meses en docencia</t>
  </si>
  <si>
    <t>"Requisitos académicos: Profesional en ciencias económicas o financieras, profesional en administración de empresas, profesional en mercadeo, contaduría pública, ingeniería administrativa y afines, profesional en ingeniería industrial o afines, profesional en filosofía, antropología, psicología, trabajo social, sociología o afines, profesional con estudios relacionados en ética, o bioética, o de ontología o humanismo, certificar cursos de formación en pedagogía de mínimo 40 horas._x000D_
Experiencia laboral: veinticuatro (24) meses de experiencia de los cuales doce (12) meses estarán relacionados con el ejercicio de la profesión u oficio objeto de la formación profesional y doce (12) meses en labores de docencia."</t>
  </si>
  <si>
    <t>"Requisitos academicos: TÍTULO PROFESIONAL UNIVERSITARIO EN EL NÚCLEO BÁSICO DE CONOCIMIENTO DE: INGENIERÍA INDUSTRIAL Y AFINES; O ECONOMÍA; O ADMINISTRACIÓN. (VER ANEXO N.B.C) Experiencia Laboral;-VEINTICUATRO (24) MESES DE EXPERIENCIA RELACIONADA DISTRIBUIDA ASÍ:-DOCE (12) MESES DE EXPERIENCIA RELACIONADA CON EL EJERCICIO EN PUERTOS MARÍTIMOS Y/O FLUVIALES Y DOCE (12) MESES EN DOCENCIA.  (RESOLUCIÓN SENA 1458/2017)"</t>
  </si>
  <si>
    <t>"Requisitos académicos: profesionales en las áreas de: ingenierías administración sector salud y social experiencia laboral: mínimo 24 meses de experiencia laboral en salud ocupacionalespecialista en salud ocupacional, con licencia de prestación de servicios de salud ocupacional"</t>
  </si>
  <si>
    <t>"Requisitos academicos: ¿El Programa Requiere De Un Equipo De Instructores Técnicos, Conformado Por_x000D_
Ingenieros De Diferentes Áreas De Las Ciencias. Y/OAdministrador De Empresas. Experiencia Laboral ¿Mínimo 24 Meses De Vinculación Laboral Con El Área De Su Profesión _x000D_
Especialista En Sistemas De Gestión De La Calidad"</t>
  </si>
  <si>
    <t>"Requisitos académicos: alternativa 1: nivel académico título de tecnólogo en el núcleo básico de conocimiento deingeniería mecánica y afines. Ver anexos(n. B. C. ), (titulos sena) licencia de instructor de conducción emitida por el ministerio del transporte alternativa 2: título profesional universitario en el núcleo básico de conocimiento deingeniería mecánica y afines; o ingeniería civil y afines, administración, seguridad y afines. (ver anexo n. B. C) titulado con formación en seguridad vial y/o criminalistica. (ver anexo n. B. C) licencia de instructor de conducción emitida por el ministerio del transporte. Tarjeta profesional en los casos exigidos por la ley. Experiencia laboral: opción unotreinta (30) meses de experiencia relacionada distribuida asídieciocho (18) meses de experiencia relacionada con el ejercicio de operación de transporte terrestre por carretera y doce (12) meses en docenciaopción 2:veinticuatro (24) meses de experiencia relacionada distribuida asídoce (12) meses de experiencia relacionada con el ejercicio de operación de transporte terrestre por carretera y doce (12) meses en docencia"</t>
  </si>
  <si>
    <t>Requisitos académicos: el programa requiere de un equipo de instructores técnicos, conformado porprofesional, tecnólogo o técnico en programas de formación relacionados con ingenierías (opción1). Logística y transporte internacional de mercancías, gestión portuaria, gestión logística, operaciones portuarias comerciales, administración portuaria, (opción 2) o profesiones afines, certificación de competencia laboral en la norma operación del equipo montacargas. Profesional en área de humanidades (opción 3) experiencia laboral: con experiencia laboral de tres (3) años en el desarrollo de actividades relacionadas con almacenamiento de objetos</t>
  </si>
  <si>
    <t>JOHN ROYMER ROMERO</t>
  </si>
  <si>
    <t>ILIANA  MERCEDES HERNANDEZ LLINAS</t>
  </si>
  <si>
    <t>FARLEY GIRALDO</t>
  </si>
  <si>
    <t>ALBERTO PEREZ</t>
  </si>
  <si>
    <t>IVANY  MARIA PALMA AVILA</t>
  </si>
  <si>
    <t>ASTRID YESENIA  PACHECO ARIZA</t>
  </si>
  <si>
    <t>YOEL ANTONIO SOLANO CABRERA</t>
  </si>
  <si>
    <t>CARLOS EKER - VICTOR MEDINA- MAIKOL FERRER- RODOLFO SILVERA - ALBERTO LOPEZ</t>
  </si>
  <si>
    <t>LUDWING FABIAN  LANDINEZ NAVARRO - LIADIS ZENIYH LAGUNA ORTEGA- ELKIN UPARELLA- PATRICIA VIDAL- LAURA GUTIERREZ- HARLET PEREZ</t>
  </si>
  <si>
    <t>JORGE ELIECER NARVAEZ ECHEVERRIA</t>
  </si>
  <si>
    <t>FREEDY MACIAS - SANTIAGO CASTRO- ANA MILINA VERGARA</t>
  </si>
  <si>
    <t>SIGIFREDO ENRIQUE DIAZ</t>
  </si>
  <si>
    <t>MAYRA ALEJANDRA ARMENTA CASTRO</t>
  </si>
  <si>
    <t>RICARDO SAZA BARRIOS - OTTO EGUIS- DIANA RESTREPO- CINDY CUBILLOS- EVELYN HERNANDEZ - HENRY RODELO</t>
  </si>
  <si>
    <t>OSCAR SAMPER ROBLES</t>
  </si>
  <si>
    <t>HAROLD  ESCORCIA GONZALEZ</t>
  </si>
  <si>
    <t>OSWALDO HERRERA</t>
  </si>
  <si>
    <t>SE SUGIERE A GUILLERMO ROBIN VIVAS Y JOHANNA VILLA DE TITULADA VIRTUAL</t>
  </si>
  <si>
    <t xml:space="preserve">SE SUGIERE A DONATO TAPIAS </t>
  </si>
  <si>
    <t>ESTEFANI JULIETH MARTÍNEZ ARROYABE
ROICO PEREZ
ROXANA AHUMADA
ANGELICA GOMEZ
LIZBETH LOZANO BRIEVA</t>
  </si>
  <si>
    <t>ALVARO ELIAN PINEDA MUÑOZ</t>
  </si>
  <si>
    <t>ALVARO ENRIQUE CAMARGO LANCE
LAIME ANTONIO CERVANTES BATISTA</t>
  </si>
  <si>
    <t>RENE PAUL CARVAJAL POLO
SHIRLEY JOHARES LOBO
TATIANA INES LARA BARRAZA
DANIEL JOSE FONTALVO SUAREZ
ALBERTO MARIO TORRES PÉREZ
GRACE CASTILLO
JULIO FONSECA
ANGELICA MARIA SUAREZ GARCIA
MARTA FLOREZ</t>
  </si>
  <si>
    <t>ROBERTO BENAVIDEZ  (PROTECCION ESPECIAL)</t>
  </si>
  <si>
    <t>CONVOCATORIA 18344</t>
  </si>
  <si>
    <t>SE SUGIERE BRIAN OROZCO  DE LA TITULADA VIRTUAL (POR CONVOCATORIA DESIERTA)</t>
  </si>
  <si>
    <t>ORGANIZAR LAS PLANTAS Y CENTROS DE DISTRIBUCIÓN SEGÚN ESTRATEGIAS CORPORATIVAS.</t>
  </si>
  <si>
    <t>Diagramar piezas gráficas de acuerdo con el medio de salida y parámetros de maquetación</t>
  </si>
  <si>
    <t>Probar la solución del software de acuerdo con parámetros técnicos y modelos de referencia</t>
  </si>
  <si>
    <t>Surtir productos según plan y técnicas de merchandising</t>
  </si>
  <si>
    <t>Elaborar el plan de transporte según modos y normativa</t>
  </si>
  <si>
    <t>"Requisitos academicos: ALTERNATIVA 1:NIVEL ACADÉMICOPROFESIONAL EN LAS ÁREAS DE: INGENIERÍA DE TRANSPORTE, INDUSTRIAL, LOGÍSTICA, ADMINISTRACIÓN LOGÍSTICA, INGENIERÍA DE PRODUCTIVIDAD Y CALIDAD, PRODUCCIÓN, ADMINISTRACIÓN DE EMPRESAS. CON ESPECIALIZACIÓN EN LOGÍSTICA.ALTERNATIVA 2:NIVEL ACADÉMICOTECNÓLOGO EN GESTIÓN DEL TRANSPORTE, LOGÍSTICA DEL TRANSPORTE, GESTIÓN LOGÍSTICA, GESTIÓN PORTUARIA, O (3) AÑOS ESTUDIOS UNIVERSITARIOS EN INGENIERÍA DE TRANSPORTE, INDUSTRIAL, LOGÍSTICA, PRODUCTIVIDAD Y CALIDAD, PRODUCCIÓN, FINANCIERA, ADMINISTRACIÓN LOGÍSTICA, DE EMPRESAS. Experiencia Laboral;DOS (2) AÑOS DE EXPERIENCIA DESEMPEÑÁNDOSE EN EMPRESAS OPERADORAS LOGÍSTICAS, DE TRANSPORTE DE CARGA, OPERADORES DE CARGA, TERMINALES PORTUARIAS, CENTROS DE DISTRIBUCIÓN.UN (1) AÑO DE EXPERIENCIA ORIENTANDO PROCESOS PEDAGÓGICOS"</t>
  </si>
  <si>
    <t>INSTITUCIONAL</t>
  </si>
  <si>
    <t>CONTABILIZACION_DE_OPERACIONES_COMERCIALES_Y_FINANCIERAS.</t>
  </si>
  <si>
    <t>"Requisitos académicos: ¿tecnólogo o profesional en áreas afines con tecnologías de la información y la comunicación. Experiencia laboral: mínimo, dieciocho (18) meses de experiencia laboral, de los cuales doce (12) meses estarán relacionados con el ejercicio de la profesión u oficio objeto de la formación profesional y seis (6) meses en labores de docencia en el área"</t>
  </si>
  <si>
    <t>"Requisitos académicos: Profesional especializado en seguridad y salud en el trabajo con formación en gestión ambiental o educación ambiental. Ingeniero ambiental, ecólogo o profesiones afines con formación en seguridad y salud en el trabajo. Profesional con especialización en gestión ambiental y seguridad y salud en el trabajo. Profesional en salud ocupacional, en seguridad y salud en el trabajo, en administración de riesgo y seguridad y salud en el trabajo, administración de la seguridad y salud ocupacional o ingeniero en seguridad y salud en el trabajo.  Título profesional universitario en núcleos básicos de conocimiento de biología, microbiología y afines; o ingeniería sanitaria y afines; o educación; o ingeniería industrial y afines. Tecnólogo en control ambiental con formación demostrada en seguridad y salud en el trabajo. Tecnólogo en salud ocupacional o seguridad y salud en el trabajo con formación en gestión ambiental.   Tecnólogo en gestión de la seguridad y salud en el trabajo, gestión de calidad, seguridad en el trabajo y ambiente, gestión ambiental o en gestión integrada de la calidad, medio ambiente, seguridad y salud ocupacional.  título de tecnólogo en el núcleo básico de conocimiento de salud pública; o ingeniería civil y afines; ver anexos(n. B. C. ), (titulos sena) con licencia en salud ocupacional,  Título profesional universitario en el núcleo básico de conocimiento de salud pública; o ingeniería química y afines; o ingeniería de minas, metalurgia y afines; o medicina; o terapias; o enfermería; o sociología, trabajo social y afines; o administración (ver anexo n. B. C) con licencia en salud ocupacional. Licenciado en educación física profesional en ciencias del deporte. Tecnólogo en actividad física o entrenamiento deportivo con especialización tecnológica relacionada con el área de conocimiento. Experiencia laboral: mínimo 12 meses de experiencia laboral en el área objeto del desempeño. Tecnólogo en salud ocupacional, tecnólogo en gestión integrada de la calidad, medio ambiente, seguridad y salud ocupacional, tecnólogo en control integrado de la calidad, medio ambiente, seguridad y salud ocupacional, tecnólogo en gestión en salud ocupacional, o tecnólogo en gestión de salud ocupacional, seguridad y medio ambiente.  Profesional en salud ocupacional o administración de la seguridad y salud ocupacional, profesional en cualquier área del conocimiento con posgrado en seguridad y salud en el trabajo, en higiene y salud ocupacional, gerencia en salud ocupacional, en salud ocupacional e higiene del trabajo, en administración de salud ocupacional, en salud ocupacional y ambiental, salud ocupacional y riesgos laborales, en salud ocupacional, gerencia y control de riesgos, en hseq sistemas integrados de seguridad y salud ocupacional ambiental y calidad, en higiene, seguridad y salud en el trabajo, en sistemas integrados de gestión, seguridad y salud en el trabajo o en gestión integrada de la seguridad y salud en el trabajo, calidad y medio ambiente. _x000D_
Experiencia laboral: veinticuatro (24) meses de los cuales dieciocho (18) meses estarán relacionados con el ejercicio de la profesión u oficio objeto de la formación profesional y seis (6) meses en labores de docencia.   Certificar cursos de formación en pedagogía de mínimo 40 horas o presentar certificación de competencia laboral vigente en orientación de procesos formativos presenciales"</t>
  </si>
  <si>
    <t>GESTIÓN_LOGÍSTICA</t>
  </si>
  <si>
    <t>"Requisitos académicos: el programa requiere de un equipo de instructores técnicos, conformado por: ¿profesional en áreas relacionadas con los procesos de compras y suministros, tales comoingeniero industrial, de alimentos, administradores de empresa y ciencias afines (opción1). Tecnólogo en logística o mercadeo (opción 2), seis semestres o su equivalente en ingeniería industrial. (opción 3) o profesiones afines, certificación laboral en normas de competencia laboral relacionadas con la titulación de dirección de compras (opción 4). Experiencia laboral: ¿mínimo 24 meses de los cuales certifique experiencia laboral o especialización relacionada con el objeto de la formación"</t>
  </si>
  <si>
    <t>NEGOCIACIÓN_INTERNACIONAL</t>
  </si>
  <si>
    <t>DESARROLLO_DE_MEDIOS_GRAFICOS_VISUALES</t>
  </si>
  <si>
    <t>Requisitos académicos: Título profesional, tecnólogo o técnico en disciplina académica en: diseñador gráfico, diseñador comunicador gráfico, diseñador visual, diseñador productor multimedia, diseñador gráfico publicitario, del núcleo básico del conocimiento en diseño. Experiencia laboral: Veinticuatro (24) meses de experiencia: de los cuales dieciocho (18) meses estarán relacionados con el ejercicio de la profesión u oficio objeto de la formación profesional y seis (6) meses en labores de instructor o docente.</t>
  </si>
  <si>
    <t>Requisitos académicos: Tecnólogo o profesional en áreas afines con tecnologías de la información y la comunicación. Experiencia laboral: Mínimo, dieciocho (18) meses de experiencia laboral, de los cuales doce (12) meses estarán relacionados con el ejercicio de la profesión u oficio objeto de la formación profesional y seis (6) meses en labores de docencia en el área.</t>
  </si>
  <si>
    <t>ANALISIS_Y_DESARROLLO_DE_SOFTWARE.</t>
  </si>
  <si>
    <t>ALTERNATIVA 1: TÍTULO DE TECNÓLOGO EN NÚCLEO BÁSICO DE CONOCIMIENTO EN: INGENIERÍA DE SISTEMAS, TELEMÁTICA Y AFINES. VER ANEXOS: (NBC - RED DE CONOCIMIENTO EN INFORMÁTICA, DISEÑO Y DESARROLLO DE SOFTWARE SENA). ALTERNATIVA 2. TÍTULO PROFESIONAL UNIVERSITARIO EN NÚCLEO BÁSICO DE CONOCIMIENTO EN: INGENIERÍA DE SISTEMAS, TELEMÁTICA Y AFINES. VER ANEXOS: (NBC - RED DE CONOCIMIENTO EN INFORMÁTICA, DISEÑO Y DESARROLLO DE SOFTWARE SENA)-TREINTA (30) MESES DE EXPERIENCIA RELACIONADA DISTRIBUIDA ASÍ: - DIECIOCHO (18) MESES DE EXPERIENCIA RELACIONADA CON EL EJERCICIO DEL DESARROLLO DE SOFTWARE. - DIEZ (12) MESES EN LABORES DE DOCENCIA. ALTERNATIVA 2: VEINTICUATRO (24) MESES DE EXPERIENCIA RELACIONADA DISTRIBUIDA ASÍ: - DOCE (12) MESES DE EXPERIENCIA RELACIONADA CON EL EJERCICIO DEL DESARROLLO DE SOFTWARE. - DOCE (12) MESES EN LABORES DE DOCENCIA. PARA INSTRUCTORES VIRTUALES (ADICIONAL): - ACREDITAR CAPACITACIÓN RELACIONADA CON TUTORÍA VIRTUAL NO INFERIOR A 40 HORAS. - EXPERIENCIA CERTIFICADA COMO MÍNIMO DE SEIS (6) MESES COMO TUTOR VIRTUAL. CUMPLIMIENTO DE LO ESTABLECIDO EN LA GUÍA ORIENTACIÓN FORMACIÓN AMBIENTES VIRTUALES DE APRENDIZAJE GPFI ¿ G ¿ 014.</t>
  </si>
  <si>
    <t>PROFESIONAL CON TÍTULO EN LICENCIATURA EN IDIOMAS O PROFESIONAL EN CUALQUIER ÁREA DE CONOCIMIENTO.NIVEL MÍNIMO B2 DE SUFICIENCIA EN INGLÉS, ACREDITADO MEDIANTE UNA DE LAS SIGUIENTES PRUEBAS INTERNACIONALES:FCE (FIRST CERTIFICATE IN ENGLISH) BEC (VANTAGE O HIGHER) CELS (VANTAGE O HIGHER) IELTS (MÍNIMO 5,5)ISE II (INTEGRATED SKILLS IN ENGLISH) TOEFL PBT (MÍNIMO 567TOEFL CBT (MÍNIMO 227)TOEFL IBT (MÍNIMO 87)BULATS (B2 EN TODAS LAS HABILIDADES) CAE (CERTIFICATE IN ADVANCED ENGLISH) CPE (CERTIFICATE OF PROFICIENCY IN ENGLISH) APTIS (B2 EN TODAS LAS HABILIDADES-MÍNIMO 12 MESES EN LA ORIENTACIÓN DE PROCESOS DE CAPACITACIÓN O FORMACIÓN EN LA LENGUA EXTRANJERA EN MODALIDAD PRESENCIAL.</t>
  </si>
  <si>
    <t>OPERACIONES_COMERCIALES_EN_RETAIL</t>
  </si>
  <si>
    <t>"Requisitos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mercadeo y ventas y doce (12) meses en docenciaalternativa 2veinticuatro (24) meses de experiencia relacionada distribuida asídoce (12) meses de experiencia relacionada con el ejercicio de mercadeo y ventas y doce (12) meses en docencia"</t>
  </si>
  <si>
    <t>ELIANA CHAVES ROMERO</t>
  </si>
  <si>
    <t>MELFRY MORENO</t>
  </si>
  <si>
    <t>JOHN AVILA -  ROCIO MORENO - ROGER MANGA</t>
  </si>
  <si>
    <t>YARLY CECILIA REID GARCIA</t>
  </si>
  <si>
    <t>MARTHA VIRGINIA NAVARRO NAVARRO - RONALD SOSA MACMAHON</t>
  </si>
  <si>
    <t>ANGIE DECAMBIL - MARTIN DIAZ</t>
  </si>
  <si>
    <t>JOSE ALFONSO SOTO</t>
  </si>
  <si>
    <t>VLADIMIR ALBERTO SANTIAGO MANOTAS</t>
  </si>
  <si>
    <t>CARLOS AUGUSTO GALVIS MANJARRES</t>
  </si>
  <si>
    <t>VANESA LINARES - RICARDO LLANOS- GRACE CAMPO</t>
  </si>
  <si>
    <t>AZIZ NAIZIR Y  FABIOLA ELIAS</t>
  </si>
  <si>
    <t>FREDY JULIAN GOMEZ PEDROZA</t>
  </si>
  <si>
    <t>HELGA TRILLOS</t>
  </si>
  <si>
    <t>SADY FIORILLO</t>
  </si>
  <si>
    <t xml:space="preserve"> JHON ROJAS SANJUANELO</t>
  </si>
  <si>
    <r>
      <t xml:space="preserve">CONVOCATORIA DESIERTA </t>
    </r>
    <r>
      <rPr>
        <b/>
        <sz val="8"/>
        <color rgb="FFFF0000"/>
        <rFont val="Calibri"/>
        <family val="2"/>
        <scheme val="minor"/>
      </rPr>
      <t>VACANTE</t>
    </r>
  </si>
  <si>
    <t xml:space="preserve"> JOSE ALBERTO BUELVAS URUETA - DANIEL ARTURO DEARCOS PEÑA- GUSTAVO RAFAEL HENRIQUEZ FUENTES</t>
  </si>
  <si>
    <t xml:space="preserve">BRENDA RODRIGUEZ- NARCISO DE LA HOZ- NASIRA QUESSEP-  FRANCISCO SANDOVAL - ROSMERY RUFINA CONDE -  </t>
  </si>
  <si>
    <t>PENDIENTE 1 PRESELECCION</t>
  </si>
  <si>
    <t>GUICELA CABARCAS</t>
  </si>
  <si>
    <t>CODIGO 14354, EL SEGUNDO INSTRUCTOR    DEBE INGRESAR EN EL SEGUNDO TRIMESTRE, GUICELA CABARCAS FUERO MATERNO</t>
  </si>
  <si>
    <t>JIMY AHUMADA</t>
  </si>
  <si>
    <t>INTEGRALIDAD</t>
  </si>
  <si>
    <r>
      <t xml:space="preserve">GLORIA AMPARO TOBO JAIMES
YESENIA DEL CARMEN BARROS LLAMAS
JONATHAN LEONARDO GUTIERREZ ACEVEDO
PAOLA ISABEL MENDOZA SOLANO
ARMANDO SOLANO RODRIGUEZ
JONATHAN ENRIQUE  PIZARRO POLO
HEIDY PATRICIA OJEDA CIENFUEGOS
</t>
    </r>
    <r>
      <rPr>
        <sz val="8"/>
        <color rgb="FFFF0000"/>
        <rFont val="Calibri"/>
        <family val="2"/>
      </rPr>
      <t>VACANTE (¿ALVARO CEBALLOS CASTILLA?)</t>
    </r>
    <r>
      <rPr>
        <sz val="8"/>
        <rFont val="Calibri"/>
        <family val="2"/>
      </rPr>
      <t xml:space="preserve">
</t>
    </r>
  </si>
  <si>
    <t>VICTOR SALINAS (PROTECCION ESPECIAL)</t>
  </si>
  <si>
    <t>8-9302-638 Instructor: Prestar Servicios Personales Carácter Temporal Para La Formación Profesional Integral, En FORMACION REGULAR TITULADA Y COMPLEMENTARIAPara el Programa Formación COORDINACION DE PROCESOS LOGISTICOS</t>
  </si>
  <si>
    <t>8-9302-639 Instructor: Prestar Servicios Personales Carácter Temporal Para La Formación Profesional Integral, En FORMACION REGULAR TITULADA Y COMPLEMENTARIAPara el Programa Formación COORDINACION DE PROCESOS LOGISTICOS</t>
  </si>
  <si>
    <t>8-9302-640 Instructor: Prestar Servicios Personales Carácter Temporal Para La Formación Profesional Integral, En FORMACION REGULAR TITULADA Y COMPLEMENTARIAPara el Programa Formación COORDINACION DE PROCESOS LOGISTICOS</t>
  </si>
  <si>
    <t>8-9302-641 Instructor: Prestar Servicios Personales Carácter Temporal Para La Formación Profesional Integral, En FORMACION REGULAR TITULADA Y COMPLEMENTARIAPara el Programa Formación COORDINACION DE PROCESOS LOGISTICOS</t>
  </si>
  <si>
    <t>8-9302-642 Instructor: Prestar Servicios Personales Carácter Temporal Para La Formación Profesional Integral, En FORMACION REGULAR TITULADA Y COMPLEMENTARIAPara el Programa Formación COORDINACION DE PROCESOS LOGISTICOS</t>
  </si>
  <si>
    <t>8-9302-643 Instructor: Prestar Servicios Personales Carácter Temporal Para La Formación Profesional Integral, En FORMACION REGULAR TITULADA Y COMPLEMENTARIAPara el Programa Formación COORDINACION DE PROCESOS LOGISTICOS</t>
  </si>
  <si>
    <t>8-9302-624 Instructor: Prestar Servicios Personales Carácter Temporal Para La Formación Profesional Integral, En FORMACION REGULAR TITULADA Y COMPLEMENTARIAPara el Programa Formación GESTION DE OPERACIONES EN TERMINALES PORTUARIAS</t>
  </si>
  <si>
    <t>8-9302-625 Instructor: Prestar Servicios Personales Carácter Temporal Para La Formación Profesional Integral, En FORMACION REGULAR TITULADA Y COMPLEMENTARIAPara el Programa Formación GESTION DE OPERACIONES EN TERMINALES PORTUARIAS</t>
  </si>
  <si>
    <t>8-9302-862 Instructor: Prestar Servicios Personales Carácter Temporal Para La Formación Profesional Integral, En FORMACION REGULAR TITULADA Y COMPLEMENTARIAPara el Programa Formación INTEGRACION DE OPERACIONES LOGISTICAS</t>
  </si>
  <si>
    <t>8-9302-344 Instructor: Prestar Servicios Personales Carácter Temporal Para La Formación Profesional Integral, En FORMACION REGULAR TITULADA Y COMPLEMENTARIAPara el Programa Formación SISTEMA DE GESTION DE LA SEGURIDAD Y SALUD EN EL TRABAJO SG-SST</t>
  </si>
  <si>
    <t>8-9302-863 Instructor: Prestar Servicios Personales Carácter Temporal Para La Formación Profesional Integral, En FORMACION REGULAR TITULADA Y COMPLEMENTARIAPara el Programa Formación INTEGRACION DE OPERACIONES LOGISTICAS</t>
  </si>
  <si>
    <t>8-9302-864 Instructor: Prestar Servicios Personales Carácter Temporal Para La Formación Profesional Integral, En FORMACION REGULAR TITULADA Y COMPLEMENTARIAPara el Programa Formación INTEGRACION DE OPERACIONES LOGISTICAS</t>
  </si>
  <si>
    <t>8-9302-345 Instructor: Prestar Servicios Personales Carácter Temporal Para La Formación Profesional Integral, En FORMACION REGULAR TITULADA Y COMPLEMENTARIAPara el Programa Formación SISTEMA DE GESTION DE LA SEGURIDAD Y SALUD EN EL TRABAJO SG-SST</t>
  </si>
  <si>
    <t>8-9302-644 Instructor: Prestar Servicios Personales Carácter Temporal Para La Formación Profesional Integral, En FORMACION REGULAR TITULADA Y COMPLEMENTARIAPara el Programa Formación COORDINACION DE PROCESOS LOGISTICOS</t>
  </si>
  <si>
    <t>8-9302-865 Instructor: Prestar Servicios Personales Carácter Temporal Para La Formación Profesional Integral, En FORMACION REGULAR TITULADA Y COMPLEMENTARIAPara el Programa Formación INTEGRACION DE OPERACIONES LOGISTICAS</t>
  </si>
  <si>
    <t>8-9302-628 Instructor: Prestar Servicios Personales Carácter Temporal Para La Formación Profesional Integral, En FORMACION REGULAR TITULADA Y COMPLEMENTARIAPara el Programa Formación GESTIÓN INTEGRADA DE LA CALIDAD, MEDIO AMBIENTE, SEGURIDAD Y SALUD OCUPACIONAL</t>
  </si>
  <si>
    <t>8-9302-274 Instructor: Prestar Servicios Personales Carácter Temporal Para La Formación Profesional Integral, En FORMACION REGULAR TITULADA Y COMPLEMENTARIAPara el Programa Formación INTEGRACION DE OPERACIONES LOGISTICAS</t>
  </si>
  <si>
    <t>8-9302- 992 Instructor: Prestar Servicios Personales Carácter Temporal Para La Formación Profesional Integral, En FORMACION REGULAR TITULADA Y COMPLEMENTARIAPara el Programa Formación COORDINACION DE PROCESOS LOGISTICOS</t>
  </si>
  <si>
    <t>8-9302-629 Instructor: Prestar Servicios Personales Carácter Temporal Para La Formación Profesional Integral, En FORMACION REGULAR TITULADA Y COMPLEMENTARIAPara el Programa Formación GESTIÓN INTEGRADA DE LA CALIDAD, MEDIO AMBIENTE, SEGURIDAD Y SALUD OCUPACIONAL</t>
  </si>
  <si>
    <t>8-9302-275 Instructor: Prestar Servicios Personales Carácter Temporal Para La Formación Profesional Integral, En FORMACION REGULAR TITULADA Y COMPLEMENTARIAPara el Programa Formación INTEGRACION DE OPERACIONES LOGISTICAS</t>
  </si>
  <si>
    <t>8-9302- 983 Instructor: Prestar Servicios Personales Carácter Temporal Para La Formación Profesional Integral, En FORMACION REGULAR TITULADA Y COMPLEMENTARIAPara el Programa Formación CONTROL DE MOVILIDAD, TRANSPORTE Y SEGURIDAD VIAL</t>
  </si>
  <si>
    <t>8-9302- 993 Instructor: Prestar Servicios Personales Carácter Temporal Para La Formación Profesional Integral, En FORMACION REGULAR TITULADA Y COMPLEMENTARIAPara el Programa Formación COORDINACION DE PROCESOS LOGISTICOS</t>
  </si>
  <si>
    <t>8-9302- 994 Instructor: Prestar Servicios Personales Carácter Temporal Para La Formación Profesional Integral, En FORMACION REGULAR TITULADA Y COMPLEMENTARIAPara el Programa Formación COORDINACION DE PROCESOS LOGISTICOS</t>
  </si>
  <si>
    <t>8-9302- 995 Instructor: Prestar Servicios Personales Carácter Temporal Para La Formación Profesional Integral, En FORMACION REGULAR TITULADA Y COMPLEMENTARIAPara el Programa Formación COORDINACION DE PROCESOS LOGISTICOS</t>
  </si>
  <si>
    <t>8-9302-277 Instructor: Prestar Servicios Personales Carácter Temporal Para La Formación Profesional Integral, En FORMACION REGULAR TITULADA Y COMPLEMENTARIAPara el Programa Formación INTEGRACION DE OPERACIONES LOGISTICAS</t>
  </si>
  <si>
    <t>8-9302- 980 Instructor: Prestar Servicios Personales Carácter Temporal Para La Formación Profesional Integral, En FORMACION REGULAR TITULADA Y COMPLEMENTARIAPara el Programa Formación OPERACION DE MAQUINA MONTACARGAS</t>
  </si>
  <si>
    <t>8-9302-278 Instructor: Prestar Servicios Personales Carácter Temporal Para La Formación Profesional Integral, En FORMACION REGULAR TITULADA Y COMPLEMENTARIAPara el Programa Formación INTEGRACION DE OPERACIONES LOGISTICAS</t>
  </si>
  <si>
    <t>8-9302-280 Instructor: Prestar Servicios Personales Carácter Temporal Para La Formación Profesional Integral, En FORMACION REGULAR TITULADA Y COMPLEMENTARIAPara el Programa Formación INTEGRACION DE OPERACIONES LOGISTICAS</t>
  </si>
  <si>
    <t>8-9302-296 Instructor: Prestar Servicios Personales Carácter Temporal Para La Formación Profesional Integral, En FORMACION REGULAR TITULADA Y COMPLEMENTARIAPara el Programa Formación CONTABILIZACION DE OPERACIONES COMERCIALES Y FINANCIERAS.</t>
  </si>
  <si>
    <t>8-9302-297 Instructor: Prestar Servicios Personales Carácter Temporal Para La Formación Profesional Integral, En FORMACION REGULAR TITULADA Y COMPLEMENTARIAPara el Programa Formación CONTABILIZACION DE OPERACIONES COMERCIALES Y FINANCIERAS.</t>
  </si>
  <si>
    <t>8-9302-298 Instructor: Prestar Servicios Personales Carácter Temporal Para La Formación Profesional Integral, En FORMACION REGULAR TITULADA Y COMPLEMENTARIAPara el Programa Formación CONTABILIZACION DE OPERACIONES COMERCIALES Y FINANCIERAS.</t>
  </si>
  <si>
    <t>8-9302-299 Instructor: Prestar Servicios Personales Carácter Temporal Para La Formación Profesional Integral, En FORMACION REGULAR TITULADA Y COMPLEMENTARIAPara el Programa Formación CONTABILIZACION DE OPERACIONES COMERCIALES Y FINANCIERAS.</t>
  </si>
  <si>
    <t>8-9302-312 Instructor: Prestar Servicios Personales Carácter Temporal Para La Formación Profesional Integral, En FORMACION REGULAR TITULADA Y COMPLEMENTARIAPara el Programa Formación CONTABILIZACION DE OPERACIONES COMERCIALES Y FINANCIERAS.</t>
  </si>
  <si>
    <t>8-9302-313 Instructor: Prestar Servicios Personales Carácter Temporal Para La Formación Profesional Integral, En FORMACION REGULAR TITULADA Y COMPLEMENTARIAPara el Programa Formación CONTABILIZACION DE OPERACIONES COMERCIALES Y FINANCIERAS.</t>
  </si>
  <si>
    <t>8-9302-354 Instructor: Prestar Servicios Personales Carácter Temporal Para La Formación Profesional Integral, En FORMACION REGULAR TITULADA Y COMPLEMENTARIAPara el Programa Formación NEGOCIACIÓN INTERNACIONAL</t>
  </si>
  <si>
    <t>8-9302-882 Instructor: Prestar Servicios Personales Carácter Temporal Para La Formación Profesional Integral, En FORMACION REGULAR TITULADA Y COMPLEMENTARIAPara el Programa Formación NEGOCIACIÓN INTERNACIONAL</t>
  </si>
  <si>
    <t xml:space="preserve">8-9302- 982 Instructor: Prestar Servicios Personales Carácter Temporal Para La Formación Profesional Integral, En FORMACION REGULAR TITULADA Y COMPLEMENTARIAPara el Programa Formación Institucional de Integralidad de la Formación </t>
  </si>
  <si>
    <t xml:space="preserve">8-9302- 978 Instructor: Prestar Servicios Personales Carácter Temporal Para La Formación Profesional Integral, En FORMACION REGULAR TITULADA Y COMPLEMENTARIAPara el Programa Formación Institucional de Integralidad de la Formación </t>
  </si>
  <si>
    <t xml:space="preserve">8-9302- 981 Instructor: Prestar Servicios Personales Carácter Temporal Para La Formación Profesional Integral, En FORMACION REGULAR TITULADA Y COMPLEMENTARIAPara el Programa Formación Institucional de Integralidad de la Formación </t>
  </si>
  <si>
    <t>8-9302-308 Instructor: Prestar Servicios Personales Carácter Temporal Para La Formación Profesional Integral, En FORMACION REGULAR TITULADA Y COMPLEMENTARIAPara el Programa Formación INFORMATICA: MICROSOFT WORD, EXCEL E INTERNET</t>
  </si>
  <si>
    <t>8-9302-512 Instructor: Prestar Servicios Personales Carácter Temporal Para La Formación Profesional Integral, En FORMACION REGULAR TITULADA Y COMPLEMENTARIAPara el Programa Formación SOPORTE VITAL BASICO</t>
  </si>
  <si>
    <t>8-9302-300 Instructor: Prestar Servicios Personales Carácter Temporal Para La Formación Profesional Integral, En FORMACION REGULAR TITULADA Y COMPLEMENTARIAPara el Programa Formación APLICACION DE MEDIDAS DE CONTROL PARA LA INOCUIDAD DE ALIMENTOS</t>
  </si>
  <si>
    <t>8-9302-305 Instructor: Prestar Servicios Personales Carácter Temporal Para La Formación Profesional Integral, En FORMACION REGULAR TITULADA Y COMPLEMENTARIAPara el Programa Formación CONTROL DE LA SEGURIDAD DIGITAL.</t>
  </si>
  <si>
    <t>8-9302-314 Instructor: Prestar Servicios Personales Carácter Temporal Para La Formación Profesional Integral, En FORMACION REGULAR TITULADA Y COMPLEMENTARIAPara el Programa Formación Institucional de Integralidad de la Formación - Interacción Consigo Mismo, con los demás, con la Naturaleza y con la Trascendencia</t>
  </si>
  <si>
    <t>8-9302-322 Instructor: Prestar Servicios Personales Carácter Temporal Para La Formación Profesional Integral, En FORMACION REGULAR TITULADA Y COMPLEMENTARIAPara el Programa Formación Institucional de la Enseñanza de Idiomas - Ingles Virtual</t>
  </si>
  <si>
    <t>8-9302-323 Instructor: Prestar Servicios Personales Carácter Temporal Para La Formación Profesional Integral, En FORMACION REGULAR TITULADA Y COMPLEMENTARIAPara el Programa Formación Institucional de la Enseñanza de Idiomas - Ingles Virtual</t>
  </si>
  <si>
    <t>8-9302-448 Instructor: Prestar Servicios Personales Carácter Temporal Para La Formación Profesional Integral, En FORMACION REGULAR TITULADA Y COMPLEMENTARIAPara el Programa Formación INFORMATICA: MICROSOFT WORD, EXCEL E INTERNET</t>
  </si>
  <si>
    <t>8-9302-956 Instructor: Prestar Servicios Personales Carácter Temporal Para La Formación Profesional Integral, En FORMACION REGULAR TITULADA Y COMPLEMENTARIAPara el Programa Formación GESTION CONTABLE Y FINANCIERA</t>
  </si>
  <si>
    <t>8-9302-356 Instructor: Prestar Servicios Personales Carácter Temporal Para La Formación Profesional Integral, En FORMACION REGULAR TITULADA Y COMPLEMENTARIAPara el Programa Formación OPERACIONES COMERCIALES EN RETAIL</t>
  </si>
  <si>
    <t>GESTION_INTEGRAL_DEL_TRANSPORTE/OPERACIONES_COMERCIALES_EN_RETAIL</t>
  </si>
  <si>
    <t>8-9302-357 Instructor: Prestar Servicios Personales Carácter Temporal Para La Formación Profesional Integral, En FORMACION REGULAR TITULADA Y COMPLEMENTARIAPara el Programa Formación OPERACIONES COMERCIALES EN RETAIL</t>
  </si>
  <si>
    <t>8-9302-759 Instructor: Prestar Servicios Personales Carácter Temporal Para La Formación Profesional Integral, En FORMACION REGULAR TITULADA Y/O COMPLEMENTARIAPara el Programa Formación FAMILIA CONTABILIDAD Y FINANZAS</t>
  </si>
  <si>
    <t>8-9302-263 Instructor: Prestar Servicios Personales Carácter Temporal Para La Formación Profesional Integral, En FORMACION REGULAR TITULADA Y COMPLEMENTARIAPara el Programa Formación INTEGRACION DE CONTENIDOS DIGITALES.</t>
  </si>
  <si>
    <t>8-9302-819 Diseñador Grafico y De Producciòn Multimedia  Prestar los Servicio profesionales para atender requerimiento como diseñador y productor de multimedia para  contenidos creativos en la ejecución de la formación profesional virtual.</t>
  </si>
  <si>
    <t>8-9302-854 Instructor: Prestar Servicios Personales Carácter Temporal Para La Formación Profesional Integral, En FORMACION REGULAR TITULADA Y COMPLEMENTARIAPara el Programa Formación INTEGRACION DE CONTENIDOS DIGITALES.</t>
  </si>
  <si>
    <t>ANALISIS_Y_DESARROLLO_DE_SOFTWARE./INTEGRACION CONTENIDOS DIGITALES</t>
  </si>
  <si>
    <t>DESARROLLO_DE_MEDIOS_GRAFICOS_VISUALES/INTEGRACION CONTENIDOS DIGITALES</t>
  </si>
  <si>
    <t>Alistar equipos de cubierta de acuerdo con procedimientos técnicos y plan de maniobra</t>
  </si>
  <si>
    <t>"Requisitos académicos: alternativa 1: título de tecnólogo en el núcleo básico de conocimiento ingeniería mecánica y afines; o formación relacionada con el campo militar o policial; ver anexos(n. B. C. ), (titulos sena) licencia por autoridad competente en el área de operación de transporte fluvial alternativa 2: título profesional universitario en el núcleo básico de conocimiento deingeniería mecánica y afines; o formación relacionada con el campo militar o policial. Licencia por autoridad competente en el área de operación de transporte fluvial. Experiencia laboral: alternativa 1:treinta (30) meses de experiencia relacionada distribuida asídieciocho (18) meses de experiencia relacionada con el ejercicio de operación de transporte fluvial y doce (12) meses en docenciaalternativa 2:veinticuatro (24) meses de experiencia relacionada distribuida asídoce (12) meses de experiencia relacionada con el ejercicio de operación de transporte fluvial y doce (12) meses en docencia"</t>
  </si>
  <si>
    <t>CURSOS OMI</t>
  </si>
  <si>
    <t>8-9302-623 Instructor: Prestar Servicios Personales Carácter Temporal Para La Formación Profesional Integral, En FORMACION REGULAR TITULADA Y COMPLEMENTARIAPara el Programa Formación MARINERIA DE EMBARCACION FLUVIAL</t>
  </si>
  <si>
    <t>WILFRIDO ECHEVERRIA</t>
  </si>
  <si>
    <t>Vacantes</t>
  </si>
  <si>
    <r>
      <t xml:space="preserve">STEFANY DE LA HOZ, OCTAVIO MERCADO- </t>
    </r>
    <r>
      <rPr>
        <b/>
        <sz val="8"/>
        <color rgb="FFFF0000"/>
        <rFont val="Arial"/>
        <family val="2"/>
      </rPr>
      <t>VACANTE</t>
    </r>
  </si>
  <si>
    <t>2 Ingles 1 Gestion Documental</t>
  </si>
  <si>
    <t>Ingles</t>
  </si>
  <si>
    <t>1 Alimentos y Bebidas, 1 Cocina (pasteleria)</t>
  </si>
  <si>
    <t>ALFREDO EMILIO RIVAS VEGA</t>
  </si>
  <si>
    <t>Convocatoria 18611</t>
  </si>
  <si>
    <t>Manipulacion de alimentos</t>
  </si>
  <si>
    <t>Productos Quimicos</t>
  </si>
  <si>
    <t>Marketing Digital</t>
  </si>
  <si>
    <t>BPO Bilingüe, 1 Contact, 2 Archivo</t>
  </si>
  <si>
    <t xml:space="preserve">Servicio Restaurante y Bar </t>
  </si>
  <si>
    <t>Areas</t>
  </si>
  <si>
    <t>ok</t>
  </si>
  <si>
    <t>EVARISTO CASTRO ANGULO</t>
  </si>
  <si>
    <r>
      <rPr>
        <sz val="8"/>
        <color rgb="FF000000"/>
        <rFont val="Calibri"/>
        <family val="2"/>
      </rPr>
      <t xml:space="preserve"> SUGIERE A :</t>
    </r>
    <r>
      <rPr>
        <b/>
        <sz val="8"/>
        <color rgb="FFFF0000"/>
        <rFont val="Calibri"/>
        <family val="2"/>
      </rPr>
      <t xml:space="preserve"> LUIS AVILIA Y OTRO PENDIENTE Y DIANA NAVARRO REYES</t>
    </r>
  </si>
  <si>
    <t>CARLOS ALBERTO RIVEROS MARINO</t>
  </si>
  <si>
    <t>SHELY TATIS DEL TORO, RICHARD PALACIO MATTA</t>
  </si>
  <si>
    <t>JHON MANGONES</t>
  </si>
  <si>
    <t>NINA PAOLA  BASTOS SANCHEZ</t>
  </si>
  <si>
    <t>Competencia a DesarrollarDESARROLLAR PROCESOS DE COMUNICACIÓN EFICACES Y EFECTIVOS, TENIENDO EN CUENTA SITUACIONES DE ORDEN SOCIAL, PERSONAL Y PRODUCTIVO.Perfil InstructorRequisitos académicos: Profesional en ciencias de la comunicación, periodismo, lingüística, filología, lenguas clásicas o modernas, español y literatura. Experiencia laboral: ¿ un (1) año de experiencia laboral en el área seis (6) meses de experiencia docente.Tipo FormaciónFormación para el trabajo - PresencialModalidad de ContrataciónPeriodo Fijo</t>
  </si>
  <si>
    <t>SARROLLAR PROCESOS DE COMUNICACIÓN EFICACES Y EFECTIVOS, TENIENDO EN CUENTA SITUACIONES DE ORDEN SOCIAL, PERSONAL Y PRODUCTIVO</t>
  </si>
  <si>
    <t>8-9302-317 Instructor: Prestar Servicios Personales Carácter Temporal Para La Formación Profesional Integral, En FORMACION REGULAR TITULADA Y COMPLEMENTARIAPara el Programa Formación Institucional de Pedagogía - Comunicación</t>
  </si>
  <si>
    <t>1 Ingles,  Informacion Servicio al Cliente y 1 Contact Center</t>
  </si>
  <si>
    <t>1 Proteccion Ambiental y S, 1 Contabilidad (HABILIDADES COMUNICATIVAS)</t>
  </si>
  <si>
    <t>1 Ingles, 1 Urgencia, , 1 Habitos Saludables</t>
  </si>
  <si>
    <r>
      <t xml:space="preserve">FABIO ANDRES  RODRIGUEZ VARGAS
JAIRO ANTONIO HENRIQUEZ FUENTES
ASUNCION LUCIA RODRIGUEZ VITAL
</t>
    </r>
    <r>
      <rPr>
        <b/>
        <sz val="8"/>
        <color rgb="FFFF0000"/>
        <rFont val="Calibri"/>
        <family val="2"/>
        <scheme val="minor"/>
      </rPr>
      <t>SARA LUZ CASTRO GUTIERREZ</t>
    </r>
  </si>
  <si>
    <t>CONVOCATORIA 17624 (instructor de Seguimiento sin descuento)</t>
  </si>
  <si>
    <t>CARLOS JULIO PAJARO (Instructores de Seguimiento a Etapa Productiva NO SE DESCUENTA)</t>
  </si>
  <si>
    <t>8-9302-316 Instructor: Prestar Servicios Personales Carácter Temporal Para La Formación Profesional Integral, En FORMACION REGULAR TITULADA Y COMPLEMENTARIAPara el Programa Formación Institucional de Integralidad de la Formación - Interacción Consigo Mismo, con los demás, con la Naturaleza y con la Trascendencia</t>
  </si>
  <si>
    <t>AURORA VEGA (PROTECCION ESPECIAL)</t>
  </si>
  <si>
    <t>Deduccion Semana de Confraternidad- Alistamiento  (3 al 15 de julio)</t>
  </si>
  <si>
    <t>CONVOCATORIA 17372 (No se descuenta Instructor Etapa Productiva)</t>
  </si>
  <si>
    <t>ELIMINADO</t>
  </si>
  <si>
    <t>VACANTE (Cyntya Maria Cantillo)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</si>
</sst>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6" formatCode="&quot;$&quot;#,##0;[Red]\-&quot;$&quot;#,##0"/>
    <numFmt numFmtId="164" formatCode="&quot;$&quot;\ #,##0;[Red]\-&quot;$&quot;\ #,##0"/>
    <numFmt numFmtId="165" formatCode="_-&quot;$&quot;\ * #,##0.00_-;\-&quot;$&quot;\ * #,##0.00_-;_-&quot;$&quot;\ * &quot;-&quot;??_-;_-@_-"/>
    <numFmt numFmtId="166" formatCode="&quot;$&quot;\ #,##0"/>
    <numFmt numFmtId="167" formatCode="&quot;$&quot;\ #,##0.00"/>
    <numFmt numFmtId="168" formatCode="#,##0_ ;[Red]\-#,##0\ "/>
    <numFmt numFmtId="169" formatCode="[$$-240A]\ #,##0"/>
    <numFmt numFmtId="170" formatCode="[$$-240A]\ #,##0.00"/>
    <numFmt numFmtId="171" formatCode="#,##0\ _€"/>
  </numFmts>
  <fonts count="44" x14ac:knownFonts="1">
    <font>
      <sz val="12"/>
      <color theme="1"/>
      <name val="Calibri"/>
      <family val="2"/>
      <scheme val="minor"/>
    </font>
    <font>
      <sz val="11"/>
      <name val="Calibri"/>
      <family val="2"/>
    </font>
    <font>
      <b/>
      <sz val="12"/>
      <color theme="1"/>
      <name val="Calibri"/>
      <family val="2"/>
      <scheme val="minor"/>
    </font>
    <font>
      <sz val="11"/>
      <color theme="1"/>
      <name val="Calibri"/>
      <family val="2"/>
    </font>
    <font>
      <sz val="8"/>
      <color theme="1"/>
      <name val="Calibri"/>
      <family val="2"/>
      <scheme val="minor"/>
    </font>
    <font>
      <b/>
      <sz val="18"/>
      <color theme="1"/>
      <name val="Calibri"/>
      <family val="2"/>
      <scheme val="minor"/>
    </font>
    <font>
      <sz val="11"/>
      <color rgb="FFFF0000"/>
      <name val="Calibri"/>
      <family val="2"/>
    </font>
    <font>
      <b/>
      <sz val="8"/>
      <color rgb="FF000000"/>
      <name val="Arial"/>
      <family val="2"/>
    </font>
    <font>
      <sz val="8"/>
      <color theme="1"/>
      <name val="Arial"/>
      <family val="2"/>
    </font>
    <font>
      <sz val="8"/>
      <color rgb="FF000000"/>
      <name val="Arial"/>
      <family val="2"/>
    </font>
    <font>
      <b/>
      <sz val="8"/>
      <color rgb="FFFF0000"/>
      <name val="Arial"/>
      <family val="2"/>
    </font>
    <font>
      <b/>
      <sz val="8"/>
      <color theme="1"/>
      <name val="Arial"/>
      <family val="2"/>
    </font>
    <font>
      <sz val="8"/>
      <name val="Arial"/>
      <family val="2"/>
    </font>
    <font>
      <sz val="8"/>
      <name val="Verdana"/>
      <family val="2"/>
    </font>
    <font>
      <b/>
      <sz val="8"/>
      <color rgb="FFFF0000"/>
      <name val="Calibri"/>
      <family val="2"/>
      <scheme val="minor"/>
    </font>
    <font>
      <b/>
      <sz val="8"/>
      <color theme="1"/>
      <name val="Calibri"/>
      <family val="2"/>
      <scheme val="minor"/>
    </font>
    <font>
      <b/>
      <sz val="8"/>
      <name val="Arial"/>
      <family val="2"/>
    </font>
    <font>
      <sz val="8"/>
      <color rgb="FFFF0000"/>
      <name val="Calibri"/>
      <family val="2"/>
      <scheme val="minor"/>
    </font>
    <font>
      <sz val="8"/>
      <color rgb="FFFF0000"/>
      <name val="Arial"/>
      <family val="2"/>
    </font>
    <font>
      <sz val="8"/>
      <color rgb="FFFF0000"/>
      <name val="Verdana"/>
      <family val="2"/>
    </font>
    <font>
      <sz val="10"/>
      <color rgb="FF333333"/>
      <name val="Arial"/>
      <family val="2"/>
    </font>
    <font>
      <b/>
      <sz val="9"/>
      <color rgb="FF000000"/>
      <name val="Arial"/>
      <family val="2"/>
    </font>
    <font>
      <b/>
      <sz val="12"/>
      <color theme="1"/>
      <name val="Arial"/>
      <family val="2"/>
    </font>
    <font>
      <sz val="9"/>
      <color theme="1"/>
      <name val="Arial"/>
      <family val="2"/>
    </font>
    <font>
      <sz val="9"/>
      <color theme="1" tint="4.9989318521683403E-2"/>
      <name val="Arial"/>
      <family val="2"/>
    </font>
    <font>
      <b/>
      <sz val="9"/>
      <color theme="1" tint="4.9989318521683403E-2"/>
      <name val="Arial"/>
      <family val="2"/>
    </font>
    <font>
      <sz val="11"/>
      <color theme="1" tint="4.9989318521683403E-2"/>
      <name val="Arial"/>
      <family val="2"/>
    </font>
    <font>
      <sz val="12"/>
      <color theme="1" tint="4.9989318521683403E-2"/>
      <name val="Arial"/>
      <family val="2"/>
    </font>
    <font>
      <b/>
      <sz val="12"/>
      <color rgb="FFFF0000"/>
      <name val="Arial"/>
      <family val="2"/>
    </font>
    <font>
      <sz val="9"/>
      <color rgb="FF000000"/>
      <name val="Arial"/>
      <family val="2"/>
    </font>
    <font>
      <b/>
      <sz val="9"/>
      <color theme="1"/>
      <name val="Arial"/>
      <family val="2"/>
    </font>
    <font>
      <b/>
      <sz val="8"/>
      <color rgb="FF000000"/>
      <name val="Arial Narrow"/>
      <family val="2"/>
    </font>
    <font>
      <sz val="8"/>
      <color rgb="FF000000"/>
      <name val="Calibri"/>
      <family val="2"/>
      <scheme val="minor"/>
    </font>
    <font>
      <sz val="8"/>
      <name val="Calibri"/>
      <family val="2"/>
    </font>
    <font>
      <b/>
      <sz val="8"/>
      <color rgb="FF000000"/>
      <name val="Calibri"/>
      <family val="2"/>
      <scheme val="minor"/>
    </font>
    <font>
      <sz val="8"/>
      <color rgb="FFFF0000"/>
      <name val="Calibri"/>
      <family val="2"/>
    </font>
    <font>
      <sz val="8"/>
      <color rgb="FF00B050"/>
      <name val="Calibri"/>
      <family val="2"/>
      <scheme val="minor"/>
    </font>
    <font>
      <sz val="8"/>
      <name val="Calibri"/>
      <family val="2"/>
      <scheme val="minor"/>
    </font>
    <font>
      <sz val="10"/>
      <name val="Verdana"/>
      <family val="2"/>
    </font>
    <font>
      <sz val="8"/>
      <color theme="1"/>
      <name val="Calibri"/>
      <family val="2"/>
    </font>
    <font>
      <sz val="11"/>
      <color rgb="FF000000"/>
      <name val="Calibri"/>
      <family val="2"/>
    </font>
    <font>
      <sz val="8"/>
      <color rgb="FF000000"/>
      <name val="Calibri"/>
      <family val="2"/>
    </font>
    <font>
      <sz val="11"/>
      <color rgb="FF000000"/>
      <name val="Calibri"/>
      <family val="2"/>
      <scheme val="minor"/>
    </font>
    <font>
      <b/>
      <sz val="8"/>
      <color rgb="FFFF0000"/>
      <name val="Calibri"/>
      <family val="2"/>
    </font>
  </fonts>
  <fills count="16">
    <fill>
      <patternFill patternType="none"/>
    </fill>
    <fill>
      <patternFill patternType="gray125"/>
    </fill>
    <fill>
      <patternFill patternType="solid">
        <fgColor theme="0" tint="-0.249977111117893"/>
        <bgColor indexed="64"/>
      </patternFill>
    </fill>
    <fill>
      <patternFill patternType="solid">
        <fgColor rgb="FF92D050"/>
        <bgColor indexed="64"/>
      </patternFill>
    </fill>
    <fill>
      <patternFill patternType="solid">
        <fgColor rgb="FFFFC000"/>
        <bgColor indexed="64"/>
      </patternFill>
    </fill>
    <fill>
      <patternFill patternType="solid">
        <fgColor rgb="FFFFFF00"/>
        <bgColor indexed="64"/>
      </patternFill>
    </fill>
    <fill>
      <patternFill patternType="solid">
        <fgColor rgb="FF00B0F0"/>
        <bgColor indexed="64"/>
      </patternFill>
    </fill>
    <fill>
      <patternFill patternType="solid">
        <fgColor theme="7" tint="0.79998168889431442"/>
        <bgColor indexed="64"/>
      </patternFill>
    </fill>
    <fill>
      <patternFill patternType="solid">
        <fgColor theme="2" tint="-0.249977111117893"/>
        <bgColor indexed="64"/>
      </patternFill>
    </fill>
    <fill>
      <patternFill patternType="solid">
        <fgColor theme="9" tint="0.39997558519241921"/>
        <bgColor indexed="64"/>
      </patternFill>
    </fill>
    <fill>
      <patternFill patternType="solid">
        <fgColor theme="0"/>
        <bgColor indexed="64"/>
      </patternFill>
    </fill>
    <fill>
      <patternFill patternType="solid">
        <fgColor theme="0" tint="-0.14999847407452621"/>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rgb="FF00B050"/>
        <bgColor indexed="64"/>
      </patternFill>
    </fill>
    <fill>
      <patternFill patternType="solid">
        <fgColor theme="8" tint="0.39997558519241921"/>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s>
  <cellStyleXfs count="2">
    <xf numFmtId="0" fontId="0" fillId="0" borderId="0"/>
    <xf numFmtId="0" fontId="1" fillId="0" borderId="0"/>
  </cellStyleXfs>
  <cellXfs count="296">
    <xf numFmtId="0" fontId="0" fillId="0" borderId="0" xfId="0"/>
    <xf numFmtId="0" fontId="0" fillId="0" borderId="0" xfId="0" applyAlignment="1">
      <alignment wrapText="1"/>
    </xf>
    <xf numFmtId="0" fontId="0" fillId="0" borderId="1" xfId="0" applyBorder="1"/>
    <xf numFmtId="0" fontId="2" fillId="3" borderId="1" xfId="0" applyFont="1" applyFill="1" applyBorder="1" applyAlignment="1">
      <alignment horizontal="center"/>
    </xf>
    <xf numFmtId="0" fontId="0" fillId="0" borderId="1" xfId="0" applyBorder="1" applyAlignment="1">
      <alignment wrapText="1"/>
    </xf>
    <xf numFmtId="3" fontId="0" fillId="0" borderId="1" xfId="0" applyNumberFormat="1" applyBorder="1"/>
    <xf numFmtId="3" fontId="2" fillId="0" borderId="0" xfId="0" applyNumberFormat="1" applyFont="1"/>
    <xf numFmtId="166" fontId="0" fillId="0" borderId="1" xfId="0" applyNumberFormat="1" applyBorder="1"/>
    <xf numFmtId="165" fontId="0" fillId="0" borderId="0" xfId="0" applyNumberFormat="1"/>
    <xf numFmtId="165" fontId="3" fillId="0" borderId="0" xfId="0" applyNumberFormat="1" applyFont="1"/>
    <xf numFmtId="165" fontId="2" fillId="0" borderId="0" xfId="0" applyNumberFormat="1" applyFont="1"/>
    <xf numFmtId="167" fontId="0" fillId="0" borderId="0" xfId="0" applyNumberFormat="1"/>
    <xf numFmtId="167" fontId="0" fillId="0" borderId="1" xfId="0" applyNumberFormat="1" applyBorder="1"/>
    <xf numFmtId="0" fontId="2" fillId="3" borderId="1" xfId="0" applyFont="1" applyFill="1" applyBorder="1" applyAlignment="1">
      <alignment horizontal="center" wrapText="1"/>
    </xf>
    <xf numFmtId="167" fontId="0" fillId="0" borderId="1" xfId="0" applyNumberFormat="1" applyBorder="1" applyAlignment="1">
      <alignment wrapText="1"/>
    </xf>
    <xf numFmtId="166" fontId="0" fillId="0" borderId="0" xfId="0" applyNumberFormat="1"/>
    <xf numFmtId="0" fontId="0" fillId="3" borderId="1" xfId="0" applyFill="1" applyBorder="1" applyAlignment="1">
      <alignment wrapText="1"/>
    </xf>
    <xf numFmtId="166" fontId="2" fillId="3" borderId="1" xfId="0" applyNumberFormat="1" applyFont="1" applyFill="1" applyBorder="1"/>
    <xf numFmtId="165" fontId="5" fillId="3" borderId="0" xfId="0" applyNumberFormat="1" applyFont="1" applyFill="1"/>
    <xf numFmtId="0" fontId="5" fillId="3" borderId="0" xfId="0" applyFont="1" applyFill="1" applyAlignment="1">
      <alignment wrapText="1"/>
    </xf>
    <xf numFmtId="0" fontId="1" fillId="4" borderId="1" xfId="0" applyFont="1" applyFill="1" applyBorder="1" applyAlignment="1">
      <alignment horizontal="left" wrapText="1"/>
    </xf>
    <xf numFmtId="0" fontId="1" fillId="4" borderId="1" xfId="0" applyFont="1" applyFill="1" applyBorder="1"/>
    <xf numFmtId="0" fontId="1" fillId="6" borderId="1" xfId="0" applyFont="1" applyFill="1" applyBorder="1" applyAlignment="1">
      <alignment horizontal="left" wrapText="1"/>
    </xf>
    <xf numFmtId="0" fontId="1" fillId="0" borderId="1" xfId="0" applyFont="1" applyBorder="1"/>
    <xf numFmtId="0" fontId="1" fillId="6" borderId="0" xfId="0" applyFont="1" applyFill="1"/>
    <xf numFmtId="0" fontId="1" fillId="6" borderId="0" xfId="0" applyFont="1" applyFill="1" applyAlignment="1">
      <alignment vertical="center" wrapText="1"/>
    </xf>
    <xf numFmtId="0" fontId="1" fillId="6" borderId="1" xfId="0" applyFont="1" applyFill="1" applyBorder="1"/>
    <xf numFmtId="0" fontId="1" fillId="5" borderId="1" xfId="0" applyFont="1" applyFill="1" applyBorder="1" applyAlignment="1">
      <alignment vertical="center" wrapText="1"/>
    </xf>
    <xf numFmtId="0" fontId="0" fillId="6" borderId="0" xfId="0" applyFill="1"/>
    <xf numFmtId="0" fontId="1" fillId="6" borderId="0" xfId="0" applyFont="1" applyFill="1" applyAlignment="1">
      <alignment wrapText="1"/>
    </xf>
    <xf numFmtId="0" fontId="1" fillId="0" borderId="1" xfId="0" applyFont="1" applyBorder="1" applyAlignment="1">
      <alignment horizontal="left" wrapText="1"/>
    </xf>
    <xf numFmtId="0" fontId="1" fillId="5" borderId="0" xfId="0" applyFont="1" applyFill="1"/>
    <xf numFmtId="0" fontId="1" fillId="5" borderId="0" xfId="0" applyFont="1" applyFill="1" applyAlignment="1">
      <alignment vertical="center" wrapText="1"/>
    </xf>
    <xf numFmtId="0" fontId="4" fillId="0" borderId="1" xfId="0" applyFont="1" applyBorder="1" applyAlignment="1">
      <alignment vertical="center" wrapText="1"/>
    </xf>
    <xf numFmtId="0" fontId="8" fillId="0" borderId="0" xfId="0" applyFont="1"/>
    <xf numFmtId="0" fontId="8" fillId="0" borderId="1" xfId="0" applyFont="1" applyBorder="1" applyAlignment="1">
      <alignment horizontal="center" vertical="center"/>
    </xf>
    <xf numFmtId="0" fontId="8" fillId="0" borderId="1" xfId="0" applyFont="1" applyBorder="1" applyAlignment="1">
      <alignment horizontal="center" vertical="center" wrapText="1"/>
    </xf>
    <xf numFmtId="0" fontId="7" fillId="0" borderId="1" xfId="0" applyFont="1" applyBorder="1" applyAlignment="1">
      <alignment horizontal="center" vertical="center" wrapText="1"/>
    </xf>
    <xf numFmtId="2" fontId="7" fillId="7" borderId="1" xfId="0" applyNumberFormat="1" applyFont="1" applyFill="1" applyBorder="1" applyAlignment="1">
      <alignment horizontal="center" vertical="center" wrapText="1"/>
    </xf>
    <xf numFmtId="0" fontId="7" fillId="7" borderId="1" xfId="0" applyFont="1" applyFill="1" applyBorder="1" applyAlignment="1">
      <alignment horizontal="center" vertical="center" wrapText="1"/>
    </xf>
    <xf numFmtId="2" fontId="7" fillId="0" borderId="1" xfId="0" applyNumberFormat="1" applyFont="1" applyBorder="1" applyAlignment="1">
      <alignment horizontal="center" vertical="center" wrapText="1"/>
    </xf>
    <xf numFmtId="6" fontId="9" fillId="0" borderId="1" xfId="0" applyNumberFormat="1" applyFont="1" applyBorder="1" applyAlignment="1">
      <alignment horizontal="center" vertical="center" wrapText="1"/>
    </xf>
    <xf numFmtId="168" fontId="9" fillId="0" borderId="1" xfId="0" applyNumberFormat="1" applyFont="1" applyBorder="1" applyAlignment="1">
      <alignment horizontal="center" vertical="center" wrapText="1"/>
    </xf>
    <xf numFmtId="0" fontId="8" fillId="0" borderId="0" xfId="0" applyFont="1" applyAlignment="1">
      <alignment wrapText="1"/>
    </xf>
    <xf numFmtId="0" fontId="8" fillId="0" borderId="0" xfId="0" applyFont="1" applyAlignment="1">
      <alignment horizontal="center"/>
    </xf>
    <xf numFmtId="2" fontId="9" fillId="0" borderId="1" xfId="0" applyNumberFormat="1" applyFont="1" applyBorder="1" applyAlignment="1">
      <alignment horizontal="center" vertical="center" wrapText="1"/>
    </xf>
    <xf numFmtId="0" fontId="8" fillId="3" borderId="0" xfId="0" applyFont="1" applyFill="1"/>
    <xf numFmtId="6" fontId="7" fillId="0" borderId="1" xfId="0" applyNumberFormat="1" applyFont="1" applyBorder="1" applyAlignment="1">
      <alignment horizontal="center" vertical="center" wrapText="1"/>
    </xf>
    <xf numFmtId="0" fontId="11" fillId="0" borderId="0" xfId="0" applyFont="1" applyAlignment="1">
      <alignment wrapText="1"/>
    </xf>
    <xf numFmtId="0" fontId="7" fillId="2"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wrapText="1"/>
    </xf>
    <xf numFmtId="0" fontId="8" fillId="3" borderId="1" xfId="0" applyFont="1" applyFill="1" applyBorder="1"/>
    <xf numFmtId="0" fontId="8" fillId="0" borderId="1" xfId="0" applyFont="1" applyBorder="1" applyAlignment="1">
      <alignment wrapText="1"/>
    </xf>
    <xf numFmtId="0" fontId="8" fillId="0" borderId="1" xfId="0" applyFont="1" applyBorder="1"/>
    <xf numFmtId="0" fontId="13" fillId="0" borderId="1" xfId="0" applyFont="1" applyBorder="1" applyAlignment="1" applyProtection="1">
      <alignment vertical="center" wrapText="1"/>
      <protection locked="0"/>
    </xf>
    <xf numFmtId="1" fontId="0" fillId="0" borderId="1" xfId="0" applyNumberFormat="1" applyBorder="1"/>
    <xf numFmtId="0" fontId="13" fillId="5" borderId="1" xfId="0" applyFont="1" applyFill="1" applyBorder="1" applyAlignment="1" applyProtection="1">
      <alignment vertical="center" wrapText="1"/>
      <protection locked="0"/>
    </xf>
    <xf numFmtId="0" fontId="11" fillId="6" borderId="1" xfId="0" applyFont="1" applyFill="1" applyBorder="1" applyAlignment="1">
      <alignment horizontal="center" vertical="center" wrapText="1"/>
    </xf>
    <xf numFmtId="14" fontId="4" fillId="0" borderId="1" xfId="0" applyNumberFormat="1" applyFont="1" applyBorder="1"/>
    <xf numFmtId="0" fontId="11" fillId="0" borderId="1" xfId="0" applyFont="1" applyBorder="1" applyAlignment="1">
      <alignment horizontal="center" vertical="center" wrapText="1"/>
    </xf>
    <xf numFmtId="0" fontId="4" fillId="5" borderId="1" xfId="0" applyFont="1" applyFill="1" applyBorder="1" applyAlignment="1">
      <alignment wrapText="1"/>
    </xf>
    <xf numFmtId="0" fontId="8" fillId="5" borderId="1" xfId="0" applyFont="1" applyFill="1" applyBorder="1" applyAlignment="1">
      <alignment horizontal="center" vertical="center" wrapText="1"/>
    </xf>
    <xf numFmtId="2" fontId="7" fillId="5" borderId="1" xfId="0" applyNumberFormat="1" applyFont="1" applyFill="1" applyBorder="1" applyAlignment="1">
      <alignment horizontal="center" vertical="center" wrapText="1"/>
    </xf>
    <xf numFmtId="2" fontId="9" fillId="5" borderId="1" xfId="0" applyNumberFormat="1" applyFont="1" applyFill="1" applyBorder="1" applyAlignment="1">
      <alignment horizontal="center" vertical="center" wrapText="1"/>
    </xf>
    <xf numFmtId="6" fontId="9" fillId="5" borderId="1" xfId="0" applyNumberFormat="1" applyFont="1" applyFill="1" applyBorder="1" applyAlignment="1">
      <alignment horizontal="center" vertical="center" wrapText="1"/>
    </xf>
    <xf numFmtId="168" fontId="9" fillId="5" borderId="1" xfId="0" applyNumberFormat="1" applyFont="1" applyFill="1" applyBorder="1" applyAlignment="1">
      <alignment horizontal="center" vertical="center" wrapText="1"/>
    </xf>
    <xf numFmtId="0" fontId="12" fillId="0" borderId="1" xfId="0" applyFont="1" applyBorder="1" applyAlignment="1" applyProtection="1">
      <alignment horizontal="center" vertical="center" wrapText="1"/>
      <protection locked="0"/>
    </xf>
    <xf numFmtId="1" fontId="0" fillId="0" borderId="1" xfId="0" applyNumberFormat="1" applyBorder="1" applyAlignment="1">
      <alignment horizontal="center" vertical="center"/>
    </xf>
    <xf numFmtId="0" fontId="10" fillId="5" borderId="1" xfId="0" applyFont="1" applyFill="1" applyBorder="1" applyAlignment="1">
      <alignment horizontal="center" vertical="center" wrapText="1"/>
    </xf>
    <xf numFmtId="1" fontId="0" fillId="0" borderId="1" xfId="0" applyNumberFormat="1" applyBorder="1" applyAlignment="1">
      <alignment horizontal="center" vertical="center" wrapText="1"/>
    </xf>
    <xf numFmtId="0" fontId="8" fillId="0" borderId="1" xfId="0" applyFont="1" applyBorder="1" applyAlignment="1">
      <alignment vertical="center" wrapText="1"/>
    </xf>
    <xf numFmtId="0" fontId="4" fillId="5" borderId="1" xfId="0" applyFont="1" applyFill="1" applyBorder="1" applyAlignment="1">
      <alignment vertical="center" wrapText="1"/>
    </xf>
    <xf numFmtId="1" fontId="0" fillId="5" borderId="1" xfId="0" applyNumberFormat="1" applyFill="1" applyBorder="1" applyAlignment="1">
      <alignment horizontal="center" vertical="center" wrapText="1"/>
    </xf>
    <xf numFmtId="0" fontId="8" fillId="5" borderId="0" xfId="0" applyFont="1" applyFill="1"/>
    <xf numFmtId="1" fontId="0" fillId="0" borderId="1" xfId="0" applyNumberFormat="1" applyBorder="1" applyAlignment="1">
      <alignment vertical="center"/>
    </xf>
    <xf numFmtId="14" fontId="4" fillId="0" borderId="1" xfId="0" applyNumberFormat="1" applyFont="1" applyBorder="1" applyAlignment="1">
      <alignment vertical="center"/>
    </xf>
    <xf numFmtId="168" fontId="11" fillId="6" borderId="0" xfId="0" applyNumberFormat="1" applyFont="1" applyFill="1"/>
    <xf numFmtId="0" fontId="7" fillId="5" borderId="1" xfId="0" applyFont="1" applyFill="1" applyBorder="1" applyAlignment="1">
      <alignment horizontal="center" vertical="center" wrapText="1"/>
    </xf>
    <xf numFmtId="0" fontId="4" fillId="0" borderId="0" xfId="0" applyFont="1" applyAlignment="1">
      <alignment vertical="center" wrapText="1"/>
    </xf>
    <xf numFmtId="0" fontId="4" fillId="0" borderId="0" xfId="0" applyFont="1" applyAlignment="1">
      <alignment vertical="center"/>
    </xf>
    <xf numFmtId="1" fontId="4" fillId="0" borderId="1" xfId="0" applyNumberFormat="1" applyFont="1" applyBorder="1"/>
    <xf numFmtId="14" fontId="8" fillId="0" borderId="1" xfId="0" applyNumberFormat="1" applyFont="1" applyBorder="1" applyAlignment="1">
      <alignment horizontal="center" vertical="center"/>
    </xf>
    <xf numFmtId="164" fontId="8" fillId="0" borderId="1" xfId="0" applyNumberFormat="1" applyFont="1" applyBorder="1" applyAlignment="1">
      <alignment horizontal="center" vertical="center"/>
    </xf>
    <xf numFmtId="168" fontId="9" fillId="0" borderId="2" xfId="0" applyNumberFormat="1" applyFont="1" applyBorder="1" applyAlignment="1">
      <alignment horizontal="center" vertical="center" wrapText="1"/>
    </xf>
    <xf numFmtId="0" fontId="14" fillId="0" borderId="0" xfId="0" applyFont="1" applyAlignment="1">
      <alignment vertical="center" wrapText="1"/>
    </xf>
    <xf numFmtId="0" fontId="4" fillId="3" borderId="0" xfId="0" applyFont="1" applyFill="1" applyAlignment="1">
      <alignment vertical="center"/>
    </xf>
    <xf numFmtId="0" fontId="4" fillId="3" borderId="0" xfId="0" applyFont="1" applyFill="1" applyAlignment="1">
      <alignment vertical="center" wrapText="1"/>
    </xf>
    <xf numFmtId="6" fontId="15" fillId="3" borderId="0" xfId="0" applyNumberFormat="1" applyFont="1" applyFill="1" applyAlignment="1">
      <alignment vertical="center"/>
    </xf>
    <xf numFmtId="1" fontId="15" fillId="3" borderId="0" xfId="0" applyNumberFormat="1" applyFont="1" applyFill="1" applyAlignment="1">
      <alignment vertical="center"/>
    </xf>
    <xf numFmtId="168" fontId="7" fillId="0" borderId="2" xfId="0" applyNumberFormat="1" applyFont="1" applyBorder="1" applyAlignment="1">
      <alignment horizontal="center" vertical="center" wrapText="1"/>
    </xf>
    <xf numFmtId="169" fontId="4" fillId="0" borderId="1" xfId="0" applyNumberFormat="1" applyFont="1" applyBorder="1"/>
    <xf numFmtId="1" fontId="8" fillId="0" borderId="0" xfId="0" applyNumberFormat="1" applyFont="1"/>
    <xf numFmtId="1" fontId="11" fillId="0" borderId="0" xfId="0" applyNumberFormat="1" applyFont="1"/>
    <xf numFmtId="169" fontId="0" fillId="0" borderId="0" xfId="0" applyNumberFormat="1"/>
    <xf numFmtId="170" fontId="0" fillId="0" borderId="0" xfId="0" applyNumberFormat="1"/>
    <xf numFmtId="170" fontId="2" fillId="6" borderId="0" xfId="0" applyNumberFormat="1" applyFont="1" applyFill="1"/>
    <xf numFmtId="169" fontId="0" fillId="0" borderId="1" xfId="0" applyNumberFormat="1" applyBorder="1"/>
    <xf numFmtId="0" fontId="2" fillId="9" borderId="1" xfId="0" applyFont="1" applyFill="1" applyBorder="1"/>
    <xf numFmtId="0" fontId="2" fillId="9" borderId="1" xfId="0" applyFont="1" applyFill="1" applyBorder="1" applyAlignment="1">
      <alignment horizontal="center"/>
    </xf>
    <xf numFmtId="170" fontId="2" fillId="9" borderId="1" xfId="0" applyNumberFormat="1" applyFont="1" applyFill="1" applyBorder="1"/>
    <xf numFmtId="0" fontId="8" fillId="0" borderId="3" xfId="0" applyFont="1" applyBorder="1"/>
    <xf numFmtId="1" fontId="8" fillId="0" borderId="1" xfId="0" applyNumberFormat="1" applyFont="1" applyBorder="1" applyAlignment="1">
      <alignment horizontal="center" vertical="center" wrapText="1"/>
    </xf>
    <xf numFmtId="3" fontId="4" fillId="0" borderId="1" xfId="0" applyNumberFormat="1" applyFont="1" applyBorder="1" applyAlignment="1">
      <alignment horizontal="center"/>
    </xf>
    <xf numFmtId="0" fontId="16" fillId="0" borderId="1" xfId="0" applyFont="1" applyBorder="1" applyAlignment="1">
      <alignment horizontal="center" vertical="center" wrapText="1"/>
    </xf>
    <xf numFmtId="0" fontId="16" fillId="0" borderId="3" xfId="0" applyFont="1" applyBorder="1" applyAlignment="1">
      <alignment horizontal="center" vertical="center" wrapText="1"/>
    </xf>
    <xf numFmtId="0" fontId="8" fillId="0" borderId="0" xfId="0" applyFont="1" applyAlignment="1">
      <alignment horizontal="center" vertical="center"/>
    </xf>
    <xf numFmtId="0" fontId="9" fillId="0" borderId="1" xfId="0" applyFont="1" applyBorder="1" applyAlignment="1">
      <alignment horizontal="center" vertical="center"/>
    </xf>
    <xf numFmtId="0" fontId="10" fillId="0" borderId="3" xfId="0" applyFont="1" applyBorder="1" applyAlignment="1">
      <alignment horizontal="center" vertical="center"/>
    </xf>
    <xf numFmtId="0" fontId="10" fillId="0" borderId="0" xfId="0" applyFont="1" applyAlignment="1">
      <alignment horizontal="center" vertical="center"/>
    </xf>
    <xf numFmtId="0" fontId="17" fillId="0" borderId="1" xfId="0" applyFont="1" applyBorder="1" applyAlignment="1">
      <alignment wrapText="1"/>
    </xf>
    <xf numFmtId="0" fontId="10" fillId="0" borderId="1" xfId="0" applyFont="1" applyBorder="1" applyAlignment="1">
      <alignment horizontal="center" vertical="center" wrapText="1"/>
    </xf>
    <xf numFmtId="0" fontId="18" fillId="0" borderId="1" xfId="0" applyFont="1" applyBorder="1" applyAlignment="1">
      <alignment horizontal="center" vertical="center" wrapText="1"/>
    </xf>
    <xf numFmtId="1" fontId="16" fillId="0" borderId="1" xfId="0" applyNumberFormat="1" applyFont="1" applyBorder="1" applyAlignment="1">
      <alignment horizontal="center" vertical="center" wrapText="1"/>
    </xf>
    <xf numFmtId="2" fontId="10" fillId="0" borderId="1" xfId="0" applyNumberFormat="1" applyFont="1" applyBorder="1" applyAlignment="1">
      <alignment horizontal="center" vertical="center" wrapText="1"/>
    </xf>
    <xf numFmtId="2" fontId="18" fillId="0" borderId="1" xfId="0" applyNumberFormat="1" applyFont="1" applyBorder="1" applyAlignment="1">
      <alignment horizontal="center" vertical="center" wrapText="1"/>
    </xf>
    <xf numFmtId="0" fontId="19" fillId="0" borderId="1" xfId="0" applyFont="1" applyBorder="1" applyAlignment="1" applyProtection="1">
      <alignment vertical="center" wrapText="1"/>
      <protection locked="0"/>
    </xf>
    <xf numFmtId="0" fontId="16" fillId="0" borderId="1" xfId="0" applyFont="1" applyBorder="1" applyAlignment="1">
      <alignment horizontal="center" vertical="center"/>
    </xf>
    <xf numFmtId="0" fontId="4" fillId="0" borderId="1" xfId="0" applyFont="1" applyBorder="1" applyAlignment="1">
      <alignment horizontal="center"/>
    </xf>
    <xf numFmtId="0" fontId="12" fillId="0" borderId="1" xfId="0" applyFont="1" applyBorder="1" applyAlignment="1">
      <alignment horizontal="center" vertical="center" wrapText="1"/>
    </xf>
    <xf numFmtId="1" fontId="18" fillId="0" borderId="1" xfId="0" applyNumberFormat="1" applyFont="1" applyBorder="1" applyAlignment="1">
      <alignment horizontal="center" vertical="center" wrapText="1"/>
    </xf>
    <xf numFmtId="0" fontId="18" fillId="0" borderId="0" xfId="0" applyFont="1" applyAlignment="1">
      <alignment horizontal="center" vertical="center"/>
    </xf>
    <xf numFmtId="0" fontId="4" fillId="0" borderId="1" xfId="0" applyFont="1" applyBorder="1"/>
    <xf numFmtId="0" fontId="8" fillId="10" borderId="1" xfId="0" applyFont="1" applyFill="1" applyBorder="1" applyAlignment="1">
      <alignment horizontal="center" vertical="center" wrapText="1"/>
    </xf>
    <xf numFmtId="1" fontId="12" fillId="0" borderId="1" xfId="0" applyNumberFormat="1" applyFont="1" applyBorder="1" applyAlignment="1">
      <alignment horizontal="center" vertical="center" wrapText="1"/>
    </xf>
    <xf numFmtId="1" fontId="8" fillId="0" borderId="1" xfId="0" applyNumberFormat="1" applyFont="1" applyBorder="1" applyAlignment="1">
      <alignment horizontal="center" vertical="center"/>
    </xf>
    <xf numFmtId="0" fontId="8" fillId="0" borderId="1" xfId="0" applyFont="1" applyBorder="1" applyAlignment="1">
      <alignment horizontal="center" wrapText="1"/>
    </xf>
    <xf numFmtId="6" fontId="8" fillId="0" borderId="1" xfId="0" applyNumberFormat="1" applyFont="1" applyBorder="1" applyAlignment="1">
      <alignment horizontal="center" vertical="center" wrapText="1"/>
    </xf>
    <xf numFmtId="0" fontId="8" fillId="0" borderId="0" xfId="0" applyFont="1" applyAlignment="1">
      <alignment horizontal="center" wrapText="1"/>
    </xf>
    <xf numFmtId="0" fontId="21" fillId="2" borderId="1" xfId="0" applyFont="1" applyFill="1" applyBorder="1" applyAlignment="1">
      <alignment horizontal="center" vertical="center" wrapText="1"/>
    </xf>
    <xf numFmtId="0" fontId="23" fillId="0" borderId="0" xfId="0" applyFont="1" applyAlignment="1">
      <alignment vertical="center"/>
    </xf>
    <xf numFmtId="0" fontId="21" fillId="0" borderId="1" xfId="0" applyFont="1" applyBorder="1" applyAlignment="1">
      <alignment horizontal="center" vertical="center" wrapText="1"/>
    </xf>
    <xf numFmtId="0" fontId="24" fillId="0" borderId="1" xfId="0" applyFont="1" applyBorder="1" applyAlignment="1">
      <alignment horizontal="center" vertical="center"/>
    </xf>
    <xf numFmtId="0" fontId="2" fillId="0" borderId="1" xfId="0" applyFont="1" applyBorder="1" applyAlignment="1">
      <alignment horizontal="center" wrapText="1"/>
    </xf>
    <xf numFmtId="0" fontId="24" fillId="0" borderId="1" xfId="0" applyFont="1" applyBorder="1" applyAlignment="1">
      <alignment horizontal="center" vertical="center" wrapText="1"/>
    </xf>
    <xf numFmtId="0" fontId="25" fillId="0" borderId="1" xfId="0" applyFont="1" applyBorder="1" applyAlignment="1">
      <alignment horizontal="center" vertical="center" wrapText="1"/>
    </xf>
    <xf numFmtId="14" fontId="24" fillId="0" borderId="1" xfId="0" applyNumberFormat="1" applyFont="1" applyBorder="1" applyAlignment="1">
      <alignment horizontal="center" vertical="center" wrapText="1"/>
    </xf>
    <xf numFmtId="2" fontId="26" fillId="0" borderId="1" xfId="0" applyNumberFormat="1" applyFont="1" applyBorder="1" applyAlignment="1">
      <alignment horizontal="center" vertical="center" wrapText="1"/>
    </xf>
    <xf numFmtId="0" fontId="26" fillId="0" borderId="1" xfId="0" applyFont="1" applyBorder="1" applyAlignment="1">
      <alignment horizontal="center" vertical="center" wrapText="1"/>
    </xf>
    <xf numFmtId="6" fontId="24" fillId="0" borderId="1" xfId="0" applyNumberFormat="1" applyFont="1" applyBorder="1" applyAlignment="1">
      <alignment vertical="center" wrapText="1"/>
    </xf>
    <xf numFmtId="0" fontId="27" fillId="0" borderId="1" xfId="0" applyFont="1" applyBorder="1" applyAlignment="1">
      <alignment horizontal="center" vertical="center" wrapText="1"/>
    </xf>
    <xf numFmtId="0" fontId="27" fillId="0" borderId="1" xfId="0" applyFont="1" applyBorder="1" applyAlignment="1">
      <alignment vertical="center" wrapText="1"/>
    </xf>
    <xf numFmtId="0" fontId="24" fillId="0" borderId="0" xfId="0" applyFont="1" applyAlignment="1">
      <alignment vertical="center"/>
    </xf>
    <xf numFmtId="0" fontId="24" fillId="0" borderId="1" xfId="0" applyFont="1" applyBorder="1" applyAlignment="1">
      <alignment vertical="center" wrapText="1"/>
    </xf>
    <xf numFmtId="0" fontId="29" fillId="0" borderId="1" xfId="0" applyFont="1" applyBorder="1" applyAlignment="1">
      <alignment horizontal="center" vertical="center" wrapText="1"/>
    </xf>
    <xf numFmtId="0" fontId="23" fillId="0" borderId="1" xfId="0" applyFont="1" applyBorder="1" applyAlignment="1">
      <alignment vertical="center" wrapText="1"/>
    </xf>
    <xf numFmtId="0" fontId="30" fillId="0" borderId="0" xfId="0" applyFont="1" applyAlignment="1">
      <alignment horizontal="center" vertical="center" wrapText="1"/>
    </xf>
    <xf numFmtId="6" fontId="23" fillId="0" borderId="0" xfId="0" applyNumberFormat="1" applyFont="1" applyAlignment="1">
      <alignment vertical="center"/>
    </xf>
    <xf numFmtId="0" fontId="23" fillId="0" borderId="0" xfId="0" applyFont="1" applyAlignment="1">
      <alignment vertical="center" wrapText="1"/>
    </xf>
    <xf numFmtId="0" fontId="30" fillId="6" borderId="0" xfId="0" applyFont="1" applyFill="1" applyAlignment="1">
      <alignment vertical="center"/>
    </xf>
    <xf numFmtId="6" fontId="30" fillId="6" borderId="0" xfId="0" applyNumberFormat="1" applyFont="1" applyFill="1" applyAlignment="1">
      <alignment vertical="center"/>
    </xf>
    <xf numFmtId="0" fontId="31" fillId="7" borderId="1" xfId="0" applyFont="1" applyFill="1" applyBorder="1" applyAlignment="1">
      <alignment horizontal="center" vertical="center" wrapText="1"/>
    </xf>
    <xf numFmtId="0" fontId="31" fillId="2" borderId="1" xfId="0" applyFont="1" applyFill="1" applyBorder="1" applyAlignment="1">
      <alignment horizontal="center" vertical="center" wrapText="1"/>
    </xf>
    <xf numFmtId="0" fontId="32" fillId="0" borderId="1" xfId="0" applyFont="1" applyBorder="1" applyAlignment="1">
      <alignment horizontal="center" vertical="center"/>
    </xf>
    <xf numFmtId="0" fontId="32" fillId="0" borderId="1" xfId="0" applyFont="1" applyBorder="1" applyAlignment="1">
      <alignment horizontal="center" vertical="center" wrapText="1"/>
    </xf>
    <xf numFmtId="0" fontId="33" fillId="0" borderId="1" xfId="0" applyFont="1" applyBorder="1" applyAlignment="1">
      <alignment horizontal="left" vertical="center" wrapText="1"/>
    </xf>
    <xf numFmtId="0" fontId="34" fillId="0" borderId="1" xfId="0" applyFont="1" applyBorder="1" applyAlignment="1">
      <alignment horizontal="center" vertical="center" wrapText="1"/>
    </xf>
    <xf numFmtId="2" fontId="34" fillId="0" borderId="1" xfId="0" applyNumberFormat="1" applyFont="1" applyBorder="1" applyAlignment="1">
      <alignment horizontal="center" vertical="center" wrapText="1"/>
    </xf>
    <xf numFmtId="2" fontId="32" fillId="0" borderId="1" xfId="0" applyNumberFormat="1" applyFont="1" applyBorder="1" applyAlignment="1">
      <alignment horizontal="center" vertical="center" wrapText="1"/>
    </xf>
    <xf numFmtId="0" fontId="17" fillId="0" borderId="1" xfId="0" applyFont="1" applyBorder="1" applyAlignment="1">
      <alignment vertical="center" wrapText="1"/>
    </xf>
    <xf numFmtId="0" fontId="4" fillId="0" borderId="1" xfId="0" applyFont="1" applyBorder="1" applyAlignment="1">
      <alignment horizontal="left" vertical="center" wrapText="1"/>
    </xf>
    <xf numFmtId="1" fontId="34" fillId="0" borderId="1" xfId="0" applyNumberFormat="1" applyFont="1" applyBorder="1" applyAlignment="1">
      <alignment horizontal="center" vertical="center" wrapText="1"/>
    </xf>
    <xf numFmtId="6" fontId="32" fillId="0" borderId="1" xfId="0" applyNumberFormat="1" applyFont="1" applyBorder="1" applyAlignment="1">
      <alignment horizontal="center" vertical="center" wrapText="1"/>
    </xf>
    <xf numFmtId="168" fontId="32" fillId="0" borderId="1" xfId="0" applyNumberFormat="1" applyFont="1" applyBorder="1" applyAlignment="1">
      <alignment horizontal="center" vertical="center" wrapText="1"/>
    </xf>
    <xf numFmtId="0" fontId="37" fillId="0" borderId="1" xfId="0" applyFont="1" applyBorder="1" applyAlignment="1">
      <alignment horizontal="left" vertical="center" wrapText="1"/>
    </xf>
    <xf numFmtId="0" fontId="33" fillId="0" borderId="1" xfId="1" applyFont="1" applyBorder="1" applyAlignment="1">
      <alignment vertical="center" wrapText="1"/>
    </xf>
    <xf numFmtId="14" fontId="33" fillId="0" borderId="1" xfId="1" applyNumberFormat="1" applyFont="1" applyBorder="1" applyAlignment="1">
      <alignment vertical="center"/>
    </xf>
    <xf numFmtId="0" fontId="4" fillId="3" borderId="1" xfId="0" applyFont="1" applyFill="1" applyBorder="1" applyAlignment="1">
      <alignment vertical="center" wrapText="1"/>
    </xf>
    <xf numFmtId="0" fontId="4" fillId="3" borderId="1" xfId="0" applyFont="1" applyFill="1" applyBorder="1" applyAlignment="1">
      <alignment horizontal="center" vertical="center"/>
    </xf>
    <xf numFmtId="0" fontId="4" fillId="3" borderId="1" xfId="0" applyFont="1" applyFill="1" applyBorder="1" applyAlignment="1">
      <alignment horizontal="left" vertical="center" wrapText="1"/>
    </xf>
    <xf numFmtId="0" fontId="4" fillId="3" borderId="1" xfId="0" applyFont="1" applyFill="1" applyBorder="1" applyAlignment="1">
      <alignment vertical="center"/>
    </xf>
    <xf numFmtId="0" fontId="4" fillId="7" borderId="1" xfId="0" applyFont="1" applyFill="1" applyBorder="1" applyAlignment="1">
      <alignment vertical="center"/>
    </xf>
    <xf numFmtId="3" fontId="15" fillId="3" borderId="1" xfId="0" applyNumberFormat="1" applyFont="1" applyFill="1" applyBorder="1" applyAlignment="1">
      <alignment horizontal="center" vertical="center"/>
    </xf>
    <xf numFmtId="164" fontId="15" fillId="0" borderId="0" xfId="0" applyNumberFormat="1" applyFont="1" applyAlignment="1">
      <alignment vertical="center"/>
    </xf>
    <xf numFmtId="0" fontId="15" fillId="0" borderId="0" xfId="0" applyFont="1" applyAlignment="1">
      <alignment vertical="center"/>
    </xf>
    <xf numFmtId="0" fontId="4" fillId="0" borderId="0" xfId="0" applyFont="1" applyAlignment="1">
      <alignment horizontal="center" vertical="center"/>
    </xf>
    <xf numFmtId="0" fontId="4" fillId="0" borderId="0" xfId="0" applyFont="1" applyAlignment="1">
      <alignment horizontal="left" vertical="center" wrapText="1"/>
    </xf>
    <xf numFmtId="0" fontId="4" fillId="7" borderId="0" xfId="0" applyFont="1" applyFill="1" applyAlignment="1">
      <alignment vertical="center"/>
    </xf>
    <xf numFmtId="6" fontId="4" fillId="0" borderId="0" xfId="0" applyNumberFormat="1" applyFont="1" applyAlignment="1">
      <alignment vertical="center"/>
    </xf>
    <xf numFmtId="1" fontId="15" fillId="3" borderId="1" xfId="0" applyNumberFormat="1" applyFont="1" applyFill="1" applyBorder="1" applyAlignment="1">
      <alignment horizontal="center" vertical="center"/>
    </xf>
    <xf numFmtId="0" fontId="4" fillId="0" borderId="0" xfId="0" applyFont="1" applyAlignment="1">
      <alignment wrapText="1"/>
    </xf>
    <xf numFmtId="0" fontId="4" fillId="0" borderId="0" xfId="0" applyFont="1"/>
    <xf numFmtId="1" fontId="0" fillId="0" borderId="0" xfId="0" applyNumberFormat="1"/>
    <xf numFmtId="1" fontId="2" fillId="9" borderId="1" xfId="0" applyNumberFormat="1" applyFont="1" applyFill="1" applyBorder="1"/>
    <xf numFmtId="6" fontId="2" fillId="0" borderId="0" xfId="0" applyNumberFormat="1" applyFont="1"/>
    <xf numFmtId="0" fontId="38" fillId="5" borderId="0" xfId="0" applyFont="1" applyFill="1" applyAlignment="1" applyProtection="1">
      <alignment vertical="center" wrapText="1"/>
      <protection locked="0"/>
    </xf>
    <xf numFmtId="0" fontId="38" fillId="0" borderId="0" xfId="0" applyFont="1" applyAlignment="1" applyProtection="1">
      <alignment vertical="center" wrapText="1"/>
      <protection locked="0"/>
    </xf>
    <xf numFmtId="0" fontId="14" fillId="0" borderId="1" xfId="0" applyFont="1" applyBorder="1" applyAlignment="1">
      <alignment horizontal="center" vertical="center" wrapText="1"/>
    </xf>
    <xf numFmtId="3" fontId="4" fillId="0" borderId="1" xfId="0" applyNumberFormat="1" applyFont="1" applyBorder="1" applyAlignment="1">
      <alignment vertical="center" wrapText="1"/>
    </xf>
    <xf numFmtId="14" fontId="4" fillId="0" borderId="1" xfId="0" applyNumberFormat="1" applyFont="1" applyBorder="1" applyAlignment="1">
      <alignment vertical="center" wrapText="1"/>
    </xf>
    <xf numFmtId="14" fontId="4" fillId="5" borderId="1" xfId="0" applyNumberFormat="1" applyFont="1" applyFill="1" applyBorder="1" applyAlignment="1">
      <alignment horizontal="center" vertical="center" wrapText="1"/>
    </xf>
    <xf numFmtId="14" fontId="4" fillId="0" borderId="1" xfId="0" applyNumberFormat="1" applyFont="1" applyBorder="1" applyAlignment="1">
      <alignment horizontal="center" vertical="center"/>
    </xf>
    <xf numFmtId="14" fontId="4" fillId="0" borderId="1" xfId="0" applyNumberFormat="1" applyFont="1" applyBorder="1" applyAlignment="1">
      <alignment horizontal="center" vertical="center" wrapText="1"/>
    </xf>
    <xf numFmtId="1" fontId="0" fillId="0" borderId="1" xfId="0" applyNumberFormat="1" applyBorder="1" applyAlignment="1">
      <alignment horizontal="center"/>
    </xf>
    <xf numFmtId="3" fontId="4" fillId="0" borderId="1" xfId="0" applyNumberFormat="1" applyFont="1" applyBorder="1"/>
    <xf numFmtId="0" fontId="13" fillId="0" borderId="1" xfId="0" applyFont="1" applyBorder="1" applyAlignment="1" applyProtection="1">
      <alignment horizontal="center" vertical="center" wrapText="1"/>
      <protection locked="0"/>
    </xf>
    <xf numFmtId="0" fontId="8" fillId="0" borderId="1" xfId="0" applyFont="1" applyBorder="1" applyAlignment="1" applyProtection="1">
      <alignment horizontal="center" vertical="center" wrapText="1"/>
      <protection locked="0"/>
    </xf>
    <xf numFmtId="0" fontId="10" fillId="0" borderId="1" xfId="0" applyFont="1" applyBorder="1" applyAlignment="1">
      <alignment horizontal="center" wrapText="1"/>
    </xf>
    <xf numFmtId="0" fontId="0" fillId="0" borderId="0" xfId="0" applyAlignment="1">
      <alignment horizontal="center"/>
    </xf>
    <xf numFmtId="168" fontId="10" fillId="0" borderId="1" xfId="0" applyNumberFormat="1" applyFont="1" applyBorder="1" applyAlignment="1">
      <alignment horizontal="center" vertical="center" wrapText="1"/>
    </xf>
    <xf numFmtId="0" fontId="14" fillId="0" borderId="1" xfId="0" applyFont="1" applyBorder="1"/>
    <xf numFmtId="169" fontId="2" fillId="0" borderId="1" xfId="0" applyNumberFormat="1" applyFont="1" applyBorder="1"/>
    <xf numFmtId="0" fontId="2" fillId="0" borderId="1" xfId="0" applyFont="1" applyBorder="1"/>
    <xf numFmtId="1" fontId="2" fillId="0" borderId="1" xfId="0" applyNumberFormat="1" applyFont="1" applyBorder="1"/>
    <xf numFmtId="0" fontId="8" fillId="0" borderId="4" xfId="0" applyFont="1" applyBorder="1" applyAlignment="1">
      <alignment horizontal="center" vertical="center"/>
    </xf>
    <xf numFmtId="0" fontId="9" fillId="0" borderId="4" xfId="0" applyFont="1" applyBorder="1" applyAlignment="1">
      <alignment horizontal="center" vertical="center"/>
    </xf>
    <xf numFmtId="0" fontId="39" fillId="0" borderId="1" xfId="0" applyFont="1" applyBorder="1" applyAlignment="1">
      <alignment horizontal="center" vertical="center" wrapText="1"/>
    </xf>
    <xf numFmtId="0" fontId="39" fillId="0" borderId="1" xfId="0" applyFont="1" applyBorder="1" applyAlignment="1" applyProtection="1">
      <alignment horizontal="center" vertical="center" wrapText="1"/>
      <protection locked="0"/>
    </xf>
    <xf numFmtId="0" fontId="4" fillId="0" borderId="1" xfId="0" applyFont="1" applyBorder="1" applyAlignment="1" applyProtection="1">
      <alignment horizontal="center" vertical="center"/>
      <protection locked="0"/>
    </xf>
    <xf numFmtId="14" fontId="39" fillId="0" borderId="1" xfId="0" applyNumberFormat="1" applyFont="1" applyBorder="1" applyAlignment="1" applyProtection="1">
      <alignment horizontal="center" vertical="center"/>
      <protection locked="0"/>
    </xf>
    <xf numFmtId="0" fontId="39" fillId="0" borderId="1" xfId="0" applyFont="1" applyBorder="1" applyAlignment="1">
      <alignment wrapText="1"/>
    </xf>
    <xf numFmtId="0" fontId="0" fillId="0" borderId="0" xfId="0" applyAlignment="1">
      <alignment horizontal="center" wrapText="1"/>
    </xf>
    <xf numFmtId="0" fontId="4" fillId="0" borderId="0" xfId="0" applyFont="1" applyAlignment="1">
      <alignment horizontal="center" wrapText="1"/>
    </xf>
    <xf numFmtId="0" fontId="15" fillId="6" borderId="0" xfId="0" applyFont="1" applyFill="1"/>
    <xf numFmtId="0" fontId="15" fillId="6" borderId="0" xfId="0" applyFont="1" applyFill="1" applyAlignment="1">
      <alignment wrapText="1"/>
    </xf>
    <xf numFmtId="6" fontId="15" fillId="6" borderId="0" xfId="0" applyNumberFormat="1" applyFont="1" applyFill="1"/>
    <xf numFmtId="168" fontId="15" fillId="6" borderId="0" xfId="0" applyNumberFormat="1" applyFont="1" applyFill="1"/>
    <xf numFmtId="0" fontId="15" fillId="6" borderId="0" xfId="0" applyFont="1" applyFill="1" applyAlignment="1">
      <alignment horizontal="center" vertical="center" wrapText="1"/>
    </xf>
    <xf numFmtId="0" fontId="0" fillId="0" borderId="1" xfId="0" applyBorder="1" applyAlignment="1" applyProtection="1">
      <alignment horizontal="center" vertical="center"/>
      <protection locked="0"/>
    </xf>
    <xf numFmtId="14" fontId="3" fillId="0" borderId="1" xfId="0" applyNumberFormat="1" applyFont="1" applyBorder="1" applyAlignment="1" applyProtection="1">
      <alignment horizontal="center" vertical="center"/>
      <protection locked="0"/>
    </xf>
    <xf numFmtId="0" fontId="39" fillId="0" borderId="1" xfId="0" applyFont="1" applyBorder="1" applyAlignment="1" applyProtection="1">
      <alignment wrapText="1"/>
      <protection locked="0"/>
    </xf>
    <xf numFmtId="0" fontId="41" fillId="0" borderId="1" xfId="0" applyFont="1" applyBorder="1" applyAlignment="1">
      <alignment horizontal="center" vertical="center" wrapText="1"/>
    </xf>
    <xf numFmtId="0" fontId="41" fillId="0" borderId="1" xfId="0" applyFont="1" applyBorder="1" applyAlignment="1">
      <alignment wrapText="1"/>
    </xf>
    <xf numFmtId="0" fontId="42" fillId="0" borderId="1" xfId="0" applyFont="1" applyBorder="1" applyAlignment="1" applyProtection="1">
      <alignment horizontal="center" vertical="center"/>
      <protection locked="0"/>
    </xf>
    <xf numFmtId="14" fontId="40" fillId="0" borderId="1" xfId="0" applyNumberFormat="1" applyFont="1" applyBorder="1" applyAlignment="1" applyProtection="1">
      <alignment horizontal="center" vertical="center"/>
      <protection locked="0"/>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32" fillId="0" borderId="5" xfId="0" applyFont="1" applyBorder="1" applyAlignment="1">
      <alignment horizontal="center" vertical="center"/>
    </xf>
    <xf numFmtId="0" fontId="43" fillId="0" borderId="1" xfId="0" applyFont="1" applyBorder="1" applyAlignment="1">
      <alignment horizontal="center" vertical="center" wrapText="1"/>
    </xf>
    <xf numFmtId="168" fontId="4" fillId="0" borderId="0" xfId="0" applyNumberFormat="1" applyFont="1"/>
    <xf numFmtId="0" fontId="43" fillId="0" borderId="1" xfId="0" applyFont="1" applyBorder="1" applyAlignment="1">
      <alignment horizontal="left" vertical="center" wrapText="1"/>
    </xf>
    <xf numFmtId="0" fontId="14" fillId="0" borderId="1" xfId="0" applyFont="1" applyBorder="1" applyAlignment="1">
      <alignment horizontal="left" vertical="center" wrapText="1"/>
    </xf>
    <xf numFmtId="0" fontId="4" fillId="0" borderId="4" xfId="0" applyFont="1" applyBorder="1"/>
    <xf numFmtId="0" fontId="4" fillId="0" borderId="3" xfId="0" applyFont="1" applyBorder="1"/>
    <xf numFmtId="0" fontId="4" fillId="6" borderId="1" xfId="0" applyFont="1" applyFill="1" applyBorder="1"/>
    <xf numFmtId="0" fontId="8" fillId="4" borderId="1" xfId="0" applyFont="1" applyFill="1" applyBorder="1" applyAlignment="1">
      <alignment horizontal="center" vertical="center" wrapText="1"/>
    </xf>
    <xf numFmtId="0" fontId="38" fillId="0" borderId="1" xfId="0" applyFont="1" applyBorder="1" applyAlignment="1" applyProtection="1">
      <alignment vertical="center" wrapText="1"/>
      <protection locked="0"/>
    </xf>
    <xf numFmtId="0" fontId="38" fillId="5" borderId="1" xfId="0" applyFont="1" applyFill="1" applyBorder="1" applyAlignment="1" applyProtection="1">
      <alignment vertical="center" wrapText="1"/>
      <protection locked="0"/>
    </xf>
    <xf numFmtId="0" fontId="0" fillId="0" borderId="1" xfId="0" applyBorder="1" applyAlignment="1">
      <alignment horizontal="center"/>
    </xf>
    <xf numFmtId="171" fontId="0" fillId="0" borderId="1" xfId="0" applyNumberFormat="1" applyBorder="1"/>
    <xf numFmtId="0" fontId="20" fillId="0" borderId="1" xfId="0" applyFont="1" applyBorder="1" applyAlignment="1">
      <alignment vertical="center" wrapText="1"/>
    </xf>
    <xf numFmtId="0" fontId="20" fillId="0" borderId="1" xfId="0" applyFont="1" applyBorder="1" applyAlignment="1">
      <alignment wrapText="1"/>
    </xf>
    <xf numFmtId="0" fontId="8" fillId="6" borderId="0" xfId="0" applyFont="1" applyFill="1"/>
    <xf numFmtId="0" fontId="8" fillId="6" borderId="0" xfId="0" applyFont="1" applyFill="1" applyAlignment="1">
      <alignment wrapText="1"/>
    </xf>
    <xf numFmtId="0" fontId="8" fillId="6" borderId="0" xfId="0" applyFont="1" applyFill="1" applyAlignment="1">
      <alignment horizontal="center" wrapText="1"/>
    </xf>
    <xf numFmtId="1" fontId="11" fillId="6" borderId="0" xfId="0" applyNumberFormat="1" applyFont="1" applyFill="1" applyAlignment="1">
      <alignment wrapText="1"/>
    </xf>
    <xf numFmtId="0" fontId="8" fillId="6" borderId="0" xfId="0" applyFont="1" applyFill="1" applyAlignment="1">
      <alignment horizontal="center"/>
    </xf>
    <xf numFmtId="168" fontId="11" fillId="6" borderId="0" xfId="0" applyNumberFormat="1" applyFont="1" applyFill="1" applyAlignment="1">
      <alignment horizontal="center"/>
    </xf>
    <xf numFmtId="0" fontId="11" fillId="6" borderId="1" xfId="0" applyFont="1" applyFill="1" applyBorder="1" applyAlignment="1" applyProtection="1">
      <alignment horizontal="center" vertical="center" wrapText="1"/>
      <protection locked="0"/>
    </xf>
    <xf numFmtId="168" fontId="10" fillId="0" borderId="2" xfId="0" applyNumberFormat="1" applyFont="1" applyBorder="1" applyAlignment="1">
      <alignment horizontal="center" vertical="center" wrapText="1"/>
    </xf>
    <xf numFmtId="0" fontId="0" fillId="6" borderId="0" xfId="0" applyFill="1" applyAlignment="1">
      <alignment horizontal="center" wrapText="1"/>
    </xf>
    <xf numFmtId="0" fontId="2" fillId="6" borderId="1" xfId="0" applyFont="1" applyFill="1" applyBorder="1" applyAlignment="1">
      <alignment horizontal="center" wrapText="1"/>
    </xf>
    <xf numFmtId="0" fontId="8" fillId="6" borderId="1" xfId="0" applyFont="1" applyFill="1" applyBorder="1" applyAlignment="1">
      <alignment horizontal="center"/>
    </xf>
    <xf numFmtId="0" fontId="4" fillId="0" borderId="7" xfId="0" applyFont="1" applyBorder="1" applyAlignment="1">
      <alignment horizontal="center" vertical="center"/>
    </xf>
    <xf numFmtId="0" fontId="4" fillId="0" borderId="1" xfId="0" applyFont="1" applyBorder="1" applyAlignment="1">
      <alignment horizontal="center" vertical="center"/>
    </xf>
    <xf numFmtId="0" fontId="38" fillId="4" borderId="1" xfId="0" applyFont="1" applyFill="1" applyBorder="1" applyAlignment="1" applyProtection="1">
      <alignment vertical="center" wrapText="1"/>
      <protection locked="0"/>
    </xf>
    <xf numFmtId="0" fontId="15" fillId="0" borderId="1" xfId="0" applyFont="1" applyBorder="1" applyAlignment="1">
      <alignment horizontal="left" vertical="center" wrapText="1"/>
    </xf>
    <xf numFmtId="14" fontId="4" fillId="12" borderId="1" xfId="0" applyNumberFormat="1" applyFont="1" applyFill="1" applyBorder="1"/>
    <xf numFmtId="14" fontId="4" fillId="13" borderId="1" xfId="0" applyNumberFormat="1" applyFont="1" applyFill="1" applyBorder="1"/>
    <xf numFmtId="169" fontId="4" fillId="5" borderId="1" xfId="0" applyNumberFormat="1" applyFont="1" applyFill="1" applyBorder="1"/>
    <xf numFmtId="169" fontId="4" fillId="14" borderId="1" xfId="0" applyNumberFormat="1" applyFont="1" applyFill="1" applyBorder="1"/>
    <xf numFmtId="14" fontId="3" fillId="13" borderId="1" xfId="0" applyNumberFormat="1" applyFont="1" applyFill="1" applyBorder="1" applyAlignment="1">
      <alignment horizontal="center" vertical="center"/>
    </xf>
    <xf numFmtId="14" fontId="40" fillId="13" borderId="1" xfId="0" applyNumberFormat="1" applyFont="1" applyFill="1" applyBorder="1" applyAlignment="1">
      <alignment horizontal="center" vertical="center"/>
    </xf>
    <xf numFmtId="14" fontId="3" fillId="15" borderId="1" xfId="0" applyNumberFormat="1" applyFont="1" applyFill="1" applyBorder="1" applyAlignment="1" applyProtection="1">
      <alignment horizontal="center" vertical="center"/>
      <protection locked="0"/>
    </xf>
    <xf numFmtId="14" fontId="3" fillId="15" borderId="1" xfId="0" applyNumberFormat="1" applyFont="1" applyFill="1" applyBorder="1" applyAlignment="1">
      <alignment horizontal="center" vertical="center"/>
    </xf>
    <xf numFmtId="14" fontId="3" fillId="9" borderId="1" xfId="0" applyNumberFormat="1" applyFont="1" applyFill="1" applyBorder="1" applyAlignment="1">
      <alignment horizontal="center" vertical="center"/>
    </xf>
    <xf numFmtId="164" fontId="4" fillId="0" borderId="1" xfId="0" applyNumberFormat="1" applyFont="1" applyBorder="1"/>
    <xf numFmtId="3" fontId="24" fillId="9" borderId="1" xfId="0" applyNumberFormat="1" applyFont="1" applyFill="1" applyBorder="1" applyAlignment="1">
      <alignment vertical="center" wrapText="1"/>
    </xf>
    <xf numFmtId="3" fontId="24" fillId="5" borderId="1" xfId="0" applyNumberFormat="1" applyFont="1" applyFill="1" applyBorder="1" applyAlignment="1">
      <alignment vertical="center" wrapText="1"/>
    </xf>
    <xf numFmtId="0" fontId="32" fillId="5" borderId="1" xfId="0" applyFont="1" applyFill="1" applyBorder="1" applyAlignment="1">
      <alignment horizontal="center" vertical="center"/>
    </xf>
    <xf numFmtId="0" fontId="32" fillId="5" borderId="1" xfId="0" applyFont="1" applyFill="1" applyBorder="1" applyAlignment="1">
      <alignment horizontal="center" vertical="center" wrapText="1"/>
    </xf>
    <xf numFmtId="1" fontId="8" fillId="5" borderId="1" xfId="0" applyNumberFormat="1" applyFont="1" applyFill="1" applyBorder="1" applyAlignment="1">
      <alignment horizontal="center" vertical="center" wrapText="1"/>
    </xf>
    <xf numFmtId="14" fontId="4" fillId="5" borderId="1" xfId="0" applyNumberFormat="1" applyFont="1" applyFill="1" applyBorder="1" applyAlignment="1">
      <alignment vertical="center"/>
    </xf>
    <xf numFmtId="164" fontId="8" fillId="5" borderId="1" xfId="0" applyNumberFormat="1" applyFont="1" applyFill="1" applyBorder="1" applyAlignment="1">
      <alignment horizontal="center" vertical="center"/>
    </xf>
    <xf numFmtId="0" fontId="33" fillId="5" borderId="1" xfId="0" applyFont="1" applyFill="1" applyBorder="1" applyAlignment="1">
      <alignment horizontal="left" vertical="center" wrapText="1"/>
    </xf>
    <xf numFmtId="0" fontId="4" fillId="5" borderId="0" xfId="0" applyFont="1" applyFill="1" applyAlignment="1">
      <alignment vertical="center" wrapText="1"/>
    </xf>
    <xf numFmtId="0" fontId="4" fillId="5" borderId="0" xfId="0" applyFont="1" applyFill="1" applyAlignment="1">
      <alignment vertical="center"/>
    </xf>
    <xf numFmtId="0" fontId="36" fillId="5" borderId="1" xfId="0" applyFont="1" applyFill="1" applyBorder="1" applyAlignment="1">
      <alignment vertical="center" wrapText="1"/>
    </xf>
    <xf numFmtId="0" fontId="34" fillId="5" borderId="1" xfId="0" applyFont="1" applyFill="1" applyBorder="1" applyAlignment="1">
      <alignment horizontal="center" vertical="center" wrapText="1"/>
    </xf>
    <xf numFmtId="2" fontId="32" fillId="5" borderId="1" xfId="0" applyNumberFormat="1" applyFont="1" applyFill="1" applyBorder="1" applyAlignment="1">
      <alignment horizontal="center" vertical="center" wrapText="1"/>
    </xf>
    <xf numFmtId="0" fontId="4" fillId="5" borderId="1" xfId="0" applyFont="1" applyFill="1" applyBorder="1" applyAlignment="1">
      <alignment horizontal="left" vertical="center" wrapText="1"/>
    </xf>
    <xf numFmtId="1" fontId="34" fillId="5" borderId="1" xfId="0" applyNumberFormat="1" applyFont="1" applyFill="1" applyBorder="1" applyAlignment="1">
      <alignment horizontal="center" vertical="center" wrapText="1"/>
    </xf>
    <xf numFmtId="0" fontId="33" fillId="5" borderId="1" xfId="1" applyFont="1" applyFill="1" applyBorder="1" applyAlignment="1">
      <alignment vertical="center" wrapText="1"/>
    </xf>
    <xf numFmtId="14" fontId="33" fillId="5" borderId="1" xfId="1" applyNumberFormat="1" applyFont="1" applyFill="1" applyBorder="1" applyAlignment="1">
      <alignment vertical="center"/>
    </xf>
    <xf numFmtId="0" fontId="31" fillId="2" borderId="1" xfId="0" applyFont="1" applyFill="1" applyBorder="1" applyAlignment="1">
      <alignment horizontal="center" vertical="center" wrapText="1"/>
    </xf>
    <xf numFmtId="0" fontId="7" fillId="5" borderId="1" xfId="0" applyFont="1" applyFill="1" applyBorder="1" applyAlignment="1">
      <alignment horizontal="center" vertical="center" wrapText="1"/>
    </xf>
    <xf numFmtId="0" fontId="31" fillId="5"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15" fillId="11" borderId="1" xfId="0" applyFont="1" applyFill="1" applyBorder="1" applyAlignment="1">
      <alignment horizontal="center" vertical="center" wrapText="1"/>
    </xf>
    <xf numFmtId="0" fontId="31" fillId="2" borderId="1" xfId="0" applyFont="1" applyFill="1" applyBorder="1" applyAlignment="1">
      <alignment horizontal="left" vertical="center" wrapText="1"/>
    </xf>
    <xf numFmtId="0" fontId="7" fillId="2" borderId="1"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22" fillId="8" borderId="1" xfId="0" applyFont="1" applyFill="1" applyBorder="1" applyAlignment="1">
      <alignment horizontal="center" vertical="center" wrapText="1"/>
    </xf>
    <xf numFmtId="0" fontId="21" fillId="2" borderId="1" xfId="0" applyFont="1" applyFill="1" applyBorder="1" applyAlignment="1">
      <alignment horizontal="center" vertical="center" wrapText="1"/>
    </xf>
    <xf numFmtId="0" fontId="11" fillId="8" borderId="1" xfId="0" applyFont="1" applyFill="1" applyBorder="1" applyAlignment="1">
      <alignment horizontal="center" vertical="center" wrapText="1"/>
    </xf>
    <xf numFmtId="0" fontId="7" fillId="2" borderId="1" xfId="0" applyFont="1" applyFill="1" applyBorder="1" applyAlignment="1">
      <alignment vertical="center" wrapText="1"/>
    </xf>
  </cellXfs>
  <cellStyles count="2">
    <cellStyle name="Normal" xfId="0" builtinId="0"/>
    <cellStyle name="Normal 2" xfId="1" xr:uid="{60CEEFEA-E716-4F11-8017-AE749D637BF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2.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ndcromero/Documents/BANCO%20DE%20INSTRUCTORES%202023/PLANES%20DE%20CONTRATACION%20CON%20NOMBRES/PLAN%20DE%20CONTRATACION%20ARTICULACION%20CON%20LA%20MEDIA%2011%20DE%20ENERO%20DEL%202023_AJUSTADO.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ndcromero/Documents/BANCO%20DE%20INSTRUCTORES%202023/PLANES%20DE%20CONTRATACION%20CON%20NOMBRES/Plan%20de%20%20Desplazados_Enero%208%20del%2020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rticulaciòn Detallado"/>
    </sheetNames>
    <sheetDataSet>
      <sheetData sheetId="0">
        <row r="28">
          <cell r="G28">
            <v>109</v>
          </cell>
          <cell r="O28">
            <v>3499799999.9999995</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Anexo Listado de Seleccionados"/>
      <sheetName val="Plan de Contratacion Detallados"/>
    </sheetNames>
    <sheetDataSet>
      <sheetData sheetId="0"/>
      <sheetData sheetId="1"/>
      <sheetData sheetId="2">
        <row r="24">
          <cell r="G24">
            <v>29</v>
          </cell>
          <cell r="O24">
            <v>495900000</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CB4A2F-0C90-4CDA-8DB1-D9F3BBE62A7D}">
  <dimension ref="A2:C27"/>
  <sheetViews>
    <sheetView workbookViewId="0">
      <selection activeCell="C1" sqref="C1"/>
    </sheetView>
  </sheetViews>
  <sheetFormatPr baseColWidth="10" defaultRowHeight="16" x14ac:dyDescent="0.2"/>
  <cols>
    <col min="1" max="1" width="41" customWidth="1"/>
    <col min="2" max="2" width="29.5" customWidth="1"/>
    <col min="3" max="3" width="46.6640625" customWidth="1"/>
  </cols>
  <sheetData>
    <row r="2" spans="1:3" x14ac:dyDescent="0.2">
      <c r="A2" s="20" t="s">
        <v>90</v>
      </c>
      <c r="B2" s="21">
        <v>20</v>
      </c>
    </row>
    <row r="3" spans="1:3" x14ac:dyDescent="0.2">
      <c r="A3" s="22" t="s">
        <v>51</v>
      </c>
      <c r="B3" s="23">
        <v>1</v>
      </c>
      <c r="C3" s="31" t="s">
        <v>91</v>
      </c>
    </row>
    <row r="4" spans="1:3" ht="32" x14ac:dyDescent="0.2">
      <c r="A4" s="22" t="s">
        <v>49</v>
      </c>
      <c r="B4" s="23">
        <v>4</v>
      </c>
      <c r="C4" s="32" t="s">
        <v>92</v>
      </c>
    </row>
    <row r="5" spans="1:3" ht="32" x14ac:dyDescent="0.2">
      <c r="A5" s="22" t="s">
        <v>47</v>
      </c>
      <c r="B5" s="23">
        <v>3</v>
      </c>
      <c r="C5" s="31" t="s">
        <v>93</v>
      </c>
    </row>
    <row r="6" spans="1:3" ht="32" x14ac:dyDescent="0.2">
      <c r="A6" s="22" t="s">
        <v>18</v>
      </c>
      <c r="B6" s="23">
        <v>1</v>
      </c>
      <c r="C6" s="31" t="s">
        <v>94</v>
      </c>
    </row>
    <row r="7" spans="1:3" ht="32" x14ac:dyDescent="0.2">
      <c r="A7" s="22" t="s">
        <v>19</v>
      </c>
      <c r="B7" s="23">
        <v>1</v>
      </c>
      <c r="C7" s="31" t="s">
        <v>95</v>
      </c>
    </row>
    <row r="8" spans="1:3" ht="32" x14ac:dyDescent="0.2">
      <c r="A8" s="22" t="s">
        <v>21</v>
      </c>
      <c r="B8" s="23">
        <v>2</v>
      </c>
      <c r="C8" s="31" t="s">
        <v>96</v>
      </c>
    </row>
    <row r="9" spans="1:3" x14ac:dyDescent="0.2">
      <c r="A9" s="22" t="s">
        <v>24</v>
      </c>
      <c r="B9" s="26">
        <v>1</v>
      </c>
      <c r="C9" s="24" t="s">
        <v>97</v>
      </c>
    </row>
    <row r="10" spans="1:3" x14ac:dyDescent="0.2">
      <c r="A10" s="22" t="s">
        <v>52</v>
      </c>
      <c r="B10" s="26">
        <v>1</v>
      </c>
      <c r="C10" s="24" t="s">
        <v>98</v>
      </c>
    </row>
    <row r="11" spans="1:3" x14ac:dyDescent="0.2">
      <c r="A11" s="22" t="s">
        <v>46</v>
      </c>
      <c r="B11" s="23">
        <v>1</v>
      </c>
      <c r="C11" s="24" t="s">
        <v>99</v>
      </c>
    </row>
    <row r="12" spans="1:3" x14ac:dyDescent="0.2">
      <c r="A12" s="22" t="s">
        <v>50</v>
      </c>
      <c r="B12" s="23">
        <v>3</v>
      </c>
      <c r="C12" s="31" t="s">
        <v>100</v>
      </c>
    </row>
    <row r="13" spans="1:3" x14ac:dyDescent="0.2">
      <c r="A13" s="22" t="s">
        <v>48</v>
      </c>
      <c r="B13" s="23">
        <v>1</v>
      </c>
      <c r="C13" s="31" t="s">
        <v>101</v>
      </c>
    </row>
    <row r="14" spans="1:3" ht="32" x14ac:dyDescent="0.2">
      <c r="A14" s="22" t="s">
        <v>17</v>
      </c>
      <c r="B14" s="26">
        <v>1</v>
      </c>
      <c r="C14" s="24" t="s">
        <v>102</v>
      </c>
    </row>
    <row r="16" spans="1:3" x14ac:dyDescent="0.2">
      <c r="A16" s="20" t="s">
        <v>103</v>
      </c>
      <c r="B16" s="21">
        <v>42</v>
      </c>
    </row>
    <row r="17" spans="1:3" ht="48" x14ac:dyDescent="0.2">
      <c r="A17" s="22" t="s">
        <v>25</v>
      </c>
      <c r="B17" s="23">
        <v>6</v>
      </c>
      <c r="C17" s="27" t="s">
        <v>104</v>
      </c>
    </row>
    <row r="18" spans="1:3" x14ac:dyDescent="0.2">
      <c r="A18" s="22" t="s">
        <v>33</v>
      </c>
      <c r="B18" s="23">
        <v>2</v>
      </c>
      <c r="C18" s="28" t="s">
        <v>105</v>
      </c>
    </row>
    <row r="19" spans="1:3" x14ac:dyDescent="0.2">
      <c r="A19" s="22" t="s">
        <v>29</v>
      </c>
      <c r="B19" s="23">
        <v>1</v>
      </c>
      <c r="C19" s="24" t="s">
        <v>106</v>
      </c>
    </row>
    <row r="20" spans="1:3" ht="176" x14ac:dyDescent="0.2">
      <c r="A20" s="22" t="s">
        <v>30</v>
      </c>
      <c r="B20" s="23">
        <v>15</v>
      </c>
      <c r="C20" s="25" t="s">
        <v>107</v>
      </c>
    </row>
    <row r="21" spans="1:3" ht="32" x14ac:dyDescent="0.2">
      <c r="A21" s="22" t="s">
        <v>21</v>
      </c>
      <c r="B21" s="26">
        <v>3</v>
      </c>
      <c r="C21" s="24" t="s">
        <v>108</v>
      </c>
    </row>
    <row r="22" spans="1:3" ht="32" x14ac:dyDescent="0.2">
      <c r="A22" s="22" t="s">
        <v>20</v>
      </c>
      <c r="B22" s="26">
        <v>1</v>
      </c>
      <c r="C22" s="24" t="s">
        <v>109</v>
      </c>
    </row>
    <row r="23" spans="1:3" ht="80" x14ac:dyDescent="0.2">
      <c r="A23" s="22" t="s">
        <v>31</v>
      </c>
      <c r="B23" s="26">
        <v>7</v>
      </c>
      <c r="C23" s="29" t="s">
        <v>110</v>
      </c>
    </row>
    <row r="24" spans="1:3" x14ac:dyDescent="0.2">
      <c r="A24" s="22" t="s">
        <v>34</v>
      </c>
      <c r="B24" s="26">
        <v>1</v>
      </c>
      <c r="C24" s="24" t="s">
        <v>111</v>
      </c>
    </row>
    <row r="25" spans="1:3" ht="32" x14ac:dyDescent="0.2">
      <c r="A25" s="30" t="s">
        <v>28</v>
      </c>
      <c r="B25" s="23">
        <v>3</v>
      </c>
      <c r="C25" s="25" t="s">
        <v>112</v>
      </c>
    </row>
    <row r="26" spans="1:3" ht="32" x14ac:dyDescent="0.2">
      <c r="A26" s="22" t="s">
        <v>17</v>
      </c>
      <c r="B26" s="23">
        <v>1</v>
      </c>
      <c r="C26" s="24" t="s">
        <v>113</v>
      </c>
    </row>
    <row r="27" spans="1:3" x14ac:dyDescent="0.2">
      <c r="A27" s="22" t="s">
        <v>32</v>
      </c>
      <c r="B27" s="23">
        <v>2</v>
      </c>
      <c r="C27" s="24" t="s">
        <v>114</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023FEA-2F01-4DBB-A365-5DFD579924B4}">
  <sheetPr filterMode="1"/>
  <dimension ref="A1:Z37"/>
  <sheetViews>
    <sheetView topLeftCell="C1" zoomScale="120" zoomScaleNormal="120" zoomScaleSheetLayoutView="100" workbookViewId="0">
      <pane ySplit="3" topLeftCell="A25" activePane="bottomLeft" state="frozen"/>
      <selection pane="bottomLeft" activeCell="D42" sqref="D42"/>
    </sheetView>
  </sheetViews>
  <sheetFormatPr baseColWidth="10" defaultColWidth="11" defaultRowHeight="11" x14ac:dyDescent="0.2"/>
  <cols>
    <col min="1" max="1" width="12.1640625" style="80" customWidth="1"/>
    <col min="2" max="2" width="13.83203125" style="79" customWidth="1"/>
    <col min="3" max="3" width="23.1640625" style="79" customWidth="1"/>
    <col min="4" max="4" width="58.1640625" style="79" customWidth="1"/>
    <col min="5" max="5" width="29.83203125" style="175" customWidth="1"/>
    <col min="6" max="6" width="33.83203125" style="176" customWidth="1"/>
    <col min="7" max="7" width="12.1640625" style="80" customWidth="1"/>
    <col min="8" max="8" width="13.1640625" style="80" customWidth="1"/>
    <col min="9" max="9" width="15.1640625" style="80" customWidth="1"/>
    <col min="10" max="10" width="11.83203125" style="80" customWidth="1"/>
    <col min="11" max="11" width="11.1640625" style="80" customWidth="1"/>
    <col min="12" max="14" width="11.1640625" style="177" hidden="1" customWidth="1"/>
    <col min="15" max="15" width="13.6640625" style="80" customWidth="1"/>
    <col min="16" max="16" width="12.6640625" style="80" customWidth="1"/>
    <col min="17" max="17" width="16.1640625" style="80" customWidth="1"/>
    <col min="18" max="18" width="24" style="80" bestFit="1" customWidth="1"/>
    <col min="19" max="20" width="24" style="80" customWidth="1"/>
    <col min="21" max="21" width="16.83203125" style="79" hidden="1" customWidth="1"/>
    <col min="22" max="22" width="23.6640625" style="79" hidden="1" customWidth="1"/>
    <col min="23" max="23" width="55.5" style="176" customWidth="1"/>
    <col min="24" max="24" width="21.5" style="79" customWidth="1"/>
    <col min="25" max="25" width="16.83203125" style="80" customWidth="1"/>
    <col min="26" max="16384" width="11" style="80"/>
  </cols>
  <sheetData>
    <row r="1" spans="1:24" ht="15.75" customHeight="1" x14ac:dyDescent="0.2">
      <c r="A1" s="284" t="s">
        <v>0</v>
      </c>
      <c r="B1" s="284" t="s">
        <v>1</v>
      </c>
      <c r="C1" s="284" t="s">
        <v>2</v>
      </c>
      <c r="D1" s="284" t="s">
        <v>3</v>
      </c>
      <c r="E1" s="286" t="s">
        <v>116</v>
      </c>
      <c r="F1" s="289" t="s">
        <v>4</v>
      </c>
      <c r="G1" s="284" t="s">
        <v>5</v>
      </c>
      <c r="H1" s="284" t="s">
        <v>6</v>
      </c>
      <c r="I1" s="284"/>
      <c r="J1" s="284" t="s">
        <v>7</v>
      </c>
      <c r="K1" s="284"/>
      <c r="L1" s="151"/>
      <c r="M1" s="151"/>
      <c r="N1" s="151"/>
      <c r="O1" s="286" t="s">
        <v>117</v>
      </c>
      <c r="P1" s="284" t="s">
        <v>8</v>
      </c>
      <c r="Q1" s="284" t="s">
        <v>9</v>
      </c>
      <c r="R1" s="284" t="s">
        <v>10</v>
      </c>
      <c r="S1" s="285" t="s">
        <v>869</v>
      </c>
      <c r="T1" s="286" t="s">
        <v>73</v>
      </c>
      <c r="U1" s="287"/>
      <c r="V1" s="33"/>
      <c r="W1" s="288" t="s">
        <v>249</v>
      </c>
    </row>
    <row r="2" spans="1:24" ht="12" x14ac:dyDescent="0.2">
      <c r="A2" s="284"/>
      <c r="B2" s="284"/>
      <c r="C2" s="284"/>
      <c r="D2" s="284"/>
      <c r="E2" s="286"/>
      <c r="F2" s="289"/>
      <c r="G2" s="284"/>
      <c r="H2" s="152" t="s">
        <v>11</v>
      </c>
      <c r="I2" s="152" t="s">
        <v>12</v>
      </c>
      <c r="J2" s="284" t="s">
        <v>13</v>
      </c>
      <c r="K2" s="284" t="s">
        <v>14</v>
      </c>
      <c r="L2" s="151"/>
      <c r="M2" s="151"/>
      <c r="N2" s="151"/>
      <c r="O2" s="286"/>
      <c r="P2" s="284"/>
      <c r="Q2" s="284"/>
      <c r="R2" s="284"/>
      <c r="S2" s="285"/>
      <c r="T2" s="286"/>
      <c r="U2" s="287"/>
      <c r="V2" s="33"/>
      <c r="W2" s="288"/>
    </row>
    <row r="3" spans="1:24" ht="12" x14ac:dyDescent="0.2">
      <c r="A3" s="284"/>
      <c r="B3" s="284"/>
      <c r="C3" s="284"/>
      <c r="D3" s="284"/>
      <c r="E3" s="286"/>
      <c r="F3" s="289"/>
      <c r="G3" s="284"/>
      <c r="H3" s="152" t="s">
        <v>15</v>
      </c>
      <c r="I3" s="152" t="s">
        <v>15</v>
      </c>
      <c r="J3" s="284"/>
      <c r="K3" s="284"/>
      <c r="L3" s="151"/>
      <c r="M3" s="151"/>
      <c r="N3" s="151"/>
      <c r="O3" s="286"/>
      <c r="P3" s="284"/>
      <c r="Q3" s="284"/>
      <c r="R3" s="284"/>
      <c r="S3" s="285"/>
      <c r="T3" s="286"/>
      <c r="U3" s="287"/>
      <c r="V3" s="33"/>
      <c r="W3" s="288"/>
    </row>
    <row r="4" spans="1:24" s="276" customFormat="1" ht="96" x14ac:dyDescent="0.2">
      <c r="A4" s="269">
        <v>1</v>
      </c>
      <c r="B4" s="72" t="s">
        <v>526</v>
      </c>
      <c r="C4" s="72" t="s">
        <v>527</v>
      </c>
      <c r="D4" s="72" t="s">
        <v>528</v>
      </c>
      <c r="E4" s="270" t="s">
        <v>529</v>
      </c>
      <c r="F4" s="57" t="s">
        <v>530</v>
      </c>
      <c r="G4" s="271">
        <v>2</v>
      </c>
      <c r="H4" s="272">
        <v>44949</v>
      </c>
      <c r="I4" s="272">
        <v>45199</v>
      </c>
      <c r="J4" s="78">
        <v>8</v>
      </c>
      <c r="K4" s="78">
        <v>8</v>
      </c>
      <c r="L4" s="38"/>
      <c r="M4" s="39"/>
      <c r="N4" s="38"/>
      <c r="O4" s="64"/>
      <c r="P4" s="273">
        <v>3800000</v>
      </c>
      <c r="Q4" s="65">
        <f>ROUND(((P4*J4)+(P4/30)*K4),0)</f>
        <v>31413333</v>
      </c>
      <c r="R4" s="65">
        <f t="shared" ref="R4:R28" si="0">+Q4*G4</f>
        <v>62826666</v>
      </c>
      <c r="S4" s="66">
        <f>((P4/30)*13)*G4</f>
        <v>3293333.3333333335</v>
      </c>
      <c r="T4" s="66">
        <f t="shared" ref="T4:T25" si="1">R4-S4</f>
        <v>59533332.666666664</v>
      </c>
      <c r="U4" s="111"/>
      <c r="V4" s="36"/>
      <c r="W4" s="274" t="s">
        <v>531</v>
      </c>
      <c r="X4" s="275"/>
    </row>
    <row r="5" spans="1:24" ht="108" hidden="1" x14ac:dyDescent="0.2">
      <c r="A5" s="153">
        <v>2</v>
      </c>
      <c r="B5" s="33" t="s">
        <v>532</v>
      </c>
      <c r="C5" s="33" t="s">
        <v>533</v>
      </c>
      <c r="D5" s="33" t="s">
        <v>534</v>
      </c>
      <c r="E5" s="154" t="s">
        <v>529</v>
      </c>
      <c r="F5" s="55" t="s">
        <v>535</v>
      </c>
      <c r="G5" s="156">
        <v>4</v>
      </c>
      <c r="H5" s="76">
        <v>44949</v>
      </c>
      <c r="I5" s="76">
        <v>45107</v>
      </c>
      <c r="J5" s="37">
        <v>5</v>
      </c>
      <c r="K5" s="37">
        <v>8</v>
      </c>
      <c r="L5" s="157"/>
      <c r="M5" s="156"/>
      <c r="N5" s="157"/>
      <c r="O5" s="158"/>
      <c r="P5" s="83">
        <v>3800000</v>
      </c>
      <c r="Q5" s="41">
        <f t="shared" ref="Q5:Q28" si="2">ROUND(((P5*J5)+(P5/30)*K5),0)</f>
        <v>20013333</v>
      </c>
      <c r="R5" s="41">
        <f t="shared" si="0"/>
        <v>80053332</v>
      </c>
      <c r="S5" s="42">
        <v>0</v>
      </c>
      <c r="T5" s="42">
        <f t="shared" si="1"/>
        <v>80053332</v>
      </c>
      <c r="U5" s="33"/>
      <c r="V5" s="33"/>
      <c r="W5" s="155" t="s">
        <v>536</v>
      </c>
    </row>
    <row r="6" spans="1:24" ht="96" hidden="1" x14ac:dyDescent="0.2">
      <c r="A6" s="153">
        <v>3</v>
      </c>
      <c r="B6" s="33" t="s">
        <v>526</v>
      </c>
      <c r="C6" s="33" t="s">
        <v>537</v>
      </c>
      <c r="D6" s="33" t="s">
        <v>528</v>
      </c>
      <c r="E6" s="154" t="s">
        <v>529</v>
      </c>
      <c r="F6" s="55" t="s">
        <v>538</v>
      </c>
      <c r="G6" s="156">
        <v>3</v>
      </c>
      <c r="H6" s="76">
        <v>44949</v>
      </c>
      <c r="I6" s="76">
        <v>45107</v>
      </c>
      <c r="J6" s="187">
        <v>5</v>
      </c>
      <c r="K6" s="187">
        <v>8</v>
      </c>
      <c r="L6" s="157"/>
      <c r="M6" s="156"/>
      <c r="N6" s="157"/>
      <c r="O6" s="158"/>
      <c r="P6" s="83">
        <v>3800000</v>
      </c>
      <c r="Q6" s="41">
        <f t="shared" si="2"/>
        <v>20013333</v>
      </c>
      <c r="R6" s="41">
        <f t="shared" si="0"/>
        <v>60039999</v>
      </c>
      <c r="S6" s="42">
        <v>0</v>
      </c>
      <c r="T6" s="42">
        <f t="shared" si="1"/>
        <v>60039999</v>
      </c>
      <c r="U6" s="33"/>
      <c r="V6" s="33"/>
      <c r="W6" s="155" t="s">
        <v>539</v>
      </c>
    </row>
    <row r="7" spans="1:24" ht="96" hidden="1" x14ac:dyDescent="0.2">
      <c r="A7" s="153">
        <v>4</v>
      </c>
      <c r="B7" s="159" t="s">
        <v>540</v>
      </c>
      <c r="C7" s="159" t="s">
        <v>541</v>
      </c>
      <c r="D7" s="159" t="s">
        <v>542</v>
      </c>
      <c r="E7" s="154" t="s">
        <v>529</v>
      </c>
      <c r="F7" s="55" t="s">
        <v>543</v>
      </c>
      <c r="G7" s="156">
        <v>1</v>
      </c>
      <c r="H7" s="76">
        <v>44949</v>
      </c>
      <c r="I7" s="76">
        <v>45107</v>
      </c>
      <c r="J7" s="37">
        <v>5</v>
      </c>
      <c r="K7" s="37">
        <v>8</v>
      </c>
      <c r="L7" s="157"/>
      <c r="M7" s="156"/>
      <c r="N7" s="157"/>
      <c r="O7" s="158"/>
      <c r="P7" s="83">
        <v>3800000</v>
      </c>
      <c r="Q7" s="41">
        <f t="shared" si="2"/>
        <v>20013333</v>
      </c>
      <c r="R7" s="41">
        <f t="shared" si="0"/>
        <v>20013333</v>
      </c>
      <c r="S7" s="42">
        <v>0</v>
      </c>
      <c r="T7" s="42">
        <f t="shared" si="1"/>
        <v>20013333</v>
      </c>
      <c r="U7" s="33"/>
      <c r="V7" s="33"/>
      <c r="W7" s="155" t="s">
        <v>544</v>
      </c>
    </row>
    <row r="8" spans="1:24" ht="96" hidden="1" x14ac:dyDescent="0.2">
      <c r="A8" s="153">
        <v>5</v>
      </c>
      <c r="B8" s="33" t="s">
        <v>545</v>
      </c>
      <c r="C8" s="33" t="s">
        <v>118</v>
      </c>
      <c r="D8" s="33" t="s">
        <v>546</v>
      </c>
      <c r="E8" s="154" t="s">
        <v>529</v>
      </c>
      <c r="F8" s="55" t="s">
        <v>547</v>
      </c>
      <c r="G8" s="156">
        <v>2</v>
      </c>
      <c r="H8" s="76">
        <v>44949</v>
      </c>
      <c r="I8" s="76">
        <v>45107</v>
      </c>
      <c r="J8" s="37">
        <v>5</v>
      </c>
      <c r="K8" s="37">
        <v>8</v>
      </c>
      <c r="L8" s="157"/>
      <c r="M8" s="156"/>
      <c r="N8" s="157"/>
      <c r="O8" s="158"/>
      <c r="P8" s="83">
        <v>3800000</v>
      </c>
      <c r="Q8" s="41">
        <f t="shared" si="2"/>
        <v>20013333</v>
      </c>
      <c r="R8" s="41">
        <f t="shared" si="0"/>
        <v>40026666</v>
      </c>
      <c r="S8" s="42">
        <v>0</v>
      </c>
      <c r="T8" s="42">
        <f t="shared" si="1"/>
        <v>40026666</v>
      </c>
      <c r="U8" s="33"/>
      <c r="V8" s="33"/>
      <c r="W8" s="155" t="s">
        <v>548</v>
      </c>
    </row>
    <row r="9" spans="1:24" ht="96" hidden="1" x14ac:dyDescent="0.2">
      <c r="A9" s="153">
        <v>6</v>
      </c>
      <c r="B9" s="159" t="s">
        <v>549</v>
      </c>
      <c r="C9" s="159" t="s">
        <v>550</v>
      </c>
      <c r="D9" s="159" t="s">
        <v>551</v>
      </c>
      <c r="E9" s="154" t="s">
        <v>529</v>
      </c>
      <c r="F9" s="55" t="s">
        <v>552</v>
      </c>
      <c r="G9" s="156">
        <v>1</v>
      </c>
      <c r="H9" s="76">
        <v>44949</v>
      </c>
      <c r="I9" s="76">
        <v>45107</v>
      </c>
      <c r="J9" s="37">
        <v>5</v>
      </c>
      <c r="K9" s="37">
        <v>8</v>
      </c>
      <c r="L9" s="157"/>
      <c r="M9" s="156"/>
      <c r="N9" s="157"/>
      <c r="O9" s="158"/>
      <c r="P9" s="83">
        <v>3800000</v>
      </c>
      <c r="Q9" s="41">
        <f t="shared" si="2"/>
        <v>20013333</v>
      </c>
      <c r="R9" s="41">
        <f t="shared" si="0"/>
        <v>20013333</v>
      </c>
      <c r="S9" s="42">
        <v>0</v>
      </c>
      <c r="T9" s="42">
        <f t="shared" si="1"/>
        <v>20013333</v>
      </c>
      <c r="U9" s="33"/>
      <c r="V9" s="33"/>
      <c r="W9" s="155" t="s">
        <v>553</v>
      </c>
    </row>
    <row r="10" spans="1:24" ht="88.5" hidden="1" customHeight="1" x14ac:dyDescent="0.2">
      <c r="A10" s="153">
        <v>7</v>
      </c>
      <c r="B10" s="33" t="s">
        <v>554</v>
      </c>
      <c r="C10" s="33" t="s">
        <v>555</v>
      </c>
      <c r="D10" s="33" t="s">
        <v>556</v>
      </c>
      <c r="E10" s="154" t="s">
        <v>529</v>
      </c>
      <c r="F10" s="55" t="s">
        <v>557</v>
      </c>
      <c r="G10" s="156">
        <v>7</v>
      </c>
      <c r="H10" s="76">
        <v>44949</v>
      </c>
      <c r="I10" s="76">
        <v>45107</v>
      </c>
      <c r="J10" s="37">
        <v>5</v>
      </c>
      <c r="K10" s="37">
        <v>8</v>
      </c>
      <c r="L10" s="157"/>
      <c r="M10" s="156"/>
      <c r="N10" s="157"/>
      <c r="O10" s="158"/>
      <c r="P10" s="83">
        <v>3800000</v>
      </c>
      <c r="Q10" s="41">
        <f t="shared" si="2"/>
        <v>20013333</v>
      </c>
      <c r="R10" s="41">
        <f t="shared" si="0"/>
        <v>140093331</v>
      </c>
      <c r="S10" s="42">
        <v>0</v>
      </c>
      <c r="T10" s="42">
        <f t="shared" si="1"/>
        <v>140093331</v>
      </c>
      <c r="U10" s="33"/>
      <c r="V10" s="33"/>
      <c r="W10" s="155" t="s">
        <v>558</v>
      </c>
    </row>
    <row r="11" spans="1:24" s="276" customFormat="1" ht="96" x14ac:dyDescent="0.2">
      <c r="A11" s="269">
        <v>8</v>
      </c>
      <c r="B11" s="277" t="s">
        <v>559</v>
      </c>
      <c r="C11" s="277" t="s">
        <v>118</v>
      </c>
      <c r="D11" s="277" t="s">
        <v>546</v>
      </c>
      <c r="E11" s="270" t="s">
        <v>529</v>
      </c>
      <c r="F11" s="57" t="s">
        <v>620</v>
      </c>
      <c r="G11" s="278">
        <v>2</v>
      </c>
      <c r="H11" s="272">
        <v>44949</v>
      </c>
      <c r="I11" s="272">
        <v>45199</v>
      </c>
      <c r="J11" s="78">
        <v>8</v>
      </c>
      <c r="K11" s="78">
        <v>8</v>
      </c>
      <c r="L11" s="157"/>
      <c r="M11" s="156"/>
      <c r="N11" s="157"/>
      <c r="O11" s="279"/>
      <c r="P11" s="273">
        <v>3800000</v>
      </c>
      <c r="Q11" s="65">
        <f t="shared" si="2"/>
        <v>31413333</v>
      </c>
      <c r="R11" s="65">
        <f t="shared" si="0"/>
        <v>62826666</v>
      </c>
      <c r="S11" s="66">
        <f>((P11/30)*13)*G11</f>
        <v>3293333.3333333335</v>
      </c>
      <c r="T11" s="66">
        <f t="shared" si="1"/>
        <v>59533332.666666664</v>
      </c>
      <c r="U11" s="33"/>
      <c r="V11" s="33"/>
      <c r="W11" s="274" t="s">
        <v>560</v>
      </c>
      <c r="X11" s="275"/>
    </row>
    <row r="12" spans="1:24" s="276" customFormat="1" ht="180" x14ac:dyDescent="0.2">
      <c r="A12" s="269">
        <v>9</v>
      </c>
      <c r="B12" s="72" t="s">
        <v>559</v>
      </c>
      <c r="C12" s="72" t="s">
        <v>561</v>
      </c>
      <c r="D12" s="72" t="s">
        <v>562</v>
      </c>
      <c r="E12" s="270" t="s">
        <v>529</v>
      </c>
      <c r="F12" s="57" t="s">
        <v>563</v>
      </c>
      <c r="G12" s="278">
        <v>3</v>
      </c>
      <c r="H12" s="272">
        <v>44949</v>
      </c>
      <c r="I12" s="272">
        <v>45199</v>
      </c>
      <c r="J12" s="278">
        <v>8</v>
      </c>
      <c r="K12" s="278">
        <v>8</v>
      </c>
      <c r="L12" s="157"/>
      <c r="M12" s="156"/>
      <c r="N12" s="157"/>
      <c r="O12" s="279"/>
      <c r="P12" s="273">
        <v>3800000</v>
      </c>
      <c r="Q12" s="65">
        <f t="shared" si="2"/>
        <v>31413333</v>
      </c>
      <c r="R12" s="65">
        <f t="shared" si="0"/>
        <v>94239999</v>
      </c>
      <c r="S12" s="66">
        <f>((P12/30)*13)*G12</f>
        <v>4940000</v>
      </c>
      <c r="T12" s="66">
        <f t="shared" si="1"/>
        <v>89299999</v>
      </c>
      <c r="U12" s="33"/>
      <c r="V12" s="33"/>
      <c r="W12" s="280" t="s">
        <v>564</v>
      </c>
      <c r="X12" s="275"/>
    </row>
    <row r="13" spans="1:24" ht="84" hidden="1" x14ac:dyDescent="0.2">
      <c r="A13" s="153">
        <v>10</v>
      </c>
      <c r="B13" s="159" t="s">
        <v>565</v>
      </c>
      <c r="C13" s="159" t="s">
        <v>566</v>
      </c>
      <c r="D13" s="159" t="s">
        <v>567</v>
      </c>
      <c r="E13" s="154" t="s">
        <v>529</v>
      </c>
      <c r="F13" s="55" t="s">
        <v>568</v>
      </c>
      <c r="G13" s="156">
        <v>1</v>
      </c>
      <c r="H13" s="76">
        <v>44949</v>
      </c>
      <c r="I13" s="76">
        <v>45107</v>
      </c>
      <c r="J13" s="37">
        <v>5</v>
      </c>
      <c r="K13" s="37">
        <v>8</v>
      </c>
      <c r="L13" s="157"/>
      <c r="M13" s="156"/>
      <c r="N13" s="157"/>
      <c r="O13" s="158"/>
      <c r="P13" s="83">
        <v>3800000</v>
      </c>
      <c r="Q13" s="41">
        <f t="shared" si="2"/>
        <v>20013333</v>
      </c>
      <c r="R13" s="41">
        <f t="shared" si="0"/>
        <v>20013333</v>
      </c>
      <c r="S13" s="42">
        <v>0</v>
      </c>
      <c r="T13" s="42">
        <f t="shared" si="1"/>
        <v>20013333</v>
      </c>
      <c r="U13" s="33"/>
      <c r="V13" s="33"/>
      <c r="W13" s="160" t="s">
        <v>569</v>
      </c>
    </row>
    <row r="14" spans="1:24" s="276" customFormat="1" ht="132.75" customHeight="1" x14ac:dyDescent="0.2">
      <c r="A14" s="269">
        <v>11</v>
      </c>
      <c r="B14" s="72" t="s">
        <v>554</v>
      </c>
      <c r="C14" s="72" t="s">
        <v>570</v>
      </c>
      <c r="D14" s="72" t="s">
        <v>556</v>
      </c>
      <c r="E14" s="270" t="s">
        <v>529</v>
      </c>
      <c r="F14" s="57" t="s">
        <v>571</v>
      </c>
      <c r="G14" s="270">
        <v>7</v>
      </c>
      <c r="H14" s="272">
        <v>44949</v>
      </c>
      <c r="I14" s="272">
        <v>45199</v>
      </c>
      <c r="J14" s="78">
        <v>8</v>
      </c>
      <c r="K14" s="78">
        <v>8</v>
      </c>
      <c r="L14" s="157"/>
      <c r="M14" s="156"/>
      <c r="N14" s="157"/>
      <c r="O14" s="279"/>
      <c r="P14" s="273">
        <v>3800000</v>
      </c>
      <c r="Q14" s="65">
        <f t="shared" si="2"/>
        <v>31413333</v>
      </c>
      <c r="R14" s="65">
        <f t="shared" si="0"/>
        <v>219893331</v>
      </c>
      <c r="S14" s="66">
        <f>((P14/30)*13)*G14</f>
        <v>11526666.666666668</v>
      </c>
      <c r="T14" s="66">
        <f t="shared" si="1"/>
        <v>208366664.33333334</v>
      </c>
      <c r="U14" s="33"/>
      <c r="V14" s="33"/>
      <c r="W14" s="280" t="s">
        <v>572</v>
      </c>
      <c r="X14" s="275"/>
    </row>
    <row r="15" spans="1:24" ht="132.75" customHeight="1" x14ac:dyDescent="0.2">
      <c r="A15" s="153">
        <v>12</v>
      </c>
      <c r="B15" s="33" t="s">
        <v>554</v>
      </c>
      <c r="C15" s="33" t="s">
        <v>570</v>
      </c>
      <c r="D15" s="33" t="s">
        <v>556</v>
      </c>
      <c r="E15" s="154" t="s">
        <v>529</v>
      </c>
      <c r="F15" s="55" t="s">
        <v>571</v>
      </c>
      <c r="G15" s="154">
        <v>4</v>
      </c>
      <c r="H15" s="76">
        <v>44949</v>
      </c>
      <c r="I15" s="76">
        <v>45199</v>
      </c>
      <c r="J15" s="37">
        <v>8</v>
      </c>
      <c r="K15" s="37">
        <v>8</v>
      </c>
      <c r="L15" s="157"/>
      <c r="M15" s="156"/>
      <c r="N15" s="157"/>
      <c r="O15" s="158"/>
      <c r="P15" s="83">
        <v>3800000</v>
      </c>
      <c r="Q15" s="41">
        <f t="shared" si="2"/>
        <v>31413333</v>
      </c>
      <c r="R15" s="41">
        <f t="shared" si="0"/>
        <v>125653332</v>
      </c>
      <c r="S15" s="42">
        <v>0</v>
      </c>
      <c r="T15" s="42">
        <f t="shared" si="1"/>
        <v>125653332</v>
      </c>
      <c r="U15" s="33"/>
      <c r="V15" s="33"/>
      <c r="W15" s="160" t="s">
        <v>573</v>
      </c>
      <c r="X15" s="79" t="s">
        <v>574</v>
      </c>
    </row>
    <row r="16" spans="1:24" ht="132.75" hidden="1" customHeight="1" x14ac:dyDescent="0.2">
      <c r="A16" s="153">
        <v>13</v>
      </c>
      <c r="B16" s="33" t="s">
        <v>554</v>
      </c>
      <c r="C16" s="33" t="s">
        <v>570</v>
      </c>
      <c r="D16" s="33" t="s">
        <v>556</v>
      </c>
      <c r="E16" s="154" t="s">
        <v>529</v>
      </c>
      <c r="F16" s="55" t="s">
        <v>571</v>
      </c>
      <c r="G16" s="154">
        <v>3</v>
      </c>
      <c r="H16" s="76">
        <v>44949</v>
      </c>
      <c r="I16" s="76">
        <v>45107</v>
      </c>
      <c r="J16" s="37">
        <v>5</v>
      </c>
      <c r="K16" s="37">
        <v>8</v>
      </c>
      <c r="L16" s="157"/>
      <c r="M16" s="156"/>
      <c r="N16" s="157"/>
      <c r="O16" s="158"/>
      <c r="P16" s="83">
        <v>3800000</v>
      </c>
      <c r="Q16" s="41">
        <f t="shared" si="2"/>
        <v>20013333</v>
      </c>
      <c r="R16" s="41">
        <f t="shared" si="0"/>
        <v>60039999</v>
      </c>
      <c r="S16" s="42">
        <v>0</v>
      </c>
      <c r="T16" s="42">
        <f t="shared" si="1"/>
        <v>60039999</v>
      </c>
      <c r="U16" s="33"/>
      <c r="V16" s="33"/>
      <c r="W16" s="160" t="s">
        <v>575</v>
      </c>
    </row>
    <row r="17" spans="1:25" s="276" customFormat="1" ht="192" x14ac:dyDescent="0.2">
      <c r="A17" s="269">
        <v>14</v>
      </c>
      <c r="B17" s="72" t="s">
        <v>554</v>
      </c>
      <c r="C17" s="72" t="s">
        <v>380</v>
      </c>
      <c r="D17" s="72" t="s">
        <v>126</v>
      </c>
      <c r="E17" s="270" t="s">
        <v>529</v>
      </c>
      <c r="F17" s="57" t="s">
        <v>576</v>
      </c>
      <c r="G17" s="281">
        <v>8</v>
      </c>
      <c r="H17" s="272">
        <v>44949</v>
      </c>
      <c r="I17" s="272">
        <v>45199</v>
      </c>
      <c r="J17" s="278">
        <v>8</v>
      </c>
      <c r="K17" s="278">
        <v>8</v>
      </c>
      <c r="L17" s="157"/>
      <c r="M17" s="156"/>
      <c r="N17" s="157"/>
      <c r="O17" s="279"/>
      <c r="P17" s="273">
        <v>3800000</v>
      </c>
      <c r="Q17" s="65">
        <f t="shared" si="2"/>
        <v>31413333</v>
      </c>
      <c r="R17" s="65">
        <f t="shared" si="0"/>
        <v>251306664</v>
      </c>
      <c r="S17" s="66">
        <f>((P17/30)*13)*G17</f>
        <v>13173333.333333334</v>
      </c>
      <c r="T17" s="66">
        <f t="shared" si="1"/>
        <v>238133330.66666666</v>
      </c>
      <c r="U17" s="33"/>
      <c r="V17" s="33"/>
      <c r="W17" s="274" t="s">
        <v>774</v>
      </c>
      <c r="X17" s="275"/>
    </row>
    <row r="18" spans="1:25" ht="192" hidden="1" x14ac:dyDescent="0.2">
      <c r="A18" s="153">
        <v>14</v>
      </c>
      <c r="B18" s="33" t="s">
        <v>554</v>
      </c>
      <c r="C18" s="33" t="s">
        <v>380</v>
      </c>
      <c r="D18" s="33" t="s">
        <v>126</v>
      </c>
      <c r="E18" s="154" t="s">
        <v>529</v>
      </c>
      <c r="F18" s="55"/>
      <c r="G18" s="161">
        <v>1</v>
      </c>
      <c r="H18" s="76">
        <v>44949</v>
      </c>
      <c r="I18" s="76">
        <v>45107</v>
      </c>
      <c r="J18" s="156">
        <v>5</v>
      </c>
      <c r="K18" s="156">
        <v>8</v>
      </c>
      <c r="L18" s="157"/>
      <c r="M18" s="156"/>
      <c r="N18" s="157"/>
      <c r="O18" s="158"/>
      <c r="P18" s="83">
        <v>3800000</v>
      </c>
      <c r="Q18" s="41">
        <f t="shared" si="2"/>
        <v>20013333</v>
      </c>
      <c r="R18" s="41">
        <f t="shared" ref="R18" si="3">+Q18*G18</f>
        <v>20013333</v>
      </c>
      <c r="S18" s="42"/>
      <c r="T18" s="42">
        <f t="shared" ref="T18" si="4">R18-S18</f>
        <v>20013333</v>
      </c>
      <c r="U18" s="33"/>
      <c r="V18" s="33"/>
      <c r="W18" s="230" t="s">
        <v>16</v>
      </c>
    </row>
    <row r="19" spans="1:25" ht="84" hidden="1" x14ac:dyDescent="0.2">
      <c r="A19" s="153">
        <v>15</v>
      </c>
      <c r="B19" s="159" t="s">
        <v>565</v>
      </c>
      <c r="C19" s="159" t="s">
        <v>566</v>
      </c>
      <c r="D19" s="159" t="s">
        <v>567</v>
      </c>
      <c r="E19" s="154" t="s">
        <v>529</v>
      </c>
      <c r="F19" s="55" t="s">
        <v>577</v>
      </c>
      <c r="G19" s="156">
        <v>2</v>
      </c>
      <c r="H19" s="76">
        <v>44949</v>
      </c>
      <c r="I19" s="76">
        <v>45107</v>
      </c>
      <c r="J19" s="37">
        <v>5</v>
      </c>
      <c r="K19" s="37">
        <v>8</v>
      </c>
      <c r="L19" s="157"/>
      <c r="M19" s="156"/>
      <c r="N19" s="157"/>
      <c r="O19" s="158"/>
      <c r="P19" s="83">
        <v>3800000</v>
      </c>
      <c r="Q19" s="41">
        <f t="shared" si="2"/>
        <v>20013333</v>
      </c>
      <c r="R19" s="41">
        <f t="shared" si="0"/>
        <v>40026666</v>
      </c>
      <c r="S19" s="42">
        <v>0</v>
      </c>
      <c r="T19" s="42">
        <f t="shared" si="1"/>
        <v>40026666</v>
      </c>
      <c r="U19" s="160"/>
      <c r="V19" s="33"/>
      <c r="W19" s="155" t="s">
        <v>578</v>
      </c>
    </row>
    <row r="20" spans="1:25" ht="156" hidden="1" x14ac:dyDescent="0.2">
      <c r="A20" s="153">
        <v>16</v>
      </c>
      <c r="B20" s="33" t="s">
        <v>579</v>
      </c>
      <c r="C20" s="33" t="s">
        <v>439</v>
      </c>
      <c r="D20" s="33" t="s">
        <v>580</v>
      </c>
      <c r="E20" s="154" t="s">
        <v>529</v>
      </c>
      <c r="F20" s="186" t="s">
        <v>621</v>
      </c>
      <c r="G20" s="156">
        <v>1</v>
      </c>
      <c r="H20" s="76">
        <v>44949</v>
      </c>
      <c r="I20" s="76">
        <v>45107</v>
      </c>
      <c r="J20" s="37">
        <v>5</v>
      </c>
      <c r="K20" s="37">
        <v>8</v>
      </c>
      <c r="L20" s="157"/>
      <c r="M20" s="156"/>
      <c r="N20" s="157"/>
      <c r="O20" s="158"/>
      <c r="P20" s="83">
        <v>3800000</v>
      </c>
      <c r="Q20" s="41">
        <f t="shared" si="2"/>
        <v>20013333</v>
      </c>
      <c r="R20" s="41">
        <f t="shared" si="0"/>
        <v>20013333</v>
      </c>
      <c r="S20" s="42">
        <v>0</v>
      </c>
      <c r="T20" s="42">
        <f t="shared" si="1"/>
        <v>20013333</v>
      </c>
      <c r="U20" s="33"/>
      <c r="V20" s="33"/>
      <c r="W20" s="160" t="s">
        <v>581</v>
      </c>
    </row>
    <row r="21" spans="1:25" ht="72" hidden="1" x14ac:dyDescent="0.2">
      <c r="A21" s="153">
        <v>17</v>
      </c>
      <c r="B21" s="33" t="s">
        <v>582</v>
      </c>
      <c r="C21" s="33" t="s">
        <v>583</v>
      </c>
      <c r="D21" s="33" t="s">
        <v>584</v>
      </c>
      <c r="E21" s="154" t="s">
        <v>529</v>
      </c>
      <c r="F21" s="55" t="s">
        <v>585</v>
      </c>
      <c r="G21" s="156">
        <v>2</v>
      </c>
      <c r="H21" s="76">
        <v>44949</v>
      </c>
      <c r="I21" s="76">
        <v>45107</v>
      </c>
      <c r="J21" s="37">
        <v>5</v>
      </c>
      <c r="K21" s="37">
        <v>8</v>
      </c>
      <c r="L21" s="157"/>
      <c r="M21" s="156"/>
      <c r="N21" s="157"/>
      <c r="O21" s="158"/>
      <c r="P21" s="83">
        <v>2850000</v>
      </c>
      <c r="Q21" s="41">
        <f t="shared" si="2"/>
        <v>15010000</v>
      </c>
      <c r="R21" s="162">
        <f t="shared" si="0"/>
        <v>30020000</v>
      </c>
      <c r="S21" s="163">
        <v>0</v>
      </c>
      <c r="T21" s="163">
        <f t="shared" si="1"/>
        <v>30020000</v>
      </c>
      <c r="U21" s="33"/>
      <c r="V21" s="33"/>
      <c r="W21" s="164" t="s">
        <v>660</v>
      </c>
    </row>
    <row r="22" spans="1:25" ht="132" hidden="1" x14ac:dyDescent="0.2">
      <c r="A22" s="153">
        <v>18</v>
      </c>
      <c r="B22" s="33" t="s">
        <v>559</v>
      </c>
      <c r="C22" s="33" t="s">
        <v>124</v>
      </c>
      <c r="D22" s="33" t="s">
        <v>130</v>
      </c>
      <c r="E22" s="154" t="s">
        <v>529</v>
      </c>
      <c r="F22" s="55" t="s">
        <v>586</v>
      </c>
      <c r="G22" s="156">
        <v>1</v>
      </c>
      <c r="H22" s="76">
        <v>44949</v>
      </c>
      <c r="I22" s="76">
        <v>45107</v>
      </c>
      <c r="J22" s="37">
        <v>5</v>
      </c>
      <c r="K22" s="37">
        <v>8</v>
      </c>
      <c r="L22" s="157"/>
      <c r="M22" s="156"/>
      <c r="N22" s="157"/>
      <c r="O22" s="158"/>
      <c r="P22" s="83">
        <v>2850000</v>
      </c>
      <c r="Q22" s="41">
        <f t="shared" si="2"/>
        <v>15010000</v>
      </c>
      <c r="R22" s="162">
        <f t="shared" si="0"/>
        <v>15010000</v>
      </c>
      <c r="S22" s="163">
        <v>0</v>
      </c>
      <c r="T22" s="163">
        <f t="shared" si="1"/>
        <v>15010000</v>
      </c>
      <c r="U22" s="33"/>
      <c r="V22" s="33"/>
      <c r="W22" s="231" t="s">
        <v>16</v>
      </c>
    </row>
    <row r="23" spans="1:25" ht="180" hidden="1" x14ac:dyDescent="0.2">
      <c r="A23" s="153">
        <v>19</v>
      </c>
      <c r="B23" s="159" t="s">
        <v>19</v>
      </c>
      <c r="C23" s="159" t="s">
        <v>587</v>
      </c>
      <c r="D23" s="159" t="s">
        <v>588</v>
      </c>
      <c r="E23" s="154" t="s">
        <v>529</v>
      </c>
      <c r="F23" s="55" t="s">
        <v>589</v>
      </c>
      <c r="G23" s="156">
        <v>1</v>
      </c>
      <c r="H23" s="76">
        <v>44949</v>
      </c>
      <c r="I23" s="76">
        <v>45107</v>
      </c>
      <c r="J23" s="37">
        <v>5</v>
      </c>
      <c r="K23" s="37">
        <v>8</v>
      </c>
      <c r="L23" s="157"/>
      <c r="M23" s="156"/>
      <c r="N23" s="157"/>
      <c r="O23" s="158"/>
      <c r="P23" s="83">
        <v>2850000</v>
      </c>
      <c r="Q23" s="41">
        <f t="shared" si="2"/>
        <v>15010000</v>
      </c>
      <c r="R23" s="162">
        <f t="shared" si="0"/>
        <v>15010000</v>
      </c>
      <c r="S23" s="163">
        <v>0</v>
      </c>
      <c r="T23" s="163">
        <f t="shared" si="1"/>
        <v>15010000</v>
      </c>
      <c r="U23" s="33"/>
      <c r="V23" s="33"/>
      <c r="W23" s="164" t="s">
        <v>590</v>
      </c>
    </row>
    <row r="24" spans="1:25" s="276" customFormat="1" ht="142.5" customHeight="1" x14ac:dyDescent="0.2">
      <c r="A24" s="269">
        <v>20</v>
      </c>
      <c r="B24" s="282" t="s">
        <v>591</v>
      </c>
      <c r="C24" s="282" t="s">
        <v>592</v>
      </c>
      <c r="D24" s="282" t="s">
        <v>593</v>
      </c>
      <c r="E24" s="270" t="s">
        <v>529</v>
      </c>
      <c r="F24" s="57" t="s">
        <v>594</v>
      </c>
      <c r="G24" s="270">
        <v>7</v>
      </c>
      <c r="H24" s="283">
        <v>44949</v>
      </c>
      <c r="I24" s="272">
        <v>45199</v>
      </c>
      <c r="J24" s="78">
        <v>8</v>
      </c>
      <c r="K24" s="78">
        <v>8</v>
      </c>
      <c r="L24" s="157"/>
      <c r="M24" s="156"/>
      <c r="N24" s="157"/>
      <c r="O24" s="279"/>
      <c r="P24" s="273">
        <v>3800000</v>
      </c>
      <c r="Q24" s="65">
        <f t="shared" si="2"/>
        <v>31413333</v>
      </c>
      <c r="R24" s="65">
        <f t="shared" si="0"/>
        <v>219893331</v>
      </c>
      <c r="S24" s="66">
        <f>((P24/30)*13)*G24</f>
        <v>11526666.666666668</v>
      </c>
      <c r="T24" s="66">
        <f t="shared" si="1"/>
        <v>208366664.33333334</v>
      </c>
      <c r="U24" s="33"/>
      <c r="V24" s="33"/>
      <c r="W24" s="280" t="s">
        <v>595</v>
      </c>
      <c r="X24" s="275"/>
    </row>
    <row r="25" spans="1:25" ht="142.5" customHeight="1" x14ac:dyDescent="0.2">
      <c r="A25" s="153">
        <v>21</v>
      </c>
      <c r="B25" s="165" t="s">
        <v>591</v>
      </c>
      <c r="C25" s="165" t="s">
        <v>592</v>
      </c>
      <c r="D25" s="165" t="s">
        <v>593</v>
      </c>
      <c r="E25" s="154" t="s">
        <v>529</v>
      </c>
      <c r="F25" s="55" t="s">
        <v>594</v>
      </c>
      <c r="G25" s="154">
        <v>5</v>
      </c>
      <c r="H25" s="166">
        <v>44949</v>
      </c>
      <c r="I25" s="76">
        <v>45199</v>
      </c>
      <c r="J25" s="37">
        <v>8</v>
      </c>
      <c r="K25" s="37">
        <v>8</v>
      </c>
      <c r="L25" s="157"/>
      <c r="M25" s="156"/>
      <c r="N25" s="157"/>
      <c r="O25" s="158"/>
      <c r="P25" s="83">
        <v>3800000</v>
      </c>
      <c r="Q25" s="41">
        <f t="shared" si="2"/>
        <v>31413333</v>
      </c>
      <c r="R25" s="41">
        <f t="shared" si="0"/>
        <v>157066665</v>
      </c>
      <c r="S25" s="42">
        <v>0</v>
      </c>
      <c r="T25" s="42">
        <f t="shared" si="1"/>
        <v>157066665</v>
      </c>
      <c r="U25" s="33"/>
      <c r="V25" s="33"/>
      <c r="W25" s="160" t="s">
        <v>596</v>
      </c>
      <c r="X25" s="79" t="s">
        <v>574</v>
      </c>
    </row>
    <row r="26" spans="1:25" ht="112.5" hidden="1" customHeight="1" x14ac:dyDescent="0.2">
      <c r="A26" s="153">
        <v>22</v>
      </c>
      <c r="B26" s="165" t="s">
        <v>591</v>
      </c>
      <c r="C26" s="165" t="s">
        <v>597</v>
      </c>
      <c r="D26" s="165" t="s">
        <v>593</v>
      </c>
      <c r="E26" s="154" t="s">
        <v>529</v>
      </c>
      <c r="F26" s="55" t="s">
        <v>598</v>
      </c>
      <c r="G26" s="156">
        <v>4</v>
      </c>
      <c r="H26" s="166">
        <v>44949</v>
      </c>
      <c r="I26" s="166">
        <v>45107</v>
      </c>
      <c r="J26" s="156">
        <v>5</v>
      </c>
      <c r="K26" s="156">
        <v>8</v>
      </c>
      <c r="L26" s="157"/>
      <c r="M26" s="156"/>
      <c r="N26" s="157"/>
      <c r="O26" s="158"/>
      <c r="P26" s="83">
        <v>3800000</v>
      </c>
      <c r="Q26" s="41">
        <f t="shared" si="2"/>
        <v>20013333</v>
      </c>
      <c r="R26" s="41">
        <f t="shared" si="0"/>
        <v>80053332</v>
      </c>
      <c r="S26" s="42"/>
      <c r="T26" s="42">
        <f>R26-S26</f>
        <v>80053332</v>
      </c>
      <c r="U26" s="33"/>
      <c r="V26" s="33"/>
      <c r="W26" s="256" t="s">
        <v>864</v>
      </c>
    </row>
    <row r="27" spans="1:25" ht="112.5" customHeight="1" x14ac:dyDescent="0.2">
      <c r="A27" s="153">
        <v>23</v>
      </c>
      <c r="B27" s="165" t="s">
        <v>591</v>
      </c>
      <c r="C27" s="165" t="s">
        <v>597</v>
      </c>
      <c r="D27" s="165" t="s">
        <v>593</v>
      </c>
      <c r="E27" s="154" t="s">
        <v>529</v>
      </c>
      <c r="F27" s="55" t="s">
        <v>598</v>
      </c>
      <c r="G27" s="156">
        <v>1</v>
      </c>
      <c r="H27" s="166">
        <v>44949</v>
      </c>
      <c r="I27" s="76">
        <v>45199</v>
      </c>
      <c r="J27" s="156">
        <v>8</v>
      </c>
      <c r="K27" s="156">
        <v>8</v>
      </c>
      <c r="L27" s="157"/>
      <c r="M27" s="156"/>
      <c r="N27" s="157"/>
      <c r="O27" s="158"/>
      <c r="P27" s="83">
        <v>3800000</v>
      </c>
      <c r="Q27" s="41">
        <f t="shared" si="2"/>
        <v>31413333</v>
      </c>
      <c r="R27" s="41">
        <f t="shared" si="0"/>
        <v>31413333</v>
      </c>
      <c r="S27" s="42">
        <v>0</v>
      </c>
      <c r="T27" s="42">
        <f>R27-S27</f>
        <v>31413333</v>
      </c>
      <c r="U27" s="33"/>
      <c r="V27" s="33"/>
      <c r="W27" s="231" t="s">
        <v>866</v>
      </c>
    </row>
    <row r="28" spans="1:25" ht="204" hidden="1" x14ac:dyDescent="0.2">
      <c r="A28" s="153">
        <v>24</v>
      </c>
      <c r="B28" s="165" t="s">
        <v>591</v>
      </c>
      <c r="C28" s="165" t="s">
        <v>599</v>
      </c>
      <c r="D28" s="165" t="s">
        <v>600</v>
      </c>
      <c r="E28" s="154" t="s">
        <v>529</v>
      </c>
      <c r="F28" s="55" t="s">
        <v>601</v>
      </c>
      <c r="G28" s="156">
        <v>2</v>
      </c>
      <c r="H28" s="166">
        <v>44949</v>
      </c>
      <c r="I28" s="166">
        <v>45107</v>
      </c>
      <c r="J28" s="37">
        <v>5</v>
      </c>
      <c r="K28" s="37">
        <v>8</v>
      </c>
      <c r="L28" s="157"/>
      <c r="M28" s="156"/>
      <c r="N28" s="157"/>
      <c r="O28" s="158"/>
      <c r="P28" s="83">
        <v>3800000</v>
      </c>
      <c r="Q28" s="41">
        <f t="shared" si="2"/>
        <v>20013333</v>
      </c>
      <c r="R28" s="41">
        <f t="shared" si="0"/>
        <v>40026666</v>
      </c>
      <c r="S28" s="42">
        <v>0</v>
      </c>
      <c r="T28" s="42">
        <f>R28-S28</f>
        <v>40026666</v>
      </c>
      <c r="U28" s="33"/>
      <c r="V28" s="33"/>
      <c r="W28" s="160" t="s">
        <v>602</v>
      </c>
    </row>
    <row r="29" spans="1:25" ht="11.25" hidden="1" customHeight="1" x14ac:dyDescent="0.2">
      <c r="A29" s="153"/>
      <c r="B29" s="167"/>
      <c r="C29" s="167"/>
      <c r="D29" s="167"/>
      <c r="E29" s="168"/>
      <c r="F29" s="169"/>
      <c r="G29" s="179">
        <f>SUM(G4:G28)</f>
        <v>75</v>
      </c>
      <c r="H29" s="170"/>
      <c r="I29" s="170"/>
      <c r="J29" s="170"/>
      <c r="K29" s="170"/>
      <c r="L29" s="171"/>
      <c r="M29" s="171"/>
      <c r="N29" s="171"/>
      <c r="O29" s="170"/>
      <c r="P29" s="170"/>
      <c r="Q29" s="170"/>
      <c r="R29" s="172"/>
      <c r="S29" s="172"/>
      <c r="T29" s="172">
        <f>SUM(T4:T28)</f>
        <v>1877833309.6666665</v>
      </c>
      <c r="U29" s="167"/>
      <c r="V29" s="167"/>
      <c r="W29" s="169"/>
      <c r="Y29" s="173"/>
    </row>
    <row r="30" spans="1:25" ht="11.25" hidden="1" customHeight="1" x14ac:dyDescent="0.2">
      <c r="A30" s="174"/>
    </row>
    <row r="35" spans="1:26" s="79" customFormat="1" x14ac:dyDescent="0.2">
      <c r="A35" s="80"/>
      <c r="E35" s="175"/>
      <c r="F35" s="176"/>
      <c r="G35" s="80"/>
      <c r="H35" s="80"/>
      <c r="I35" s="80"/>
      <c r="J35" s="178"/>
      <c r="K35" s="80"/>
      <c r="L35" s="177"/>
      <c r="M35" s="177"/>
      <c r="N35" s="177"/>
      <c r="O35" s="80"/>
      <c r="P35" s="80"/>
      <c r="Q35" s="80"/>
      <c r="R35" s="178"/>
      <c r="S35" s="178"/>
      <c r="T35" s="178"/>
      <c r="W35" s="176"/>
      <c r="Y35" s="80"/>
      <c r="Z35" s="80"/>
    </row>
    <row r="37" spans="1:26" s="79" customFormat="1" x14ac:dyDescent="0.2">
      <c r="A37" s="80"/>
      <c r="E37" s="175"/>
      <c r="F37" s="176"/>
      <c r="G37" s="80"/>
      <c r="H37" s="80"/>
      <c r="I37" s="80"/>
      <c r="J37" s="80"/>
      <c r="K37" s="80"/>
      <c r="L37" s="177"/>
      <c r="M37" s="177"/>
      <c r="N37" s="177"/>
      <c r="O37" s="80"/>
      <c r="P37" s="178"/>
      <c r="Q37" s="80"/>
      <c r="R37" s="80"/>
      <c r="S37" s="80"/>
      <c r="T37" s="80"/>
      <c r="W37" s="176"/>
      <c r="Y37" s="80"/>
      <c r="Z37" s="80"/>
    </row>
  </sheetData>
  <autoFilter ref="A3:Z30" xr:uid="{692C882F-78D8-49A3-89FF-501B51CA86E2}">
    <filterColumn colId="7">
      <customFilters>
        <customFilter operator="notEqual" val=" "/>
      </customFilters>
    </filterColumn>
    <filterColumn colId="8">
      <filters>
        <dateGroupItem year="2023" month="9" dateTimeGrouping="month"/>
      </filters>
    </filterColumn>
  </autoFilter>
  <mergeCells count="19">
    <mergeCell ref="O1:O3"/>
    <mergeCell ref="P1:P3"/>
    <mergeCell ref="Q1:Q3"/>
    <mergeCell ref="A1:A3"/>
    <mergeCell ref="B1:B3"/>
    <mergeCell ref="C1:C3"/>
    <mergeCell ref="D1:D3"/>
    <mergeCell ref="E1:E3"/>
    <mergeCell ref="F1:F3"/>
    <mergeCell ref="J2:J3"/>
    <mergeCell ref="K2:K3"/>
    <mergeCell ref="G1:G3"/>
    <mergeCell ref="H1:I1"/>
    <mergeCell ref="J1:K1"/>
    <mergeCell ref="R1:R3"/>
    <mergeCell ref="S1:S3"/>
    <mergeCell ref="T1:T3"/>
    <mergeCell ref="U1:U3"/>
    <mergeCell ref="W1:W3"/>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4F1D5C-6AF2-492D-B5F4-406BEB1F86E6}">
  <dimension ref="A1:X37"/>
  <sheetViews>
    <sheetView zoomScale="110" zoomScaleNormal="110" workbookViewId="0">
      <selection activeCell="Q5" sqref="Q5"/>
    </sheetView>
  </sheetViews>
  <sheetFormatPr baseColWidth="10" defaultColWidth="11" defaultRowHeight="11" x14ac:dyDescent="0.15"/>
  <cols>
    <col min="1" max="1" width="11.1640625" style="34" bestFit="1" customWidth="1"/>
    <col min="2" max="2" width="11" style="43"/>
    <col min="3" max="3" width="14.6640625" style="43" hidden="1" customWidth="1"/>
    <col min="4" max="4" width="46.1640625" style="43" hidden="1" customWidth="1"/>
    <col min="5" max="5" width="32.5" style="128" hidden="1" customWidth="1"/>
    <col min="6" max="6" width="31.5" style="43" hidden="1" customWidth="1"/>
    <col min="7" max="7" width="11.1640625" style="43" hidden="1" customWidth="1"/>
    <col min="8" max="8" width="11.1640625" style="44" bestFit="1" customWidth="1"/>
    <col min="9" max="9" width="13.5" style="44" customWidth="1"/>
    <col min="10" max="11" width="11.1640625" style="34" bestFit="1" customWidth="1"/>
    <col min="12" max="14" width="11.1640625" style="34" hidden="1" customWidth="1"/>
    <col min="15" max="15" width="12.1640625" style="34" customWidth="1"/>
    <col min="16" max="16" width="11.1640625" style="44" bestFit="1" customWidth="1"/>
    <col min="17" max="17" width="11.5" style="44" bestFit="1" customWidth="1"/>
    <col min="18" max="18" width="14.1640625" style="44" bestFit="1" customWidth="1"/>
    <col min="19" max="19" width="12.1640625" style="44" bestFit="1" customWidth="1"/>
    <col min="20" max="20" width="13.6640625" style="44" bestFit="1" customWidth="1"/>
    <col min="21" max="21" width="30.83203125" style="44" customWidth="1"/>
    <col min="22" max="22" width="23.5" style="43" customWidth="1"/>
    <col min="23" max="23" width="0" style="34" hidden="1" customWidth="1"/>
    <col min="24" max="16384" width="11" style="34"/>
  </cols>
  <sheetData>
    <row r="1" spans="1:24" ht="11.25" customHeight="1" x14ac:dyDescent="0.15">
      <c r="A1" s="290" t="s">
        <v>0</v>
      </c>
      <c r="B1" s="290" t="s">
        <v>1</v>
      </c>
      <c r="C1" s="290" t="s">
        <v>2</v>
      </c>
      <c r="D1" s="290" t="s">
        <v>3</v>
      </c>
      <c r="E1" s="285" t="s">
        <v>116</v>
      </c>
      <c r="F1" s="290" t="s">
        <v>4</v>
      </c>
      <c r="G1" s="290" t="s">
        <v>5</v>
      </c>
      <c r="H1" s="290" t="s">
        <v>6</v>
      </c>
      <c r="I1" s="290"/>
      <c r="J1" s="290" t="s">
        <v>7</v>
      </c>
      <c r="K1" s="290"/>
      <c r="L1" s="49"/>
      <c r="M1" s="49"/>
      <c r="N1" s="49"/>
      <c r="O1" s="285" t="s">
        <v>117</v>
      </c>
      <c r="P1" s="290" t="s">
        <v>8</v>
      </c>
      <c r="Q1" s="290" t="s">
        <v>9</v>
      </c>
      <c r="R1" s="290" t="s">
        <v>10</v>
      </c>
      <c r="S1" s="285" t="s">
        <v>869</v>
      </c>
      <c r="T1" s="285" t="s">
        <v>73</v>
      </c>
      <c r="U1" s="290" t="s">
        <v>22</v>
      </c>
      <c r="V1" s="290" t="s">
        <v>23</v>
      </c>
      <c r="W1" s="101"/>
    </row>
    <row r="2" spans="1:24" ht="12" x14ac:dyDescent="0.15">
      <c r="A2" s="290"/>
      <c r="B2" s="290"/>
      <c r="C2" s="290"/>
      <c r="D2" s="290"/>
      <c r="E2" s="285"/>
      <c r="F2" s="290"/>
      <c r="G2" s="290"/>
      <c r="H2" s="49" t="s">
        <v>11</v>
      </c>
      <c r="I2" s="49" t="s">
        <v>12</v>
      </c>
      <c r="J2" s="290" t="s">
        <v>13</v>
      </c>
      <c r="K2" s="290" t="s">
        <v>14</v>
      </c>
      <c r="L2" s="49"/>
      <c r="M2" s="49"/>
      <c r="N2" s="49"/>
      <c r="O2" s="285"/>
      <c r="P2" s="290"/>
      <c r="Q2" s="290"/>
      <c r="R2" s="290"/>
      <c r="S2" s="285"/>
      <c r="T2" s="285"/>
      <c r="U2" s="290"/>
      <c r="V2" s="290"/>
      <c r="W2" s="101"/>
    </row>
    <row r="3" spans="1:24" ht="47" customHeight="1" x14ac:dyDescent="0.15">
      <c r="A3" s="290"/>
      <c r="B3" s="290"/>
      <c r="C3" s="290"/>
      <c r="D3" s="290"/>
      <c r="E3" s="285"/>
      <c r="F3" s="290"/>
      <c r="G3" s="290"/>
      <c r="H3" s="49" t="s">
        <v>15</v>
      </c>
      <c r="I3" s="49" t="s">
        <v>15</v>
      </c>
      <c r="J3" s="290"/>
      <c r="K3" s="290"/>
      <c r="L3" s="49"/>
      <c r="M3" s="49"/>
      <c r="N3" s="49"/>
      <c r="O3" s="285"/>
      <c r="P3" s="290"/>
      <c r="Q3" s="290"/>
      <c r="R3" s="290"/>
      <c r="S3" s="285"/>
      <c r="T3" s="285"/>
      <c r="U3" s="290"/>
      <c r="V3" s="290"/>
      <c r="W3" s="101"/>
    </row>
    <row r="4" spans="1:24" s="106" customFormat="1" ht="96" x14ac:dyDescent="0.15">
      <c r="A4" s="35">
        <v>1</v>
      </c>
      <c r="B4" s="51" t="s">
        <v>317</v>
      </c>
      <c r="C4" s="51" t="s">
        <v>118</v>
      </c>
      <c r="D4" s="51" t="s">
        <v>318</v>
      </c>
      <c r="E4" s="36"/>
      <c r="F4" s="55" t="s">
        <v>319</v>
      </c>
      <c r="G4" s="102">
        <v>1</v>
      </c>
      <c r="H4" s="59">
        <v>44949</v>
      </c>
      <c r="I4" s="59">
        <v>45107</v>
      </c>
      <c r="J4" s="37">
        <v>5</v>
      </c>
      <c r="K4" s="37">
        <v>8</v>
      </c>
      <c r="L4" s="40"/>
      <c r="M4" s="37"/>
      <c r="N4" s="40"/>
      <c r="O4" s="45"/>
      <c r="P4" s="103">
        <v>3800000</v>
      </c>
      <c r="Q4" s="41">
        <f>ROUND(((P4*J4)+(P4/30)*K4),0)</f>
        <v>20013333</v>
      </c>
      <c r="R4" s="41">
        <f t="shared" ref="R4:R36" si="0">+Q4*G4</f>
        <v>20013333</v>
      </c>
      <c r="S4" s="42"/>
      <c r="T4" s="42">
        <f>R4-S4</f>
        <v>20013333</v>
      </c>
      <c r="U4" s="104" t="s">
        <v>320</v>
      </c>
      <c r="V4" s="36" t="s">
        <v>321</v>
      </c>
      <c r="W4" s="105"/>
    </row>
    <row r="5" spans="1:24" s="106" customFormat="1" ht="240" x14ac:dyDescent="0.15">
      <c r="A5" s="107">
        <f>1+A4</f>
        <v>2</v>
      </c>
      <c r="B5" s="51" t="s">
        <v>317</v>
      </c>
      <c r="C5" s="51" t="s">
        <v>119</v>
      </c>
      <c r="D5" s="51" t="s">
        <v>126</v>
      </c>
      <c r="E5" s="36"/>
      <c r="F5" s="55" t="s">
        <v>322</v>
      </c>
      <c r="G5" s="102">
        <v>1</v>
      </c>
      <c r="H5" s="59">
        <v>44949</v>
      </c>
      <c r="I5" s="59">
        <v>45199</v>
      </c>
      <c r="J5" s="37">
        <v>8</v>
      </c>
      <c r="K5" s="37">
        <v>8</v>
      </c>
      <c r="L5" s="40"/>
      <c r="M5" s="37"/>
      <c r="N5" s="40"/>
      <c r="O5" s="45"/>
      <c r="P5" s="103">
        <v>3800000</v>
      </c>
      <c r="Q5" s="41">
        <f t="shared" ref="Q5:Q36" si="1">ROUND(((P5*J5)+(P5/30)*K5),0)</f>
        <v>31413333</v>
      </c>
      <c r="R5" s="41">
        <f t="shared" si="0"/>
        <v>31413333</v>
      </c>
      <c r="S5" s="42">
        <f t="shared" ref="S5:S35" si="2">((P5/30)*13)*G5</f>
        <v>1646666.6666666667</v>
      </c>
      <c r="T5" s="42">
        <f t="shared" ref="T5:T36" si="3">R5-S5</f>
        <v>29766666.333333332</v>
      </c>
      <c r="U5" s="104" t="s">
        <v>323</v>
      </c>
      <c r="V5" s="36" t="s">
        <v>324</v>
      </c>
      <c r="W5" s="108"/>
    </row>
    <row r="6" spans="1:24" s="106" customFormat="1" ht="144" x14ac:dyDescent="0.15">
      <c r="A6" s="107">
        <v>3</v>
      </c>
      <c r="B6" s="51" t="s">
        <v>325</v>
      </c>
      <c r="C6" s="51" t="s">
        <v>326</v>
      </c>
      <c r="D6" s="51" t="s">
        <v>327</v>
      </c>
      <c r="E6" s="36"/>
      <c r="F6" s="55" t="s">
        <v>328</v>
      </c>
      <c r="G6" s="102">
        <v>2</v>
      </c>
      <c r="H6" s="59">
        <v>44949</v>
      </c>
      <c r="I6" s="59">
        <v>45107</v>
      </c>
      <c r="J6" s="37">
        <v>5</v>
      </c>
      <c r="K6" s="37">
        <v>8</v>
      </c>
      <c r="L6" s="40"/>
      <c r="M6" s="37"/>
      <c r="N6" s="40"/>
      <c r="O6" s="45"/>
      <c r="P6" s="103">
        <v>3800000</v>
      </c>
      <c r="Q6" s="41">
        <f t="shared" si="1"/>
        <v>20013333</v>
      </c>
      <c r="R6" s="41">
        <f t="shared" si="0"/>
        <v>40026666</v>
      </c>
      <c r="S6" s="42"/>
      <c r="T6" s="42">
        <f t="shared" si="3"/>
        <v>40026666</v>
      </c>
      <c r="U6" s="104" t="s">
        <v>329</v>
      </c>
      <c r="V6" s="36" t="s">
        <v>330</v>
      </c>
      <c r="W6" s="109"/>
      <c r="X6" s="106" t="s">
        <v>331</v>
      </c>
    </row>
    <row r="7" spans="1:24" s="106" customFormat="1" ht="144" x14ac:dyDescent="0.15">
      <c r="A7" s="107">
        <f>1+A6</f>
        <v>4</v>
      </c>
      <c r="B7" s="51" t="s">
        <v>325</v>
      </c>
      <c r="C7" s="51" t="s">
        <v>326</v>
      </c>
      <c r="D7" s="51" t="s">
        <v>327</v>
      </c>
      <c r="E7" s="36"/>
      <c r="F7" s="55" t="s">
        <v>328</v>
      </c>
      <c r="G7" s="102">
        <v>15</v>
      </c>
      <c r="H7" s="59">
        <v>44949</v>
      </c>
      <c r="I7" s="59">
        <v>45199</v>
      </c>
      <c r="J7" s="37">
        <v>8</v>
      </c>
      <c r="K7" s="37">
        <v>8</v>
      </c>
      <c r="L7" s="40"/>
      <c r="M7" s="37"/>
      <c r="N7" s="40"/>
      <c r="O7" s="45"/>
      <c r="P7" s="103">
        <v>3800000</v>
      </c>
      <c r="Q7" s="41">
        <f t="shared" si="1"/>
        <v>31413333</v>
      </c>
      <c r="R7" s="41">
        <f t="shared" si="0"/>
        <v>471199995</v>
      </c>
      <c r="S7" s="42">
        <f t="shared" si="2"/>
        <v>24700000</v>
      </c>
      <c r="T7" s="42">
        <f t="shared" si="3"/>
        <v>446499995</v>
      </c>
      <c r="U7" s="104" t="s">
        <v>332</v>
      </c>
      <c r="V7" s="36" t="s">
        <v>333</v>
      </c>
    </row>
    <row r="8" spans="1:24" s="106" customFormat="1" ht="317" x14ac:dyDescent="0.15">
      <c r="A8" s="107">
        <f t="shared" ref="A8:A36" si="4">1+A7</f>
        <v>5</v>
      </c>
      <c r="B8" s="51" t="s">
        <v>334</v>
      </c>
      <c r="C8" s="51" t="s">
        <v>335</v>
      </c>
      <c r="D8" s="51" t="s">
        <v>336</v>
      </c>
      <c r="E8" s="36"/>
      <c r="F8" s="236" t="s">
        <v>823</v>
      </c>
      <c r="G8" s="102">
        <v>1</v>
      </c>
      <c r="H8" s="59">
        <v>44949</v>
      </c>
      <c r="I8" s="59">
        <v>45107</v>
      </c>
      <c r="J8" s="37">
        <v>5</v>
      </c>
      <c r="K8" s="37">
        <v>8</v>
      </c>
      <c r="L8" s="40"/>
      <c r="M8" s="37"/>
      <c r="N8" s="40"/>
      <c r="O8" s="45"/>
      <c r="P8" s="103">
        <v>3800000</v>
      </c>
      <c r="Q8" s="41">
        <f t="shared" si="1"/>
        <v>20013333</v>
      </c>
      <c r="R8" s="41">
        <f t="shared" si="0"/>
        <v>20013333</v>
      </c>
      <c r="S8" s="42"/>
      <c r="T8" s="42">
        <f t="shared" si="3"/>
        <v>20013333</v>
      </c>
      <c r="U8" s="104" t="s">
        <v>338</v>
      </c>
      <c r="V8" s="36" t="s">
        <v>339</v>
      </c>
    </row>
    <row r="9" spans="1:24" s="106" customFormat="1" ht="180" x14ac:dyDescent="0.15">
      <c r="A9" s="107">
        <f t="shared" si="4"/>
        <v>6</v>
      </c>
      <c r="B9" s="51" t="s">
        <v>340</v>
      </c>
      <c r="C9" s="51" t="s">
        <v>341</v>
      </c>
      <c r="D9" s="51" t="s">
        <v>342</v>
      </c>
      <c r="E9" s="36"/>
      <c r="F9" s="55" t="s">
        <v>343</v>
      </c>
      <c r="G9" s="102">
        <v>1</v>
      </c>
      <c r="H9" s="59">
        <v>44949</v>
      </c>
      <c r="I9" s="59">
        <v>45107</v>
      </c>
      <c r="J9" s="37">
        <v>5</v>
      </c>
      <c r="K9" s="37">
        <v>8</v>
      </c>
      <c r="L9" s="40"/>
      <c r="M9" s="37"/>
      <c r="N9" s="40"/>
      <c r="O9" s="45"/>
      <c r="P9" s="103">
        <v>3800000</v>
      </c>
      <c r="Q9" s="41">
        <f t="shared" si="1"/>
        <v>20013333</v>
      </c>
      <c r="R9" s="41">
        <f t="shared" si="0"/>
        <v>20013333</v>
      </c>
      <c r="S9" s="42"/>
      <c r="T9" s="42">
        <f t="shared" si="3"/>
        <v>20013333</v>
      </c>
      <c r="U9" s="60" t="s">
        <v>344</v>
      </c>
      <c r="V9" s="36" t="s">
        <v>345</v>
      </c>
    </row>
    <row r="10" spans="1:24" s="106" customFormat="1" ht="96" x14ac:dyDescent="0.15">
      <c r="A10" s="107">
        <f t="shared" si="4"/>
        <v>7</v>
      </c>
      <c r="B10" s="51" t="s">
        <v>346</v>
      </c>
      <c r="C10" s="51" t="s">
        <v>347</v>
      </c>
      <c r="D10" s="51" t="s">
        <v>348</v>
      </c>
      <c r="E10" s="36"/>
      <c r="F10" s="55" t="s">
        <v>349</v>
      </c>
      <c r="G10" s="102">
        <v>7</v>
      </c>
      <c r="H10" s="59">
        <v>44949</v>
      </c>
      <c r="I10" s="59">
        <v>45199</v>
      </c>
      <c r="J10" s="37">
        <v>8</v>
      </c>
      <c r="K10" s="37">
        <v>8</v>
      </c>
      <c r="L10" s="40"/>
      <c r="M10" s="37"/>
      <c r="N10" s="40"/>
      <c r="O10" s="45"/>
      <c r="P10" s="103">
        <v>3800000</v>
      </c>
      <c r="Q10" s="41">
        <f t="shared" si="1"/>
        <v>31413333</v>
      </c>
      <c r="R10" s="41">
        <f t="shared" si="0"/>
        <v>219893331</v>
      </c>
      <c r="S10" s="42">
        <f t="shared" si="2"/>
        <v>11526666.666666668</v>
      </c>
      <c r="T10" s="42">
        <f t="shared" si="3"/>
        <v>208366664.33333334</v>
      </c>
      <c r="U10" s="104" t="s">
        <v>350</v>
      </c>
      <c r="V10" s="36" t="s">
        <v>351</v>
      </c>
    </row>
    <row r="11" spans="1:24" s="106" customFormat="1" ht="132" x14ac:dyDescent="0.15">
      <c r="A11" s="107">
        <f t="shared" si="4"/>
        <v>8</v>
      </c>
      <c r="B11" s="51" t="s">
        <v>352</v>
      </c>
      <c r="C11" s="51" t="s">
        <v>353</v>
      </c>
      <c r="D11" s="51" t="s">
        <v>354</v>
      </c>
      <c r="E11" s="36"/>
      <c r="F11" s="55" t="s">
        <v>355</v>
      </c>
      <c r="G11" s="102">
        <v>1</v>
      </c>
      <c r="H11" s="59">
        <v>44949</v>
      </c>
      <c r="I11" s="59">
        <v>45107</v>
      </c>
      <c r="J11" s="37">
        <v>5</v>
      </c>
      <c r="K11" s="37">
        <v>8</v>
      </c>
      <c r="L11" s="40"/>
      <c r="M11" s="37"/>
      <c r="N11" s="40"/>
      <c r="O11" s="45"/>
      <c r="P11" s="103">
        <v>3800000</v>
      </c>
      <c r="Q11" s="41">
        <f t="shared" si="1"/>
        <v>20013333</v>
      </c>
      <c r="R11" s="41">
        <f t="shared" si="0"/>
        <v>20013333</v>
      </c>
      <c r="S11" s="42"/>
      <c r="T11" s="42">
        <f t="shared" si="3"/>
        <v>20013333</v>
      </c>
      <c r="U11" s="60" t="s">
        <v>356</v>
      </c>
      <c r="V11" s="36" t="s">
        <v>357</v>
      </c>
    </row>
    <row r="12" spans="1:24" s="106" customFormat="1" ht="192" x14ac:dyDescent="0.15">
      <c r="A12" s="107">
        <f t="shared" si="4"/>
        <v>9</v>
      </c>
      <c r="B12" s="51" t="s">
        <v>358</v>
      </c>
      <c r="C12" s="51" t="s">
        <v>359</v>
      </c>
      <c r="D12" s="51" t="s">
        <v>360</v>
      </c>
      <c r="E12" s="36"/>
      <c r="F12" s="55" t="s">
        <v>361</v>
      </c>
      <c r="G12" s="102">
        <v>15</v>
      </c>
      <c r="H12" s="59">
        <v>44949</v>
      </c>
      <c r="I12" s="59">
        <v>45199</v>
      </c>
      <c r="J12" s="37">
        <v>8</v>
      </c>
      <c r="K12" s="37">
        <v>8</v>
      </c>
      <c r="L12" s="40"/>
      <c r="M12" s="37"/>
      <c r="N12" s="40"/>
      <c r="O12" s="45"/>
      <c r="P12" s="103">
        <v>3800000</v>
      </c>
      <c r="Q12" s="41">
        <f t="shared" si="1"/>
        <v>31413333</v>
      </c>
      <c r="R12" s="41">
        <f t="shared" si="0"/>
        <v>471199995</v>
      </c>
      <c r="S12" s="42">
        <f t="shared" si="2"/>
        <v>24700000</v>
      </c>
      <c r="T12" s="42">
        <f t="shared" si="3"/>
        <v>446499995</v>
      </c>
      <c r="U12" s="60" t="s">
        <v>362</v>
      </c>
      <c r="V12" s="36" t="s">
        <v>363</v>
      </c>
    </row>
    <row r="13" spans="1:24" s="106" customFormat="1" ht="168" x14ac:dyDescent="0.15">
      <c r="A13" s="107">
        <f t="shared" si="4"/>
        <v>10</v>
      </c>
      <c r="B13" s="51" t="s">
        <v>364</v>
      </c>
      <c r="C13" s="51" t="s">
        <v>365</v>
      </c>
      <c r="D13" s="51" t="s">
        <v>366</v>
      </c>
      <c r="E13" s="36"/>
      <c r="F13" s="55" t="s">
        <v>367</v>
      </c>
      <c r="G13" s="102">
        <v>3</v>
      </c>
      <c r="H13" s="59">
        <v>44949</v>
      </c>
      <c r="I13" s="59">
        <v>45199</v>
      </c>
      <c r="J13" s="37">
        <v>8</v>
      </c>
      <c r="K13" s="37">
        <v>8</v>
      </c>
      <c r="L13" s="40"/>
      <c r="M13" s="37"/>
      <c r="N13" s="40"/>
      <c r="O13" s="45"/>
      <c r="P13" s="103">
        <v>3800000</v>
      </c>
      <c r="Q13" s="41">
        <f t="shared" si="1"/>
        <v>31413333</v>
      </c>
      <c r="R13" s="41">
        <f t="shared" si="0"/>
        <v>94239999</v>
      </c>
      <c r="S13" s="42">
        <f t="shared" si="2"/>
        <v>4940000</v>
      </c>
      <c r="T13" s="42">
        <f t="shared" si="3"/>
        <v>89299999</v>
      </c>
      <c r="U13" s="60" t="s">
        <v>839</v>
      </c>
      <c r="V13" s="36" t="s">
        <v>368</v>
      </c>
    </row>
    <row r="14" spans="1:24" s="106" customFormat="1" ht="180" x14ac:dyDescent="0.15">
      <c r="A14" s="107">
        <f t="shared" si="4"/>
        <v>11</v>
      </c>
      <c r="B14" s="51" t="s">
        <v>369</v>
      </c>
      <c r="C14" s="110" t="s">
        <v>370</v>
      </c>
      <c r="D14" s="51" t="s">
        <v>371</v>
      </c>
      <c r="E14" s="36"/>
      <c r="F14" s="55" t="s">
        <v>372</v>
      </c>
      <c r="G14" s="102"/>
      <c r="H14" s="59">
        <v>44949</v>
      </c>
      <c r="I14" s="59">
        <v>45199</v>
      </c>
      <c r="J14" s="37">
        <v>8</v>
      </c>
      <c r="K14" s="37">
        <v>8</v>
      </c>
      <c r="L14" s="40"/>
      <c r="M14" s="37"/>
      <c r="N14" s="40"/>
      <c r="O14" s="45"/>
      <c r="P14" s="103">
        <v>0</v>
      </c>
      <c r="Q14" s="41">
        <f t="shared" si="1"/>
        <v>0</v>
      </c>
      <c r="R14" s="41">
        <f t="shared" si="0"/>
        <v>0</v>
      </c>
      <c r="S14" s="42">
        <f t="shared" si="2"/>
        <v>0</v>
      </c>
      <c r="T14" s="42">
        <f t="shared" si="3"/>
        <v>0</v>
      </c>
      <c r="U14" s="111"/>
      <c r="V14" s="112" t="s">
        <v>373</v>
      </c>
    </row>
    <row r="15" spans="1:24" s="109" customFormat="1" ht="228" x14ac:dyDescent="0.15">
      <c r="A15" s="107">
        <f t="shared" si="4"/>
        <v>12</v>
      </c>
      <c r="B15" s="51" t="s">
        <v>374</v>
      </c>
      <c r="C15" s="51" t="s">
        <v>375</v>
      </c>
      <c r="D15" s="51" t="s">
        <v>376</v>
      </c>
      <c r="E15" s="111"/>
      <c r="F15" s="55" t="s">
        <v>377</v>
      </c>
      <c r="G15" s="113">
        <v>3</v>
      </c>
      <c r="H15" s="59">
        <v>44949</v>
      </c>
      <c r="I15" s="59">
        <v>45199</v>
      </c>
      <c r="J15" s="37">
        <v>8</v>
      </c>
      <c r="K15" s="37">
        <v>8</v>
      </c>
      <c r="L15" s="114"/>
      <c r="M15" s="111"/>
      <c r="N15" s="114"/>
      <c r="O15" s="115"/>
      <c r="P15" s="103">
        <v>3800000</v>
      </c>
      <c r="Q15" s="41">
        <f t="shared" si="1"/>
        <v>31413333</v>
      </c>
      <c r="R15" s="41">
        <f t="shared" si="0"/>
        <v>94239999</v>
      </c>
      <c r="S15" s="42">
        <f t="shared" si="2"/>
        <v>4940000</v>
      </c>
      <c r="T15" s="42">
        <f t="shared" si="3"/>
        <v>89299999</v>
      </c>
      <c r="U15" s="60" t="s">
        <v>378</v>
      </c>
      <c r="V15" s="36" t="s">
        <v>379</v>
      </c>
    </row>
    <row r="16" spans="1:24" s="106" customFormat="1" ht="240" x14ac:dyDescent="0.15">
      <c r="A16" s="107">
        <f t="shared" si="4"/>
        <v>13</v>
      </c>
      <c r="B16" s="51" t="s">
        <v>358</v>
      </c>
      <c r="C16" s="51" t="s">
        <v>380</v>
      </c>
      <c r="D16" s="51" t="s">
        <v>126</v>
      </c>
      <c r="E16" s="36"/>
      <c r="F16" s="55" t="s">
        <v>381</v>
      </c>
      <c r="G16" s="102">
        <v>2</v>
      </c>
      <c r="H16" s="59">
        <v>44949</v>
      </c>
      <c r="I16" s="59">
        <v>45199</v>
      </c>
      <c r="J16" s="37">
        <v>8</v>
      </c>
      <c r="K16" s="37">
        <v>8</v>
      </c>
      <c r="L16" s="40"/>
      <c r="M16" s="37"/>
      <c r="N16" s="40"/>
      <c r="O16" s="45"/>
      <c r="P16" s="103">
        <v>3800000</v>
      </c>
      <c r="Q16" s="41">
        <f t="shared" si="1"/>
        <v>31413333</v>
      </c>
      <c r="R16" s="41">
        <f t="shared" si="0"/>
        <v>62826666</v>
      </c>
      <c r="S16" s="42">
        <f t="shared" si="2"/>
        <v>3293333.3333333335</v>
      </c>
      <c r="T16" s="42">
        <f t="shared" si="3"/>
        <v>59533332.666666664</v>
      </c>
      <c r="U16" s="60" t="s">
        <v>623</v>
      </c>
      <c r="V16" s="36" t="s">
        <v>622</v>
      </c>
    </row>
    <row r="17" spans="1:24" s="106" customFormat="1" ht="168" x14ac:dyDescent="0.15">
      <c r="A17" s="107">
        <f t="shared" si="4"/>
        <v>14</v>
      </c>
      <c r="B17" s="51" t="s">
        <v>325</v>
      </c>
      <c r="C17" s="110" t="s">
        <v>124</v>
      </c>
      <c r="D17" s="51" t="s">
        <v>130</v>
      </c>
      <c r="E17" s="36"/>
      <c r="F17" s="116" t="s">
        <v>382</v>
      </c>
      <c r="G17" s="102">
        <v>0</v>
      </c>
      <c r="H17" s="59">
        <v>44949</v>
      </c>
      <c r="I17" s="59">
        <v>45107</v>
      </c>
      <c r="J17" s="117">
        <v>5</v>
      </c>
      <c r="K17" s="117">
        <v>8</v>
      </c>
      <c r="L17" s="40"/>
      <c r="M17" s="37"/>
      <c r="N17" s="40"/>
      <c r="O17" s="45"/>
      <c r="P17" s="118">
        <v>2850000</v>
      </c>
      <c r="Q17" s="41">
        <f t="shared" si="1"/>
        <v>15010000</v>
      </c>
      <c r="R17" s="41">
        <f t="shared" si="0"/>
        <v>0</v>
      </c>
      <c r="S17" s="42"/>
      <c r="T17" s="42">
        <f t="shared" si="3"/>
        <v>0</v>
      </c>
      <c r="U17" s="111" t="s">
        <v>655</v>
      </c>
      <c r="V17" s="112" t="s">
        <v>384</v>
      </c>
    </row>
    <row r="18" spans="1:24" s="109" customFormat="1" ht="240" x14ac:dyDescent="0.15">
      <c r="A18" s="107">
        <f t="shared" si="4"/>
        <v>15</v>
      </c>
      <c r="B18" s="51" t="s">
        <v>346</v>
      </c>
      <c r="C18" s="51" t="s">
        <v>380</v>
      </c>
      <c r="D18" s="51" t="s">
        <v>126</v>
      </c>
      <c r="E18" s="111"/>
      <c r="F18" s="55" t="s">
        <v>385</v>
      </c>
      <c r="G18" s="113">
        <v>1</v>
      </c>
      <c r="H18" s="59">
        <v>44949</v>
      </c>
      <c r="I18" s="59">
        <v>45199</v>
      </c>
      <c r="J18" s="37">
        <v>8</v>
      </c>
      <c r="K18" s="37">
        <v>8</v>
      </c>
      <c r="L18" s="114"/>
      <c r="M18" s="111"/>
      <c r="N18" s="114"/>
      <c r="O18" s="115"/>
      <c r="P18" s="103">
        <v>3800000</v>
      </c>
      <c r="Q18" s="41">
        <f t="shared" si="1"/>
        <v>31413333</v>
      </c>
      <c r="R18" s="41">
        <f t="shared" si="0"/>
        <v>31413333</v>
      </c>
      <c r="S18" s="42">
        <f t="shared" si="2"/>
        <v>1646666.6666666667</v>
      </c>
      <c r="T18" s="42">
        <f t="shared" si="3"/>
        <v>29766666.333333332</v>
      </c>
      <c r="U18" s="60" t="s">
        <v>386</v>
      </c>
      <c r="V18" s="36" t="s">
        <v>387</v>
      </c>
    </row>
    <row r="19" spans="1:24" s="106" customFormat="1" ht="168" x14ac:dyDescent="0.15">
      <c r="A19" s="107">
        <f t="shared" si="4"/>
        <v>16</v>
      </c>
      <c r="B19" s="51" t="s">
        <v>388</v>
      </c>
      <c r="C19" s="51" t="s">
        <v>124</v>
      </c>
      <c r="D19" s="51" t="s">
        <v>130</v>
      </c>
      <c r="E19" s="36"/>
      <c r="F19" s="55" t="s">
        <v>389</v>
      </c>
      <c r="G19" s="102">
        <v>1</v>
      </c>
      <c r="H19" s="59">
        <v>44949</v>
      </c>
      <c r="I19" s="59">
        <v>45107</v>
      </c>
      <c r="J19" s="37">
        <v>5</v>
      </c>
      <c r="K19" s="37">
        <v>8</v>
      </c>
      <c r="L19" s="40"/>
      <c r="M19" s="37"/>
      <c r="N19" s="40"/>
      <c r="O19" s="45"/>
      <c r="P19" s="103">
        <v>3800000</v>
      </c>
      <c r="Q19" s="41">
        <f t="shared" si="1"/>
        <v>20013333</v>
      </c>
      <c r="R19" s="41">
        <f t="shared" si="0"/>
        <v>20013333</v>
      </c>
      <c r="S19" s="42"/>
      <c r="T19" s="42">
        <f t="shared" si="3"/>
        <v>20013333</v>
      </c>
      <c r="U19" s="119" t="s">
        <v>390</v>
      </c>
      <c r="V19" s="36" t="s">
        <v>391</v>
      </c>
    </row>
    <row r="20" spans="1:24" s="106" customFormat="1" ht="70" customHeight="1" x14ac:dyDescent="0.15">
      <c r="A20" s="107">
        <f t="shared" si="4"/>
        <v>17</v>
      </c>
      <c r="B20" s="51" t="s">
        <v>388</v>
      </c>
      <c r="C20" s="51" t="s">
        <v>121</v>
      </c>
      <c r="D20" s="51" t="s">
        <v>128</v>
      </c>
      <c r="E20" s="36"/>
      <c r="F20" s="55" t="s">
        <v>392</v>
      </c>
      <c r="G20" s="102">
        <v>1</v>
      </c>
      <c r="H20" s="59">
        <v>44949</v>
      </c>
      <c r="I20" s="59">
        <v>45107</v>
      </c>
      <c r="J20" s="37">
        <v>5</v>
      </c>
      <c r="K20" s="37">
        <v>8</v>
      </c>
      <c r="L20" s="40"/>
      <c r="M20" s="37"/>
      <c r="N20" s="40"/>
      <c r="O20" s="45"/>
      <c r="P20" s="103">
        <v>3800000</v>
      </c>
      <c r="Q20" s="41">
        <f t="shared" si="1"/>
        <v>20013333</v>
      </c>
      <c r="R20" s="41">
        <f t="shared" si="0"/>
        <v>20013333</v>
      </c>
      <c r="S20" s="42"/>
      <c r="T20" s="42">
        <f t="shared" si="3"/>
        <v>20013333</v>
      </c>
      <c r="U20" s="60" t="s">
        <v>393</v>
      </c>
      <c r="V20" s="36" t="s">
        <v>394</v>
      </c>
    </row>
    <row r="21" spans="1:24" s="109" customFormat="1" ht="409.6" x14ac:dyDescent="0.15">
      <c r="A21" s="107">
        <f t="shared" si="4"/>
        <v>18</v>
      </c>
      <c r="B21" s="51" t="s">
        <v>325</v>
      </c>
      <c r="C21" s="51" t="s">
        <v>144</v>
      </c>
      <c r="D21" s="51" t="s">
        <v>145</v>
      </c>
      <c r="E21" s="111"/>
      <c r="F21" s="55" t="s">
        <v>395</v>
      </c>
      <c r="G21" s="113">
        <v>1</v>
      </c>
      <c r="H21" s="59">
        <v>44949</v>
      </c>
      <c r="I21" s="59">
        <v>45107</v>
      </c>
      <c r="J21" s="37">
        <v>5</v>
      </c>
      <c r="K21" s="37">
        <v>8</v>
      </c>
      <c r="L21" s="114"/>
      <c r="M21" s="111"/>
      <c r="N21" s="114"/>
      <c r="O21" s="115"/>
      <c r="P21" s="103">
        <v>3800000</v>
      </c>
      <c r="Q21" s="41">
        <f t="shared" si="1"/>
        <v>20013333</v>
      </c>
      <c r="R21" s="41">
        <f t="shared" si="0"/>
        <v>20013333</v>
      </c>
      <c r="S21" s="42"/>
      <c r="T21" s="42">
        <f t="shared" si="3"/>
        <v>20013333</v>
      </c>
      <c r="U21" s="111" t="s">
        <v>657</v>
      </c>
      <c r="V21" s="112" t="s">
        <v>396</v>
      </c>
    </row>
    <row r="22" spans="1:24" s="106" customFormat="1" ht="397" x14ac:dyDescent="0.15">
      <c r="A22" s="107">
        <v>19</v>
      </c>
      <c r="B22" s="240" t="s">
        <v>325</v>
      </c>
      <c r="C22" s="241" t="s">
        <v>397</v>
      </c>
      <c r="D22" s="241" t="s">
        <v>398</v>
      </c>
      <c r="E22" s="36"/>
      <c r="F22" s="55" t="s">
        <v>399</v>
      </c>
      <c r="G22" s="102">
        <v>1</v>
      </c>
      <c r="H22" s="59">
        <v>44949</v>
      </c>
      <c r="I22" s="59">
        <v>45107</v>
      </c>
      <c r="J22" s="37">
        <v>5</v>
      </c>
      <c r="K22" s="37">
        <v>8</v>
      </c>
      <c r="L22" s="40"/>
      <c r="M22" s="37"/>
      <c r="N22" s="40"/>
      <c r="O22" s="45"/>
      <c r="P22" s="103">
        <v>3800000</v>
      </c>
      <c r="Q22" s="41">
        <f t="shared" si="1"/>
        <v>20013333</v>
      </c>
      <c r="R22" s="41">
        <f t="shared" si="0"/>
        <v>20013333</v>
      </c>
      <c r="S22" s="42"/>
      <c r="T22" s="42">
        <f t="shared" si="3"/>
        <v>20013333</v>
      </c>
      <c r="U22" s="104" t="s">
        <v>400</v>
      </c>
      <c r="V22" s="119" t="s">
        <v>401</v>
      </c>
      <c r="X22" s="106" t="s">
        <v>331</v>
      </c>
    </row>
    <row r="23" spans="1:24" s="106" customFormat="1" ht="84" x14ac:dyDescent="0.15">
      <c r="A23" s="107">
        <v>20</v>
      </c>
      <c r="B23" s="51" t="s">
        <v>388</v>
      </c>
      <c r="C23" s="51" t="s">
        <v>123</v>
      </c>
      <c r="D23" s="51" t="s">
        <v>129</v>
      </c>
      <c r="E23" s="36"/>
      <c r="F23" s="55" t="s">
        <v>402</v>
      </c>
      <c r="G23" s="102">
        <v>1</v>
      </c>
      <c r="H23" s="59">
        <v>44949</v>
      </c>
      <c r="I23" s="59">
        <v>45107</v>
      </c>
      <c r="J23" s="37">
        <v>5</v>
      </c>
      <c r="K23" s="37">
        <v>8</v>
      </c>
      <c r="L23" s="40"/>
      <c r="M23" s="37"/>
      <c r="N23" s="40"/>
      <c r="O23" s="45"/>
      <c r="P23" s="103">
        <v>3800000</v>
      </c>
      <c r="Q23" s="41">
        <f t="shared" si="1"/>
        <v>20013333</v>
      </c>
      <c r="R23" s="41">
        <f t="shared" si="0"/>
        <v>20013333</v>
      </c>
      <c r="S23" s="42"/>
      <c r="T23" s="42">
        <f t="shared" si="3"/>
        <v>20013333</v>
      </c>
      <c r="U23" s="60" t="s">
        <v>403</v>
      </c>
      <c r="V23" s="36" t="s">
        <v>404</v>
      </c>
    </row>
    <row r="24" spans="1:24" s="106" customFormat="1" ht="96" x14ac:dyDescent="0.15">
      <c r="A24" s="107">
        <f t="shared" si="4"/>
        <v>21</v>
      </c>
      <c r="B24" s="51" t="s">
        <v>325</v>
      </c>
      <c r="C24" s="51" t="s">
        <v>125</v>
      </c>
      <c r="D24" s="51" t="s">
        <v>131</v>
      </c>
      <c r="E24" s="36"/>
      <c r="F24" s="55" t="s">
        <v>405</v>
      </c>
      <c r="G24" s="102">
        <v>1</v>
      </c>
      <c r="H24" s="59">
        <v>44949</v>
      </c>
      <c r="I24" s="59">
        <v>45199</v>
      </c>
      <c r="J24" s="37">
        <v>8</v>
      </c>
      <c r="K24" s="37">
        <v>8</v>
      </c>
      <c r="L24" s="40"/>
      <c r="M24" s="37"/>
      <c r="N24" s="40"/>
      <c r="O24" s="45"/>
      <c r="P24" s="103">
        <v>3800000</v>
      </c>
      <c r="Q24" s="41">
        <f t="shared" si="1"/>
        <v>31413333</v>
      </c>
      <c r="R24" s="41">
        <f t="shared" si="0"/>
        <v>31413333</v>
      </c>
      <c r="S24" s="42"/>
      <c r="T24" s="42">
        <f t="shared" si="3"/>
        <v>31413333</v>
      </c>
      <c r="U24" s="60" t="s">
        <v>406</v>
      </c>
      <c r="V24" s="60" t="s">
        <v>865</v>
      </c>
    </row>
    <row r="25" spans="1:24" s="106" customFormat="1" ht="240" x14ac:dyDescent="0.15">
      <c r="A25" s="107">
        <f t="shared" si="4"/>
        <v>22</v>
      </c>
      <c r="B25" s="51" t="s">
        <v>325</v>
      </c>
      <c r="C25" s="51" t="s">
        <v>119</v>
      </c>
      <c r="D25" s="51" t="s">
        <v>126</v>
      </c>
      <c r="E25" s="36"/>
      <c r="F25" s="55" t="s">
        <v>407</v>
      </c>
      <c r="G25" s="102">
        <v>1</v>
      </c>
      <c r="H25" s="59">
        <v>44949</v>
      </c>
      <c r="I25" s="59">
        <v>45107</v>
      </c>
      <c r="J25" s="37">
        <v>5</v>
      </c>
      <c r="K25" s="37">
        <v>8</v>
      </c>
      <c r="L25" s="40"/>
      <c r="M25" s="37"/>
      <c r="N25" s="40"/>
      <c r="O25" s="45"/>
      <c r="P25" s="103">
        <v>3800000</v>
      </c>
      <c r="Q25" s="41">
        <f t="shared" si="1"/>
        <v>20013333</v>
      </c>
      <c r="R25" s="41">
        <f t="shared" si="0"/>
        <v>20013333</v>
      </c>
      <c r="S25" s="42"/>
      <c r="T25" s="42">
        <f t="shared" si="3"/>
        <v>20013333</v>
      </c>
      <c r="U25" s="104" t="s">
        <v>408</v>
      </c>
      <c r="V25" s="36" t="s">
        <v>409</v>
      </c>
    </row>
    <row r="26" spans="1:24" s="106" customFormat="1" ht="108" x14ac:dyDescent="0.15">
      <c r="A26" s="107">
        <f t="shared" si="4"/>
        <v>23</v>
      </c>
      <c r="B26" s="51" t="s">
        <v>388</v>
      </c>
      <c r="C26" s="51" t="s">
        <v>120</v>
      </c>
      <c r="D26" s="51" t="s">
        <v>127</v>
      </c>
      <c r="E26" s="36"/>
      <c r="F26" s="55" t="s">
        <v>410</v>
      </c>
      <c r="G26" s="102">
        <v>1</v>
      </c>
      <c r="H26" s="59">
        <v>44949</v>
      </c>
      <c r="I26" s="59">
        <v>45199</v>
      </c>
      <c r="J26" s="37">
        <v>8</v>
      </c>
      <c r="K26" s="37">
        <v>8</v>
      </c>
      <c r="L26" s="40"/>
      <c r="M26" s="37"/>
      <c r="N26" s="40"/>
      <c r="O26" s="45"/>
      <c r="P26" s="103">
        <v>3800000</v>
      </c>
      <c r="Q26" s="41">
        <f t="shared" si="1"/>
        <v>31413333</v>
      </c>
      <c r="R26" s="41">
        <f t="shared" si="0"/>
        <v>31413333</v>
      </c>
      <c r="S26" s="42">
        <f t="shared" si="2"/>
        <v>1646666.6666666667</v>
      </c>
      <c r="T26" s="42">
        <f t="shared" si="3"/>
        <v>29766666.333333332</v>
      </c>
      <c r="U26" s="60" t="s">
        <v>411</v>
      </c>
      <c r="V26" s="36" t="s">
        <v>412</v>
      </c>
    </row>
    <row r="27" spans="1:24" s="106" customFormat="1" ht="240" x14ac:dyDescent="0.15">
      <c r="A27" s="107">
        <f t="shared" si="4"/>
        <v>24</v>
      </c>
      <c r="B27" s="51" t="s">
        <v>364</v>
      </c>
      <c r="C27" s="51" t="s">
        <v>119</v>
      </c>
      <c r="D27" s="51" t="s">
        <v>126</v>
      </c>
      <c r="E27" s="36"/>
      <c r="F27" s="55" t="s">
        <v>413</v>
      </c>
      <c r="G27" s="102">
        <v>1</v>
      </c>
      <c r="H27" s="59">
        <v>44949</v>
      </c>
      <c r="I27" s="59">
        <v>45199</v>
      </c>
      <c r="J27" s="37">
        <v>8</v>
      </c>
      <c r="K27" s="37">
        <v>8</v>
      </c>
      <c r="L27" s="40"/>
      <c r="M27" s="37"/>
      <c r="N27" s="40"/>
      <c r="O27" s="45"/>
      <c r="P27" s="103">
        <v>3800000</v>
      </c>
      <c r="Q27" s="41">
        <f t="shared" si="1"/>
        <v>31413333</v>
      </c>
      <c r="R27" s="41">
        <f t="shared" si="0"/>
        <v>31413333</v>
      </c>
      <c r="S27" s="42">
        <f t="shared" si="2"/>
        <v>1646666.6666666667</v>
      </c>
      <c r="T27" s="42">
        <f t="shared" si="3"/>
        <v>29766666.333333332</v>
      </c>
      <c r="U27" s="104" t="s">
        <v>414</v>
      </c>
      <c r="V27" s="36" t="s">
        <v>415</v>
      </c>
    </row>
    <row r="28" spans="1:24" s="106" customFormat="1" ht="240" x14ac:dyDescent="0.15">
      <c r="A28" s="107">
        <f t="shared" si="4"/>
        <v>25</v>
      </c>
      <c r="B28" s="51" t="s">
        <v>388</v>
      </c>
      <c r="C28" s="51" t="s">
        <v>119</v>
      </c>
      <c r="D28" s="51" t="s">
        <v>126</v>
      </c>
      <c r="E28" s="36"/>
      <c r="F28" s="55" t="s">
        <v>416</v>
      </c>
      <c r="G28" s="102">
        <v>2</v>
      </c>
      <c r="H28" s="59">
        <v>44949</v>
      </c>
      <c r="I28" s="59">
        <v>45199</v>
      </c>
      <c r="J28" s="37">
        <v>8</v>
      </c>
      <c r="K28" s="37">
        <v>8</v>
      </c>
      <c r="L28" s="40"/>
      <c r="M28" s="37"/>
      <c r="N28" s="40"/>
      <c r="O28" s="45"/>
      <c r="P28" s="103">
        <v>3800000</v>
      </c>
      <c r="Q28" s="41">
        <f t="shared" si="1"/>
        <v>31413333</v>
      </c>
      <c r="R28" s="41">
        <f t="shared" si="0"/>
        <v>62826666</v>
      </c>
      <c r="S28" s="42">
        <f t="shared" si="2"/>
        <v>3293333.3333333335</v>
      </c>
      <c r="T28" s="42">
        <f t="shared" si="3"/>
        <v>59533332.666666664</v>
      </c>
      <c r="U28" s="104" t="s">
        <v>417</v>
      </c>
      <c r="V28" s="36" t="s">
        <v>418</v>
      </c>
    </row>
    <row r="29" spans="1:24" s="121" customFormat="1" ht="84" x14ac:dyDescent="0.15">
      <c r="A29" s="107">
        <f t="shared" si="4"/>
        <v>26</v>
      </c>
      <c r="B29" s="51" t="s">
        <v>325</v>
      </c>
      <c r="C29" s="51" t="s">
        <v>118</v>
      </c>
      <c r="D29" s="51" t="s">
        <v>419</v>
      </c>
      <c r="E29" s="112"/>
      <c r="F29" s="55" t="s">
        <v>420</v>
      </c>
      <c r="G29" s="120">
        <v>1</v>
      </c>
      <c r="H29" s="59">
        <v>44949</v>
      </c>
      <c r="I29" s="59">
        <v>45199</v>
      </c>
      <c r="J29" s="37">
        <v>8</v>
      </c>
      <c r="K29" s="37">
        <v>8</v>
      </c>
      <c r="L29" s="114"/>
      <c r="M29" s="111"/>
      <c r="N29" s="114"/>
      <c r="O29" s="115"/>
      <c r="P29" s="103">
        <v>3800000</v>
      </c>
      <c r="Q29" s="41">
        <f t="shared" si="1"/>
        <v>31413333</v>
      </c>
      <c r="R29" s="41">
        <f t="shared" si="0"/>
        <v>31413333</v>
      </c>
      <c r="S29" s="42">
        <f t="shared" si="2"/>
        <v>1646666.6666666667</v>
      </c>
      <c r="T29" s="42">
        <f t="shared" si="3"/>
        <v>29766666.333333332</v>
      </c>
      <c r="U29" s="104" t="s">
        <v>421</v>
      </c>
      <c r="V29" s="119" t="s">
        <v>422</v>
      </c>
    </row>
    <row r="30" spans="1:24" s="106" customFormat="1" ht="240" x14ac:dyDescent="0.15">
      <c r="A30" s="107">
        <f t="shared" si="4"/>
        <v>27</v>
      </c>
      <c r="B30" s="51" t="s">
        <v>374</v>
      </c>
      <c r="C30" s="51" t="s">
        <v>119</v>
      </c>
      <c r="D30" s="51" t="s">
        <v>126</v>
      </c>
      <c r="E30" s="36"/>
      <c r="F30" s="57" t="s">
        <v>423</v>
      </c>
      <c r="G30" s="102">
        <v>1</v>
      </c>
      <c r="H30" s="59">
        <v>44949</v>
      </c>
      <c r="I30" s="59">
        <v>45107</v>
      </c>
      <c r="J30" s="37">
        <v>5</v>
      </c>
      <c r="K30" s="37">
        <v>8</v>
      </c>
      <c r="L30" s="40"/>
      <c r="M30" s="37"/>
      <c r="N30" s="40"/>
      <c r="O30" s="45"/>
      <c r="P30" s="103">
        <v>3800000</v>
      </c>
      <c r="Q30" s="41">
        <f t="shared" si="1"/>
        <v>20013333</v>
      </c>
      <c r="R30" s="41">
        <f t="shared" si="0"/>
        <v>20013333</v>
      </c>
      <c r="S30" s="42"/>
      <c r="T30" s="42">
        <f t="shared" si="3"/>
        <v>20013333</v>
      </c>
      <c r="U30" s="111" t="s">
        <v>656</v>
      </c>
      <c r="V30" s="36" t="s">
        <v>424</v>
      </c>
    </row>
    <row r="31" spans="1:24" s="106" customFormat="1" ht="240" x14ac:dyDescent="0.15">
      <c r="A31" s="107">
        <f t="shared" si="4"/>
        <v>28</v>
      </c>
      <c r="B31" s="51" t="s">
        <v>369</v>
      </c>
      <c r="C31" s="51" t="s">
        <v>119</v>
      </c>
      <c r="D31" s="51" t="s">
        <v>126</v>
      </c>
      <c r="E31" s="36"/>
      <c r="F31" s="55" t="s">
        <v>425</v>
      </c>
      <c r="G31" s="102">
        <v>1</v>
      </c>
      <c r="H31" s="59">
        <v>44949</v>
      </c>
      <c r="I31" s="59">
        <v>45107</v>
      </c>
      <c r="J31" s="37">
        <v>5</v>
      </c>
      <c r="K31" s="37">
        <v>8</v>
      </c>
      <c r="L31" s="40"/>
      <c r="M31" s="37"/>
      <c r="N31" s="40"/>
      <c r="O31" s="45"/>
      <c r="P31" s="103">
        <v>3800000</v>
      </c>
      <c r="Q31" s="41">
        <f t="shared" si="1"/>
        <v>20013333</v>
      </c>
      <c r="R31" s="41">
        <f t="shared" si="0"/>
        <v>20013333</v>
      </c>
      <c r="S31" s="42"/>
      <c r="T31" s="42">
        <f t="shared" si="3"/>
        <v>20013333</v>
      </c>
      <c r="U31" s="111" t="s">
        <v>383</v>
      </c>
      <c r="V31" s="123" t="s">
        <v>426</v>
      </c>
    </row>
    <row r="32" spans="1:24" s="121" customFormat="1" ht="72" x14ac:dyDescent="0.15">
      <c r="A32" s="107">
        <f t="shared" si="4"/>
        <v>29</v>
      </c>
      <c r="B32" s="51" t="s">
        <v>364</v>
      </c>
      <c r="C32" s="51" t="s">
        <v>427</v>
      </c>
      <c r="D32" s="51" t="s">
        <v>428</v>
      </c>
      <c r="E32" s="112"/>
      <c r="F32" s="55" t="s">
        <v>429</v>
      </c>
      <c r="G32" s="124">
        <v>2</v>
      </c>
      <c r="H32" s="59">
        <v>44949</v>
      </c>
      <c r="I32" s="59">
        <v>45199</v>
      </c>
      <c r="J32" s="37">
        <v>8</v>
      </c>
      <c r="K32" s="37">
        <v>8</v>
      </c>
      <c r="L32" s="114"/>
      <c r="M32" s="111"/>
      <c r="N32" s="114"/>
      <c r="O32" s="115"/>
      <c r="P32" s="103">
        <v>3800000</v>
      </c>
      <c r="Q32" s="41">
        <f t="shared" si="1"/>
        <v>31413333</v>
      </c>
      <c r="R32" s="41">
        <f t="shared" si="0"/>
        <v>62826666</v>
      </c>
      <c r="S32" s="42">
        <f t="shared" si="2"/>
        <v>3293333.3333333335</v>
      </c>
      <c r="T32" s="42">
        <f t="shared" si="3"/>
        <v>59533332.666666664</v>
      </c>
      <c r="U32" s="104" t="s">
        <v>430</v>
      </c>
      <c r="V32" s="119" t="s">
        <v>431</v>
      </c>
    </row>
    <row r="33" spans="1:22" s="106" customFormat="1" ht="72" x14ac:dyDescent="0.15">
      <c r="A33" s="107">
        <f t="shared" si="4"/>
        <v>30</v>
      </c>
      <c r="B33" s="51" t="s">
        <v>369</v>
      </c>
      <c r="C33" s="51" t="s">
        <v>118</v>
      </c>
      <c r="D33" s="51" t="s">
        <v>432</v>
      </c>
      <c r="E33" s="36"/>
      <c r="F33" s="55" t="s">
        <v>433</v>
      </c>
      <c r="G33" s="125">
        <v>2</v>
      </c>
      <c r="H33" s="59">
        <v>44949</v>
      </c>
      <c r="I33" s="59">
        <v>45199</v>
      </c>
      <c r="J33" s="37">
        <v>8</v>
      </c>
      <c r="K33" s="37">
        <v>8</v>
      </c>
      <c r="L33" s="40"/>
      <c r="M33" s="37"/>
      <c r="N33" s="40"/>
      <c r="O33" s="45"/>
      <c r="P33" s="103">
        <v>3800000</v>
      </c>
      <c r="Q33" s="41">
        <f t="shared" si="1"/>
        <v>31413333</v>
      </c>
      <c r="R33" s="41">
        <f t="shared" si="0"/>
        <v>62826666</v>
      </c>
      <c r="S33" s="42">
        <f t="shared" si="2"/>
        <v>3293333.3333333335</v>
      </c>
      <c r="T33" s="42">
        <f t="shared" si="3"/>
        <v>59533332.666666664</v>
      </c>
      <c r="U33" s="111" t="s">
        <v>624</v>
      </c>
      <c r="V33" s="36" t="s">
        <v>434</v>
      </c>
    </row>
    <row r="34" spans="1:22" s="106" customFormat="1" ht="156" x14ac:dyDescent="0.15">
      <c r="A34" s="107">
        <v>31</v>
      </c>
      <c r="B34" s="51" t="s">
        <v>388</v>
      </c>
      <c r="C34" s="51" t="s">
        <v>26</v>
      </c>
      <c r="D34" s="51" t="s">
        <v>435</v>
      </c>
      <c r="E34" s="36"/>
      <c r="F34" s="55" t="s">
        <v>436</v>
      </c>
      <c r="G34" s="36">
        <v>2</v>
      </c>
      <c r="H34" s="59">
        <v>44949</v>
      </c>
      <c r="I34" s="59">
        <v>45199</v>
      </c>
      <c r="J34" s="37">
        <v>8</v>
      </c>
      <c r="K34" s="37">
        <v>8</v>
      </c>
      <c r="L34" s="35"/>
      <c r="M34" s="35"/>
      <c r="N34" s="35"/>
      <c r="O34" s="35"/>
      <c r="P34" s="103">
        <v>3800000</v>
      </c>
      <c r="Q34" s="41">
        <f t="shared" si="1"/>
        <v>31413333</v>
      </c>
      <c r="R34" s="41">
        <f t="shared" si="0"/>
        <v>62826666</v>
      </c>
      <c r="S34" s="42">
        <f t="shared" si="2"/>
        <v>3293333.3333333335</v>
      </c>
      <c r="T34" s="42">
        <f t="shared" si="3"/>
        <v>59533332.666666664</v>
      </c>
      <c r="U34" s="35" t="s">
        <v>437</v>
      </c>
      <c r="V34" s="36" t="s">
        <v>438</v>
      </c>
    </row>
    <row r="35" spans="1:22" ht="180" x14ac:dyDescent="0.15">
      <c r="A35" s="107">
        <f t="shared" si="4"/>
        <v>32</v>
      </c>
      <c r="B35" s="51" t="s">
        <v>369</v>
      </c>
      <c r="C35" s="51" t="s">
        <v>439</v>
      </c>
      <c r="D35" s="51" t="s">
        <v>440</v>
      </c>
      <c r="E35" s="126"/>
      <c r="F35" s="55" t="s">
        <v>441</v>
      </c>
      <c r="G35" s="53">
        <v>1</v>
      </c>
      <c r="H35" s="59">
        <v>44949</v>
      </c>
      <c r="I35" s="59">
        <v>45199</v>
      </c>
      <c r="J35" s="37">
        <v>8</v>
      </c>
      <c r="K35" s="37">
        <v>8</v>
      </c>
      <c r="L35" s="54"/>
      <c r="M35" s="54"/>
      <c r="N35" s="54"/>
      <c r="O35" s="54"/>
      <c r="P35" s="103">
        <v>3800000</v>
      </c>
      <c r="Q35" s="41">
        <f t="shared" si="1"/>
        <v>31413333</v>
      </c>
      <c r="R35" s="41">
        <f t="shared" si="0"/>
        <v>31413333</v>
      </c>
      <c r="S35" s="42">
        <f t="shared" si="2"/>
        <v>1646666.6666666667</v>
      </c>
      <c r="T35" s="42">
        <f t="shared" si="3"/>
        <v>29766666.333333332</v>
      </c>
      <c r="U35" s="35" t="s">
        <v>442</v>
      </c>
      <c r="V35" s="71" t="s">
        <v>443</v>
      </c>
    </row>
    <row r="36" spans="1:22" ht="204" x14ac:dyDescent="0.15">
      <c r="A36" s="107">
        <f t="shared" si="4"/>
        <v>33</v>
      </c>
      <c r="B36" s="51" t="s">
        <v>388</v>
      </c>
      <c r="C36" s="51" t="s">
        <v>439</v>
      </c>
      <c r="D36" s="51" t="s">
        <v>444</v>
      </c>
      <c r="E36" s="126"/>
      <c r="F36" s="55" t="s">
        <v>445</v>
      </c>
      <c r="G36" s="53">
        <v>6</v>
      </c>
      <c r="H36" s="59">
        <v>44949</v>
      </c>
      <c r="I36" s="59">
        <v>45199</v>
      </c>
      <c r="J36" s="37">
        <v>8</v>
      </c>
      <c r="K36" s="37">
        <v>8</v>
      </c>
      <c r="L36" s="54"/>
      <c r="M36" s="54"/>
      <c r="N36" s="54"/>
      <c r="O36" s="54"/>
      <c r="P36" s="103">
        <v>3800000</v>
      </c>
      <c r="Q36" s="41">
        <f t="shared" si="1"/>
        <v>31413333</v>
      </c>
      <c r="R36" s="41">
        <f t="shared" si="0"/>
        <v>188479998</v>
      </c>
      <c r="S36" s="42">
        <v>0</v>
      </c>
      <c r="T36" s="42">
        <f t="shared" si="3"/>
        <v>188479998</v>
      </c>
      <c r="U36" s="127" t="s">
        <v>446</v>
      </c>
      <c r="V36" s="36" t="s">
        <v>870</v>
      </c>
    </row>
    <row r="37" spans="1:22" s="242" customFormat="1" x14ac:dyDescent="0.15">
      <c r="B37" s="243"/>
      <c r="C37" s="243"/>
      <c r="D37" s="243"/>
      <c r="E37" s="244"/>
      <c r="F37" s="243"/>
      <c r="G37" s="245">
        <f>SUM(G4:G36)</f>
        <v>80</v>
      </c>
      <c r="H37" s="246"/>
      <c r="I37" s="246"/>
      <c r="P37" s="246"/>
      <c r="Q37" s="246"/>
      <c r="R37" s="246"/>
      <c r="S37" s="246"/>
      <c r="T37" s="247">
        <f>SUM(T4:T36)</f>
        <v>2256313306.6666665</v>
      </c>
      <c r="U37" s="246"/>
      <c r="V37" s="243"/>
    </row>
  </sheetData>
  <autoFilter ref="A3:X37" xr:uid="{344F1D5C-6AF2-492D-B5F4-406BEB1F86E6}"/>
  <mergeCells count="19">
    <mergeCell ref="O1:O3"/>
    <mergeCell ref="P1:P3"/>
    <mergeCell ref="Q1:Q3"/>
    <mergeCell ref="A1:A3"/>
    <mergeCell ref="B1:B3"/>
    <mergeCell ref="C1:C3"/>
    <mergeCell ref="D1:D3"/>
    <mergeCell ref="E1:E3"/>
    <mergeCell ref="F1:F3"/>
    <mergeCell ref="J2:J3"/>
    <mergeCell ref="K2:K3"/>
    <mergeCell ref="G1:G3"/>
    <mergeCell ref="H1:I1"/>
    <mergeCell ref="J1:K1"/>
    <mergeCell ref="R1:R3"/>
    <mergeCell ref="S1:S3"/>
    <mergeCell ref="T1:T3"/>
    <mergeCell ref="U1:U3"/>
    <mergeCell ref="V1:V3"/>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20A158-E1EC-47E0-9723-850433B672A5}">
  <sheetPr filterMode="1"/>
  <dimension ref="A1:V38"/>
  <sheetViews>
    <sheetView topLeftCell="F17" zoomScale="150" zoomScaleNormal="150" workbookViewId="0">
      <selection activeCell="J22" sqref="J22"/>
    </sheetView>
  </sheetViews>
  <sheetFormatPr baseColWidth="10" defaultRowHeight="16" x14ac:dyDescent="0.2"/>
  <cols>
    <col min="2" max="2" width="11" style="1"/>
    <col min="3" max="3" width="25.83203125" style="1" customWidth="1"/>
    <col min="4" max="4" width="25.6640625" style="1" customWidth="1"/>
    <col min="5" max="5" width="19.5" customWidth="1"/>
    <col min="6" max="6" width="35.1640625" style="181" customWidth="1"/>
    <col min="7" max="11" width="11" style="181"/>
    <col min="12" max="14" width="0" style="181" hidden="1" customWidth="1"/>
    <col min="15" max="19" width="11" style="181"/>
    <col min="20" max="20" width="14.6640625" style="181" customWidth="1"/>
    <col min="21" max="21" width="41" style="212" customWidth="1"/>
    <col min="22" max="22" width="28.1640625" style="181" customWidth="1"/>
  </cols>
  <sheetData>
    <row r="1" spans="1:22" x14ac:dyDescent="0.2">
      <c r="F1"/>
      <c r="G1"/>
      <c r="H1"/>
      <c r="I1"/>
      <c r="J1"/>
      <c r="K1"/>
      <c r="L1"/>
      <c r="M1"/>
      <c r="N1"/>
      <c r="O1"/>
      <c r="P1"/>
      <c r="Q1"/>
      <c r="R1"/>
      <c r="S1"/>
      <c r="T1"/>
      <c r="U1" s="211"/>
      <c r="V1"/>
    </row>
    <row r="2" spans="1:22" ht="15.75" customHeight="1" x14ac:dyDescent="0.2">
      <c r="A2" s="291" t="s">
        <v>0</v>
      </c>
      <c r="B2" s="290" t="s">
        <v>1</v>
      </c>
      <c r="C2" s="290" t="s">
        <v>2</v>
      </c>
      <c r="D2" s="290" t="s">
        <v>3</v>
      </c>
      <c r="E2" s="285" t="s">
        <v>116</v>
      </c>
      <c r="F2" s="290" t="s">
        <v>4</v>
      </c>
      <c r="G2" s="290" t="s">
        <v>5</v>
      </c>
      <c r="H2" s="290" t="s">
        <v>6</v>
      </c>
      <c r="I2" s="290"/>
      <c r="J2" s="290" t="s">
        <v>7</v>
      </c>
      <c r="K2" s="290"/>
      <c r="L2" s="49"/>
      <c r="M2" s="49"/>
      <c r="N2" s="49"/>
      <c r="O2" s="285" t="s">
        <v>117</v>
      </c>
      <c r="P2" s="290" t="s">
        <v>8</v>
      </c>
      <c r="Q2" s="290" t="s">
        <v>9</v>
      </c>
      <c r="R2" s="290" t="s">
        <v>10</v>
      </c>
      <c r="S2" s="285" t="s">
        <v>869</v>
      </c>
      <c r="T2" s="285" t="s">
        <v>73</v>
      </c>
      <c r="U2" s="290" t="s">
        <v>22</v>
      </c>
      <c r="V2" s="290" t="s">
        <v>23</v>
      </c>
    </row>
    <row r="3" spans="1:22" x14ac:dyDescent="0.2">
      <c r="A3" s="291"/>
      <c r="B3" s="290"/>
      <c r="C3" s="290"/>
      <c r="D3" s="290"/>
      <c r="E3" s="285"/>
      <c r="F3" s="290"/>
      <c r="G3" s="290"/>
      <c r="H3" s="49" t="s">
        <v>11</v>
      </c>
      <c r="I3" s="49" t="s">
        <v>12</v>
      </c>
      <c r="J3" s="290" t="s">
        <v>13</v>
      </c>
      <c r="K3" s="290" t="s">
        <v>14</v>
      </c>
      <c r="L3" s="49"/>
      <c r="M3" s="49"/>
      <c r="N3" s="49"/>
      <c r="O3" s="285"/>
      <c r="P3" s="290"/>
      <c r="Q3" s="290"/>
      <c r="R3" s="290"/>
      <c r="S3" s="285"/>
      <c r="T3" s="285"/>
      <c r="U3" s="290"/>
      <c r="V3" s="290"/>
    </row>
    <row r="4" spans="1:22" x14ac:dyDescent="0.2">
      <c r="A4" s="291"/>
      <c r="B4" s="290"/>
      <c r="C4" s="290"/>
      <c r="D4" s="290"/>
      <c r="E4" s="285"/>
      <c r="F4" s="290"/>
      <c r="G4" s="290"/>
      <c r="H4" s="49" t="s">
        <v>15</v>
      </c>
      <c r="I4" s="49" t="s">
        <v>15</v>
      </c>
      <c r="J4" s="290"/>
      <c r="K4" s="290"/>
      <c r="L4" s="49"/>
      <c r="M4" s="49"/>
      <c r="N4" s="49"/>
      <c r="O4" s="285"/>
      <c r="P4" s="290"/>
      <c r="Q4" s="290"/>
      <c r="R4" s="290"/>
      <c r="S4" s="285"/>
      <c r="T4" s="285"/>
      <c r="U4" s="290"/>
      <c r="V4" s="290"/>
    </row>
    <row r="5" spans="1:22" s="181" customFormat="1" ht="180" hidden="1" x14ac:dyDescent="0.15">
      <c r="A5" s="204">
        <v>1</v>
      </c>
      <c r="B5" s="206" t="s">
        <v>667</v>
      </c>
      <c r="C5" s="207" t="s">
        <v>674</v>
      </c>
      <c r="D5" s="206" t="s">
        <v>686</v>
      </c>
      <c r="E5" s="36"/>
      <c r="F5" s="51" t="s">
        <v>776</v>
      </c>
      <c r="G5" s="208">
        <v>1</v>
      </c>
      <c r="H5" s="209">
        <v>44949</v>
      </c>
      <c r="I5" s="191">
        <v>45107</v>
      </c>
      <c r="J5" s="37">
        <v>5</v>
      </c>
      <c r="K5" s="37">
        <v>8</v>
      </c>
      <c r="L5" s="40"/>
      <c r="M5" s="37"/>
      <c r="N5" s="40"/>
      <c r="O5" s="45"/>
      <c r="P5" s="188">
        <v>3800000</v>
      </c>
      <c r="Q5" s="41">
        <f>ROUND(((P5*J5)+(P5/30)*K5),0)</f>
        <v>20013333</v>
      </c>
      <c r="R5" s="41">
        <f t="shared" ref="R5" si="0">+Q5*G5</f>
        <v>20013333</v>
      </c>
      <c r="S5" s="42"/>
      <c r="T5" s="42">
        <f t="shared" ref="T5" si="1">R5-S5</f>
        <v>20013333</v>
      </c>
      <c r="U5" s="50" t="s">
        <v>704</v>
      </c>
      <c r="V5" s="36"/>
    </row>
    <row r="6" spans="1:22" s="181" customFormat="1" ht="192" hidden="1" x14ac:dyDescent="0.15">
      <c r="A6" s="205">
        <v>2</v>
      </c>
      <c r="B6" s="206" t="s">
        <v>667</v>
      </c>
      <c r="C6" s="207" t="s">
        <v>125</v>
      </c>
      <c r="D6" s="206" t="s">
        <v>687</v>
      </c>
      <c r="E6" s="36"/>
      <c r="F6" s="51" t="s">
        <v>777</v>
      </c>
      <c r="G6" s="208">
        <v>1</v>
      </c>
      <c r="H6" s="209">
        <v>44949</v>
      </c>
      <c r="I6" s="191">
        <v>45107</v>
      </c>
      <c r="J6" s="37">
        <v>5</v>
      </c>
      <c r="K6" s="37">
        <v>8</v>
      </c>
      <c r="L6" s="40"/>
      <c r="M6" s="37"/>
      <c r="N6" s="40"/>
      <c r="O6" s="45"/>
      <c r="P6" s="188">
        <v>3800000</v>
      </c>
      <c r="Q6" s="41">
        <f t="shared" ref="Q6:Q34" si="2">ROUND(((P6*J6)+(P6/30)*K6),0)</f>
        <v>20013333</v>
      </c>
      <c r="R6" s="41">
        <f t="shared" ref="R6" si="3">+Q6*G6</f>
        <v>20013333</v>
      </c>
      <c r="S6" s="42"/>
      <c r="T6" s="42">
        <f t="shared" ref="T6" si="4">R6-S6</f>
        <v>20013333</v>
      </c>
      <c r="U6" s="50" t="s">
        <v>705</v>
      </c>
      <c r="V6" s="36"/>
    </row>
    <row r="7" spans="1:22" s="181" customFormat="1" ht="70" customHeight="1" x14ac:dyDescent="0.15">
      <c r="A7" s="204">
        <v>3</v>
      </c>
      <c r="B7" s="206" t="s">
        <v>667</v>
      </c>
      <c r="C7" s="207" t="s">
        <v>121</v>
      </c>
      <c r="D7" s="206" t="s">
        <v>688</v>
      </c>
      <c r="E7" s="122"/>
      <c r="F7" s="51" t="s">
        <v>778</v>
      </c>
      <c r="G7" s="208">
        <v>1</v>
      </c>
      <c r="H7" s="209">
        <v>44949</v>
      </c>
      <c r="I7" s="191">
        <v>45199</v>
      </c>
      <c r="J7" s="122">
        <v>8</v>
      </c>
      <c r="K7" s="122">
        <v>8</v>
      </c>
      <c r="L7" s="122"/>
      <c r="M7" s="122"/>
      <c r="N7" s="122"/>
      <c r="O7" s="122"/>
      <c r="P7" s="188">
        <v>3800000</v>
      </c>
      <c r="Q7" s="41">
        <f t="shared" si="2"/>
        <v>31413333</v>
      </c>
      <c r="R7" s="41">
        <f t="shared" ref="R7:R12" si="5">+Q7*G7</f>
        <v>31413333</v>
      </c>
      <c r="S7" s="42">
        <f t="shared" ref="S7" si="6">((P7/30)*13)*G7</f>
        <v>1646666.6666666667</v>
      </c>
      <c r="T7" s="42">
        <f t="shared" ref="T7:T12" si="7">R7-S7</f>
        <v>29766666.333333332</v>
      </c>
      <c r="U7" s="33" t="s">
        <v>706</v>
      </c>
      <c r="V7" s="122"/>
    </row>
    <row r="8" spans="1:22" s="181" customFormat="1" ht="317" hidden="1" x14ac:dyDescent="0.15">
      <c r="A8" s="205">
        <v>4</v>
      </c>
      <c r="B8" s="206" t="s">
        <v>667</v>
      </c>
      <c r="C8" s="207" t="s">
        <v>124</v>
      </c>
      <c r="D8" s="206" t="s">
        <v>689</v>
      </c>
      <c r="E8" s="122"/>
      <c r="F8" s="51" t="s">
        <v>779</v>
      </c>
      <c r="G8" s="208">
        <v>1</v>
      </c>
      <c r="H8" s="209">
        <v>44949</v>
      </c>
      <c r="I8" s="191">
        <v>45107</v>
      </c>
      <c r="J8" s="37">
        <v>5</v>
      </c>
      <c r="K8" s="37">
        <v>8</v>
      </c>
      <c r="L8" s="122"/>
      <c r="M8" s="122"/>
      <c r="N8" s="122"/>
      <c r="O8" s="122"/>
      <c r="P8" s="188">
        <v>3800000</v>
      </c>
      <c r="Q8" s="41">
        <f t="shared" si="2"/>
        <v>20013333</v>
      </c>
      <c r="R8" s="41">
        <f t="shared" si="5"/>
        <v>20013333</v>
      </c>
      <c r="S8" s="42"/>
      <c r="T8" s="42">
        <f t="shared" si="7"/>
        <v>20013333</v>
      </c>
      <c r="U8" s="50" t="s">
        <v>707</v>
      </c>
      <c r="V8" s="122"/>
    </row>
    <row r="9" spans="1:22" s="181" customFormat="1" ht="84" hidden="1" x14ac:dyDescent="0.15">
      <c r="A9" s="204">
        <v>5</v>
      </c>
      <c r="B9" s="206" t="s">
        <v>667</v>
      </c>
      <c r="C9" s="207" t="s">
        <v>123</v>
      </c>
      <c r="D9" s="206" t="s">
        <v>129</v>
      </c>
      <c r="E9" s="122"/>
      <c r="F9" s="51" t="s">
        <v>780</v>
      </c>
      <c r="G9" s="208">
        <v>1</v>
      </c>
      <c r="H9" s="209">
        <v>44949</v>
      </c>
      <c r="I9" s="191">
        <v>45107</v>
      </c>
      <c r="J9" s="37">
        <v>5</v>
      </c>
      <c r="K9" s="37">
        <v>8</v>
      </c>
      <c r="L9" s="122"/>
      <c r="M9" s="122"/>
      <c r="N9" s="122"/>
      <c r="O9" s="122"/>
      <c r="P9" s="188">
        <v>3800000</v>
      </c>
      <c r="Q9" s="41">
        <f t="shared" si="2"/>
        <v>20013333</v>
      </c>
      <c r="R9" s="41">
        <f t="shared" si="5"/>
        <v>20013333</v>
      </c>
      <c r="S9" s="42"/>
      <c r="T9" s="42">
        <f t="shared" si="7"/>
        <v>20013333</v>
      </c>
      <c r="U9" s="50" t="s">
        <v>708</v>
      </c>
      <c r="V9" s="122"/>
    </row>
    <row r="10" spans="1:22" s="181" customFormat="1" ht="409.6" hidden="1" x14ac:dyDescent="0.15">
      <c r="A10" s="205">
        <v>6</v>
      </c>
      <c r="B10" s="206" t="s">
        <v>667</v>
      </c>
      <c r="C10" s="207" t="s">
        <v>675</v>
      </c>
      <c r="D10" s="206" t="s">
        <v>690</v>
      </c>
      <c r="E10" s="122"/>
      <c r="F10" s="51" t="s">
        <v>781</v>
      </c>
      <c r="G10" s="208">
        <v>1</v>
      </c>
      <c r="H10" s="209">
        <v>44949</v>
      </c>
      <c r="I10" s="191">
        <v>45107</v>
      </c>
      <c r="J10" s="37">
        <v>5</v>
      </c>
      <c r="K10" s="37">
        <v>8</v>
      </c>
      <c r="L10" s="122"/>
      <c r="M10" s="122"/>
      <c r="N10" s="122"/>
      <c r="O10" s="122"/>
      <c r="P10" s="188">
        <v>3800000</v>
      </c>
      <c r="Q10" s="41">
        <f t="shared" si="2"/>
        <v>20013333</v>
      </c>
      <c r="R10" s="41">
        <f t="shared" si="5"/>
        <v>20013333</v>
      </c>
      <c r="S10" s="42"/>
      <c r="T10" s="42">
        <f t="shared" si="7"/>
        <v>20013333</v>
      </c>
      <c r="U10" s="50" t="s">
        <v>709</v>
      </c>
      <c r="V10" s="122"/>
    </row>
    <row r="11" spans="1:22" s="181" customFormat="1" ht="132" hidden="1" x14ac:dyDescent="0.15">
      <c r="A11" s="204">
        <v>7</v>
      </c>
      <c r="B11" s="206" t="s">
        <v>667</v>
      </c>
      <c r="C11" s="207" t="s">
        <v>118</v>
      </c>
      <c r="D11" s="206" t="s">
        <v>691</v>
      </c>
      <c r="E11" s="122"/>
      <c r="F11" s="51" t="s">
        <v>789</v>
      </c>
      <c r="G11" s="208">
        <v>1</v>
      </c>
      <c r="H11" s="209">
        <v>44949</v>
      </c>
      <c r="I11" s="191">
        <v>45107</v>
      </c>
      <c r="J11" s="37">
        <v>5</v>
      </c>
      <c r="K11" s="37">
        <v>8</v>
      </c>
      <c r="L11" s="122"/>
      <c r="M11" s="122"/>
      <c r="N11" s="122"/>
      <c r="O11" s="122"/>
      <c r="P11" s="188">
        <v>3800000</v>
      </c>
      <c r="Q11" s="41">
        <f t="shared" si="2"/>
        <v>20013333</v>
      </c>
      <c r="R11" s="41">
        <f t="shared" si="5"/>
        <v>20013333</v>
      </c>
      <c r="S11" s="42"/>
      <c r="T11" s="42">
        <f t="shared" si="7"/>
        <v>20013333</v>
      </c>
      <c r="U11" s="50" t="s">
        <v>710</v>
      </c>
      <c r="V11" s="122"/>
    </row>
    <row r="12" spans="1:22" s="181" customFormat="1" ht="70" hidden="1" customHeight="1" x14ac:dyDescent="0.15">
      <c r="A12" s="205">
        <v>8</v>
      </c>
      <c r="B12" s="206" t="s">
        <v>667</v>
      </c>
      <c r="C12" s="207" t="s">
        <v>439</v>
      </c>
      <c r="D12" s="206" t="s">
        <v>692</v>
      </c>
      <c r="E12" s="122"/>
      <c r="F12" s="51" t="s">
        <v>793</v>
      </c>
      <c r="G12" s="208">
        <v>1</v>
      </c>
      <c r="H12" s="209">
        <v>44949</v>
      </c>
      <c r="I12" s="191">
        <v>45107</v>
      </c>
      <c r="J12" s="37">
        <v>5</v>
      </c>
      <c r="K12" s="37">
        <v>8</v>
      </c>
      <c r="L12" s="122"/>
      <c r="M12" s="122"/>
      <c r="N12" s="122"/>
      <c r="O12" s="122"/>
      <c r="P12" s="188">
        <v>3800000</v>
      </c>
      <c r="Q12" s="41">
        <f t="shared" si="2"/>
        <v>20013333</v>
      </c>
      <c r="R12" s="41">
        <f t="shared" si="5"/>
        <v>20013333</v>
      </c>
      <c r="S12" s="42"/>
      <c r="T12" s="42">
        <f t="shared" si="7"/>
        <v>20013333</v>
      </c>
      <c r="U12" s="187" t="s">
        <v>872</v>
      </c>
      <c r="V12" s="122"/>
    </row>
    <row r="13" spans="1:22" s="181" customFormat="1" ht="70" customHeight="1" x14ac:dyDescent="0.15">
      <c r="A13" s="204">
        <v>9</v>
      </c>
      <c r="B13" s="206" t="s">
        <v>667</v>
      </c>
      <c r="C13" s="207" t="s">
        <v>676</v>
      </c>
      <c r="D13" s="206" t="s">
        <v>692</v>
      </c>
      <c r="E13" s="122"/>
      <c r="F13" s="51" t="s">
        <v>797</v>
      </c>
      <c r="G13" s="208">
        <v>5</v>
      </c>
      <c r="H13" s="209">
        <v>44949</v>
      </c>
      <c r="I13" s="191">
        <v>45199</v>
      </c>
      <c r="J13" s="122">
        <v>8</v>
      </c>
      <c r="K13" s="122">
        <v>8</v>
      </c>
      <c r="L13" s="122"/>
      <c r="M13" s="122"/>
      <c r="N13" s="122"/>
      <c r="O13" s="122"/>
      <c r="P13" s="188">
        <v>3800000</v>
      </c>
      <c r="Q13" s="41">
        <f t="shared" si="2"/>
        <v>31413333</v>
      </c>
      <c r="R13" s="41">
        <f t="shared" ref="R13:R21" si="8">+Q13*G13</f>
        <v>157066665</v>
      </c>
      <c r="S13" s="42">
        <f t="shared" ref="S13:S17" si="9">((P13/30)*13)*G13</f>
        <v>8233333.333333334</v>
      </c>
      <c r="T13" s="42">
        <f t="shared" ref="T13:T21" si="10">R13-S13</f>
        <v>148833331.66666666</v>
      </c>
      <c r="U13" s="33" t="s">
        <v>711</v>
      </c>
      <c r="V13" s="122"/>
    </row>
    <row r="14" spans="1:22" s="181" customFormat="1" ht="70" customHeight="1" x14ac:dyDescent="0.15">
      <c r="A14" s="205">
        <v>10</v>
      </c>
      <c r="B14" s="206" t="s">
        <v>667</v>
      </c>
      <c r="C14" s="207" t="s">
        <v>677</v>
      </c>
      <c r="D14" s="206" t="s">
        <v>692</v>
      </c>
      <c r="E14" s="122"/>
      <c r="F14" s="51" t="s">
        <v>798</v>
      </c>
      <c r="G14" s="208">
        <v>6</v>
      </c>
      <c r="H14" s="209">
        <v>44949</v>
      </c>
      <c r="I14" s="191">
        <v>45199</v>
      </c>
      <c r="J14" s="122">
        <v>8</v>
      </c>
      <c r="K14" s="122">
        <v>8</v>
      </c>
      <c r="L14" s="122"/>
      <c r="M14" s="122"/>
      <c r="N14" s="122"/>
      <c r="O14" s="122"/>
      <c r="P14" s="188">
        <v>3800000</v>
      </c>
      <c r="Q14" s="41">
        <f t="shared" si="2"/>
        <v>31413333</v>
      </c>
      <c r="R14" s="41">
        <f t="shared" si="8"/>
        <v>188479998</v>
      </c>
      <c r="S14" s="42">
        <f t="shared" si="9"/>
        <v>9880000</v>
      </c>
      <c r="T14" s="42">
        <f t="shared" si="10"/>
        <v>178599998</v>
      </c>
      <c r="U14" s="33" t="s">
        <v>712</v>
      </c>
      <c r="V14" s="122"/>
    </row>
    <row r="15" spans="1:22" s="181" customFormat="1" ht="70" customHeight="1" x14ac:dyDescent="0.15">
      <c r="A15" s="204">
        <v>11</v>
      </c>
      <c r="B15" s="206" t="s">
        <v>667</v>
      </c>
      <c r="C15" s="207" t="s">
        <v>678</v>
      </c>
      <c r="D15" s="206" t="s">
        <v>693</v>
      </c>
      <c r="E15" s="122"/>
      <c r="F15" s="51" t="s">
        <v>799</v>
      </c>
      <c r="G15" s="208">
        <v>5</v>
      </c>
      <c r="H15" s="209">
        <v>44949</v>
      </c>
      <c r="I15" s="191">
        <v>45199</v>
      </c>
      <c r="J15" s="122">
        <v>8</v>
      </c>
      <c r="K15" s="122">
        <v>8</v>
      </c>
      <c r="L15" s="122"/>
      <c r="M15" s="122"/>
      <c r="N15" s="122"/>
      <c r="O15" s="122"/>
      <c r="P15" s="188">
        <v>3800000</v>
      </c>
      <c r="Q15" s="41">
        <f t="shared" si="2"/>
        <v>31413333</v>
      </c>
      <c r="R15" s="41">
        <f t="shared" si="8"/>
        <v>157066665</v>
      </c>
      <c r="S15" s="42">
        <f t="shared" si="9"/>
        <v>8233333.333333334</v>
      </c>
      <c r="T15" s="42">
        <f t="shared" si="10"/>
        <v>148833331.66666666</v>
      </c>
      <c r="U15" s="33" t="s">
        <v>768</v>
      </c>
      <c r="V15" s="122"/>
    </row>
    <row r="16" spans="1:22" s="181" customFormat="1" ht="70" hidden="1" customHeight="1" x14ac:dyDescent="0.15">
      <c r="A16" s="205">
        <v>12</v>
      </c>
      <c r="B16" s="206" t="s">
        <v>667</v>
      </c>
      <c r="C16" s="207" t="s">
        <v>678</v>
      </c>
      <c r="D16" s="206" t="s">
        <v>693</v>
      </c>
      <c r="E16" s="122"/>
      <c r="F16" s="51" t="s">
        <v>800</v>
      </c>
      <c r="G16" s="208">
        <v>1</v>
      </c>
      <c r="H16" s="209">
        <v>44949</v>
      </c>
      <c r="I16" s="191">
        <v>45107</v>
      </c>
      <c r="J16" s="122">
        <v>5</v>
      </c>
      <c r="K16" s="122">
        <v>8</v>
      </c>
      <c r="L16" s="122"/>
      <c r="M16" s="122"/>
      <c r="N16" s="122"/>
      <c r="O16" s="122"/>
      <c r="P16" s="188">
        <v>3800000</v>
      </c>
      <c r="Q16" s="41">
        <f t="shared" si="2"/>
        <v>20013333</v>
      </c>
      <c r="R16" s="41">
        <f t="shared" si="8"/>
        <v>20013333</v>
      </c>
      <c r="S16" s="42"/>
      <c r="T16" s="42">
        <f t="shared" si="10"/>
        <v>20013333</v>
      </c>
      <c r="U16" s="200" t="s">
        <v>727</v>
      </c>
      <c r="V16" s="122" t="s">
        <v>769</v>
      </c>
    </row>
    <row r="17" spans="1:22" s="181" customFormat="1" ht="70" customHeight="1" x14ac:dyDescent="0.15">
      <c r="A17" s="204">
        <v>13</v>
      </c>
      <c r="B17" s="206" t="s">
        <v>667</v>
      </c>
      <c r="C17" s="207" t="s">
        <v>679</v>
      </c>
      <c r="D17" s="206" t="s">
        <v>694</v>
      </c>
      <c r="E17" s="122"/>
      <c r="F17" s="51" t="s">
        <v>802</v>
      </c>
      <c r="G17" s="208">
        <v>1</v>
      </c>
      <c r="H17" s="209">
        <v>44949</v>
      </c>
      <c r="I17" s="191">
        <v>45199</v>
      </c>
      <c r="J17" s="122">
        <v>8</v>
      </c>
      <c r="K17" s="122">
        <v>8</v>
      </c>
      <c r="L17" s="122"/>
      <c r="M17" s="122"/>
      <c r="N17" s="122"/>
      <c r="O17" s="122"/>
      <c r="P17" s="188">
        <v>3800000</v>
      </c>
      <c r="Q17" s="41">
        <f t="shared" si="2"/>
        <v>31413333</v>
      </c>
      <c r="R17" s="41">
        <f t="shared" si="8"/>
        <v>31413333</v>
      </c>
      <c r="S17" s="42">
        <f t="shared" si="9"/>
        <v>1646666.6666666667</v>
      </c>
      <c r="T17" s="42">
        <f t="shared" si="10"/>
        <v>29766666.333333332</v>
      </c>
      <c r="U17" s="33" t="s">
        <v>713</v>
      </c>
      <c r="V17" s="122"/>
    </row>
    <row r="18" spans="1:22" s="181" customFormat="1" ht="409.6" hidden="1" x14ac:dyDescent="0.15">
      <c r="A18" s="205">
        <v>14</v>
      </c>
      <c r="B18" s="206" t="s">
        <v>668</v>
      </c>
      <c r="C18" s="207" t="s">
        <v>119</v>
      </c>
      <c r="D18" s="206" t="s">
        <v>695</v>
      </c>
      <c r="E18" s="122"/>
      <c r="F18" s="51" t="s">
        <v>784</v>
      </c>
      <c r="G18" s="208">
        <v>3</v>
      </c>
      <c r="H18" s="209">
        <v>44949</v>
      </c>
      <c r="I18" s="191">
        <v>45107</v>
      </c>
      <c r="J18" s="37">
        <v>5</v>
      </c>
      <c r="K18" s="37">
        <v>8</v>
      </c>
      <c r="L18" s="122"/>
      <c r="M18" s="122"/>
      <c r="N18" s="122"/>
      <c r="O18" s="122"/>
      <c r="P18" s="188">
        <v>3800000</v>
      </c>
      <c r="Q18" s="41">
        <f t="shared" si="2"/>
        <v>20013333</v>
      </c>
      <c r="R18" s="41">
        <f t="shared" si="8"/>
        <v>60039999</v>
      </c>
      <c r="S18" s="42"/>
      <c r="T18" s="42">
        <f t="shared" si="10"/>
        <v>60039999</v>
      </c>
      <c r="U18" s="50" t="s">
        <v>714</v>
      </c>
      <c r="V18" s="122"/>
    </row>
    <row r="19" spans="1:22" s="181" customFormat="1" ht="180" hidden="1" x14ac:dyDescent="0.15">
      <c r="A19" s="204">
        <v>15</v>
      </c>
      <c r="B19" s="206" t="s">
        <v>668</v>
      </c>
      <c r="C19" s="207" t="s">
        <v>674</v>
      </c>
      <c r="D19" s="206" t="s">
        <v>686</v>
      </c>
      <c r="E19" s="122"/>
      <c r="F19" s="51" t="s">
        <v>786</v>
      </c>
      <c r="G19" s="208">
        <v>1</v>
      </c>
      <c r="H19" s="209">
        <v>44949</v>
      </c>
      <c r="I19" s="191">
        <v>45107</v>
      </c>
      <c r="J19" s="37">
        <v>5</v>
      </c>
      <c r="K19" s="37">
        <v>8</v>
      </c>
      <c r="L19" s="122"/>
      <c r="M19" s="122"/>
      <c r="N19" s="122"/>
      <c r="O19" s="122"/>
      <c r="P19" s="188">
        <v>3800000</v>
      </c>
      <c r="Q19" s="41">
        <f t="shared" si="2"/>
        <v>20013333</v>
      </c>
      <c r="R19" s="41">
        <f t="shared" si="8"/>
        <v>20013333</v>
      </c>
      <c r="S19" s="42"/>
      <c r="T19" s="42">
        <f t="shared" si="10"/>
        <v>20013333</v>
      </c>
      <c r="U19" s="50" t="s">
        <v>715</v>
      </c>
      <c r="V19" s="122"/>
    </row>
    <row r="20" spans="1:22" s="181" customFormat="1" ht="409.6" hidden="1" x14ac:dyDescent="0.15">
      <c r="A20" s="205">
        <v>16</v>
      </c>
      <c r="B20" s="206" t="s">
        <v>668</v>
      </c>
      <c r="C20" s="207" t="s">
        <v>121</v>
      </c>
      <c r="D20" s="206" t="s">
        <v>688</v>
      </c>
      <c r="E20" s="122"/>
      <c r="F20" s="51" t="s">
        <v>787</v>
      </c>
      <c r="G20" s="208">
        <v>1</v>
      </c>
      <c r="H20" s="209">
        <v>44949</v>
      </c>
      <c r="I20" s="191">
        <v>45107</v>
      </c>
      <c r="J20" s="37">
        <v>5</v>
      </c>
      <c r="K20" s="37">
        <v>8</v>
      </c>
      <c r="L20" s="122"/>
      <c r="M20" s="122"/>
      <c r="N20" s="122"/>
      <c r="O20" s="122"/>
      <c r="P20" s="188">
        <v>3800000</v>
      </c>
      <c r="Q20" s="41">
        <f t="shared" si="2"/>
        <v>20013333</v>
      </c>
      <c r="R20" s="41">
        <f t="shared" si="8"/>
        <v>20013333</v>
      </c>
      <c r="S20" s="42"/>
      <c r="T20" s="42">
        <f t="shared" si="10"/>
        <v>20013333</v>
      </c>
      <c r="U20" s="50" t="s">
        <v>716</v>
      </c>
      <c r="V20" s="122"/>
    </row>
    <row r="21" spans="1:22" s="181" customFormat="1" ht="144" hidden="1" x14ac:dyDescent="0.15">
      <c r="A21" s="204">
        <v>17</v>
      </c>
      <c r="B21" s="206" t="s">
        <v>668</v>
      </c>
      <c r="C21" s="207" t="s">
        <v>118</v>
      </c>
      <c r="D21" s="206" t="s">
        <v>696</v>
      </c>
      <c r="E21" s="122"/>
      <c r="F21" s="51" t="s">
        <v>790</v>
      </c>
      <c r="G21" s="208">
        <v>1</v>
      </c>
      <c r="H21" s="209">
        <v>44949</v>
      </c>
      <c r="I21" s="191">
        <v>45107</v>
      </c>
      <c r="J21" s="37">
        <v>5</v>
      </c>
      <c r="K21" s="37">
        <v>8</v>
      </c>
      <c r="L21" s="122"/>
      <c r="M21" s="122"/>
      <c r="N21" s="122"/>
      <c r="O21" s="122"/>
      <c r="P21" s="188">
        <v>3800000</v>
      </c>
      <c r="Q21" s="41">
        <f t="shared" si="2"/>
        <v>20013333</v>
      </c>
      <c r="R21" s="41">
        <f t="shared" si="8"/>
        <v>20013333</v>
      </c>
      <c r="S21" s="42"/>
      <c r="T21" s="42">
        <f t="shared" si="10"/>
        <v>20013333</v>
      </c>
      <c r="U21" s="187" t="s">
        <v>729</v>
      </c>
      <c r="V21" s="122" t="s">
        <v>728</v>
      </c>
    </row>
    <row r="22" spans="1:22" s="181" customFormat="1" ht="70" customHeight="1" x14ac:dyDescent="0.15">
      <c r="A22" s="205">
        <v>18</v>
      </c>
      <c r="B22" s="206" t="s">
        <v>668</v>
      </c>
      <c r="C22" s="207" t="s">
        <v>680</v>
      </c>
      <c r="D22" s="206" t="s">
        <v>697</v>
      </c>
      <c r="E22" s="122"/>
      <c r="F22" s="51" t="s">
        <v>792</v>
      </c>
      <c r="G22" s="208">
        <v>6</v>
      </c>
      <c r="H22" s="209">
        <v>44949</v>
      </c>
      <c r="I22" s="191">
        <v>45199</v>
      </c>
      <c r="J22" s="122">
        <v>8</v>
      </c>
      <c r="K22" s="122">
        <v>8</v>
      </c>
      <c r="L22" s="122"/>
      <c r="M22" s="122"/>
      <c r="N22" s="122"/>
      <c r="O22" s="122"/>
      <c r="P22" s="188">
        <v>3800000</v>
      </c>
      <c r="Q22" s="41">
        <f t="shared" si="2"/>
        <v>31413333</v>
      </c>
      <c r="R22" s="41">
        <f t="shared" ref="R22:R23" si="11">+Q22*G22</f>
        <v>188479998</v>
      </c>
      <c r="S22" s="42">
        <f t="shared" ref="S22" si="12">((P22/30)*13)*G22</f>
        <v>9880000</v>
      </c>
      <c r="T22" s="42">
        <f t="shared" ref="T22:T23" si="13">R22-S22</f>
        <v>178599998</v>
      </c>
      <c r="U22" s="33" t="s">
        <v>717</v>
      </c>
      <c r="V22" s="122"/>
    </row>
    <row r="23" spans="1:22" s="181" customFormat="1" ht="216" hidden="1" x14ac:dyDescent="0.15">
      <c r="A23" s="204">
        <v>19</v>
      </c>
      <c r="B23" s="206" t="s">
        <v>668</v>
      </c>
      <c r="C23" s="207" t="s">
        <v>120</v>
      </c>
      <c r="D23" s="206" t="s">
        <v>698</v>
      </c>
      <c r="E23" s="122"/>
      <c r="F23" s="51" t="s">
        <v>795</v>
      </c>
      <c r="G23" s="208">
        <v>1</v>
      </c>
      <c r="H23" s="209">
        <v>44949</v>
      </c>
      <c r="I23" s="191">
        <v>45107</v>
      </c>
      <c r="J23" s="37">
        <v>5</v>
      </c>
      <c r="K23" s="37">
        <v>8</v>
      </c>
      <c r="L23" s="122"/>
      <c r="M23" s="122"/>
      <c r="N23" s="122"/>
      <c r="O23" s="122"/>
      <c r="P23" s="188">
        <v>3800000</v>
      </c>
      <c r="Q23" s="41">
        <f t="shared" si="2"/>
        <v>20013333</v>
      </c>
      <c r="R23" s="41">
        <f t="shared" si="11"/>
        <v>20013333</v>
      </c>
      <c r="S23" s="42"/>
      <c r="T23" s="42">
        <f t="shared" si="13"/>
        <v>20013333</v>
      </c>
      <c r="U23" s="50" t="s">
        <v>718</v>
      </c>
      <c r="V23" s="122"/>
    </row>
    <row r="24" spans="1:22" s="181" customFormat="1" ht="70" customHeight="1" x14ac:dyDescent="0.15">
      <c r="A24" s="205">
        <v>20</v>
      </c>
      <c r="B24" s="206" t="s">
        <v>669</v>
      </c>
      <c r="C24" s="207" t="s">
        <v>681</v>
      </c>
      <c r="D24" s="206" t="s">
        <v>699</v>
      </c>
      <c r="E24" s="122"/>
      <c r="F24" s="51" t="s">
        <v>782</v>
      </c>
      <c r="G24" s="208">
        <v>1</v>
      </c>
      <c r="H24" s="209">
        <v>44949</v>
      </c>
      <c r="I24" s="191">
        <v>45199</v>
      </c>
      <c r="J24" s="122">
        <v>8</v>
      </c>
      <c r="K24" s="122">
        <v>8</v>
      </c>
      <c r="L24" s="122"/>
      <c r="M24" s="122"/>
      <c r="N24" s="122"/>
      <c r="O24" s="122"/>
      <c r="P24" s="188">
        <v>3800000</v>
      </c>
      <c r="Q24" s="41">
        <f t="shared" si="2"/>
        <v>31413333</v>
      </c>
      <c r="R24" s="41">
        <f t="shared" ref="R24:R25" si="14">+Q24*G24</f>
        <v>31413333</v>
      </c>
      <c r="S24" s="42">
        <f t="shared" ref="S24" si="15">((P24/30)*13)*G24</f>
        <v>1646666.6666666667</v>
      </c>
      <c r="T24" s="42">
        <f t="shared" ref="T24:T25" si="16">R24-S24</f>
        <v>29766666.333333332</v>
      </c>
      <c r="U24" s="33" t="s">
        <v>719</v>
      </c>
      <c r="V24" s="122"/>
    </row>
    <row r="25" spans="1:22" s="181" customFormat="1" ht="409.6" hidden="1" x14ac:dyDescent="0.15">
      <c r="A25" s="204">
        <v>21</v>
      </c>
      <c r="B25" s="206" t="s">
        <v>669</v>
      </c>
      <c r="C25" s="207" t="s">
        <v>119</v>
      </c>
      <c r="D25" s="206" t="s">
        <v>695</v>
      </c>
      <c r="E25" s="122"/>
      <c r="F25" s="51" t="s">
        <v>783</v>
      </c>
      <c r="G25" s="208">
        <v>1</v>
      </c>
      <c r="H25" s="209">
        <v>44949</v>
      </c>
      <c r="I25" s="191">
        <v>45107</v>
      </c>
      <c r="J25" s="37">
        <v>5</v>
      </c>
      <c r="K25" s="37">
        <v>8</v>
      </c>
      <c r="L25" s="122"/>
      <c r="M25" s="122"/>
      <c r="N25" s="122"/>
      <c r="O25" s="122"/>
      <c r="P25" s="188">
        <v>3800000</v>
      </c>
      <c r="Q25" s="41">
        <f t="shared" si="2"/>
        <v>20013333</v>
      </c>
      <c r="R25" s="41">
        <f t="shared" si="14"/>
        <v>20013333</v>
      </c>
      <c r="S25" s="42"/>
      <c r="T25" s="42">
        <f t="shared" si="16"/>
        <v>20013333</v>
      </c>
      <c r="U25" s="50" t="s">
        <v>720</v>
      </c>
      <c r="V25" s="122"/>
    </row>
    <row r="26" spans="1:22" s="181" customFormat="1" ht="70" customHeight="1" x14ac:dyDescent="0.15">
      <c r="A26" s="205">
        <v>22</v>
      </c>
      <c r="B26" s="206" t="s">
        <v>670</v>
      </c>
      <c r="C26" s="207" t="s">
        <v>682</v>
      </c>
      <c r="D26" s="206" t="s">
        <v>700</v>
      </c>
      <c r="E26" s="122"/>
      <c r="F26" s="51" t="s">
        <v>785</v>
      </c>
      <c r="G26" s="208">
        <v>9</v>
      </c>
      <c r="H26" s="209">
        <v>44949</v>
      </c>
      <c r="I26" s="191">
        <v>45199</v>
      </c>
      <c r="J26" s="122">
        <v>8</v>
      </c>
      <c r="K26" s="122">
        <v>8</v>
      </c>
      <c r="L26" s="122"/>
      <c r="M26" s="122"/>
      <c r="N26" s="122"/>
      <c r="O26" s="122"/>
      <c r="P26" s="188">
        <v>3800000</v>
      </c>
      <c r="Q26" s="41">
        <f t="shared" si="2"/>
        <v>31413333</v>
      </c>
      <c r="R26" s="41">
        <f t="shared" ref="R26:R28" si="17">+Q26*G26</f>
        <v>282719997</v>
      </c>
      <c r="S26" s="42">
        <f t="shared" ref="S26" si="18">((P26/30)*13)*G26</f>
        <v>14820000</v>
      </c>
      <c r="T26" s="42">
        <f t="shared" ref="T26:T28" si="19">R26-S26</f>
        <v>267899997</v>
      </c>
      <c r="U26" s="33" t="s">
        <v>726</v>
      </c>
      <c r="V26" s="122"/>
    </row>
    <row r="27" spans="1:22" s="181" customFormat="1" ht="409.6" hidden="1" x14ac:dyDescent="0.15">
      <c r="A27" s="204">
        <v>23</v>
      </c>
      <c r="B27" s="206" t="s">
        <v>670</v>
      </c>
      <c r="C27" s="207" t="s">
        <v>380</v>
      </c>
      <c r="D27" s="206" t="s">
        <v>695</v>
      </c>
      <c r="E27" s="122"/>
      <c r="F27" s="51" t="s">
        <v>788</v>
      </c>
      <c r="G27" s="208">
        <v>2</v>
      </c>
      <c r="H27" s="209">
        <v>44949</v>
      </c>
      <c r="I27" s="191">
        <v>45107</v>
      </c>
      <c r="J27" s="37">
        <v>5</v>
      </c>
      <c r="K27" s="37">
        <v>8</v>
      </c>
      <c r="L27" s="122"/>
      <c r="M27" s="122"/>
      <c r="N27" s="122"/>
      <c r="O27" s="122"/>
      <c r="P27" s="188">
        <v>3800000</v>
      </c>
      <c r="Q27" s="41">
        <f t="shared" si="2"/>
        <v>20013333</v>
      </c>
      <c r="R27" s="41">
        <f t="shared" si="17"/>
        <v>40026666</v>
      </c>
      <c r="S27" s="42"/>
      <c r="T27" s="42">
        <f t="shared" si="19"/>
        <v>40026666</v>
      </c>
      <c r="U27" s="187" t="s">
        <v>721</v>
      </c>
      <c r="V27" s="122"/>
    </row>
    <row r="28" spans="1:22" s="181" customFormat="1" ht="409.6" hidden="1" x14ac:dyDescent="0.15">
      <c r="A28" s="205">
        <v>24</v>
      </c>
      <c r="B28" s="206" t="s">
        <v>671</v>
      </c>
      <c r="C28" s="207" t="s">
        <v>122</v>
      </c>
      <c r="D28" s="206" t="s">
        <v>695</v>
      </c>
      <c r="E28" s="122"/>
      <c r="F28" s="51" t="s">
        <v>791</v>
      </c>
      <c r="G28" s="208">
        <v>2</v>
      </c>
      <c r="H28" s="209">
        <v>44949</v>
      </c>
      <c r="I28" s="191">
        <v>45107</v>
      </c>
      <c r="J28" s="37">
        <v>5</v>
      </c>
      <c r="K28" s="37">
        <v>8</v>
      </c>
      <c r="L28" s="122"/>
      <c r="M28" s="122"/>
      <c r="N28" s="122"/>
      <c r="O28" s="122"/>
      <c r="P28" s="188">
        <v>3800000</v>
      </c>
      <c r="Q28" s="41">
        <f t="shared" si="2"/>
        <v>20013333</v>
      </c>
      <c r="R28" s="41">
        <f t="shared" si="17"/>
        <v>40026666</v>
      </c>
      <c r="S28" s="42"/>
      <c r="T28" s="42">
        <f t="shared" si="19"/>
        <v>40026666</v>
      </c>
      <c r="U28" s="187" t="s">
        <v>722</v>
      </c>
      <c r="V28" s="122"/>
    </row>
    <row r="29" spans="1:22" s="181" customFormat="1" ht="70" customHeight="1" x14ac:dyDescent="0.15">
      <c r="A29" s="204">
        <v>25</v>
      </c>
      <c r="B29" s="206" t="s">
        <v>671</v>
      </c>
      <c r="C29" s="210" t="s">
        <v>683</v>
      </c>
      <c r="D29" s="206" t="s">
        <v>701</v>
      </c>
      <c r="E29" s="122"/>
      <c r="F29" s="51" t="s">
        <v>794</v>
      </c>
      <c r="G29" s="208">
        <v>5</v>
      </c>
      <c r="H29" s="209">
        <v>44949</v>
      </c>
      <c r="I29" s="191">
        <v>45199</v>
      </c>
      <c r="J29" s="122">
        <v>8</v>
      </c>
      <c r="K29" s="122">
        <v>8</v>
      </c>
      <c r="L29" s="122"/>
      <c r="M29" s="122"/>
      <c r="N29" s="122"/>
      <c r="O29" s="122"/>
      <c r="P29" s="188">
        <v>3800000</v>
      </c>
      <c r="Q29" s="41">
        <f t="shared" si="2"/>
        <v>31413333</v>
      </c>
      <c r="R29" s="41">
        <f t="shared" ref="R29:R34" si="20">+Q29*G29</f>
        <v>157066665</v>
      </c>
      <c r="S29" s="42">
        <f t="shared" ref="S29" si="21">((P29/30)*13)*G29</f>
        <v>8233333.333333334</v>
      </c>
      <c r="T29" s="42">
        <f t="shared" ref="T29:T34" si="22">R29-S29</f>
        <v>148833331.66666666</v>
      </c>
      <c r="U29" s="33" t="s">
        <v>723</v>
      </c>
      <c r="V29" s="122"/>
    </row>
    <row r="30" spans="1:22" s="181" customFormat="1" ht="317" hidden="1" x14ac:dyDescent="0.15">
      <c r="A30" s="205">
        <v>26</v>
      </c>
      <c r="B30" s="206" t="s">
        <v>672</v>
      </c>
      <c r="C30" s="210" t="s">
        <v>684</v>
      </c>
      <c r="D30" s="206" t="s">
        <v>702</v>
      </c>
      <c r="E30" s="122"/>
      <c r="F30" s="51" t="s">
        <v>796</v>
      </c>
      <c r="G30" s="208">
        <v>1</v>
      </c>
      <c r="H30" s="209">
        <v>44949</v>
      </c>
      <c r="I30" s="191">
        <v>45107</v>
      </c>
      <c r="J30" s="37">
        <v>5</v>
      </c>
      <c r="K30" s="37">
        <v>8</v>
      </c>
      <c r="L30" s="122"/>
      <c r="M30" s="122"/>
      <c r="N30" s="122"/>
      <c r="O30" s="122"/>
      <c r="P30" s="188">
        <v>3800000</v>
      </c>
      <c r="Q30" s="41">
        <f t="shared" si="2"/>
        <v>20013333</v>
      </c>
      <c r="R30" s="41">
        <f t="shared" si="20"/>
        <v>20013333</v>
      </c>
      <c r="S30" s="42"/>
      <c r="T30" s="42">
        <f t="shared" si="22"/>
        <v>20013333</v>
      </c>
      <c r="U30" s="50" t="s">
        <v>724</v>
      </c>
      <c r="V30" s="122"/>
    </row>
    <row r="31" spans="1:22" s="181" customFormat="1" ht="409.6" hidden="1" x14ac:dyDescent="0.15">
      <c r="A31" s="204">
        <v>27</v>
      </c>
      <c r="B31" s="206" t="s">
        <v>672</v>
      </c>
      <c r="C31" s="210" t="s">
        <v>119</v>
      </c>
      <c r="D31" s="206" t="s">
        <v>695</v>
      </c>
      <c r="E31" s="122"/>
      <c r="F31" s="234" t="s">
        <v>186</v>
      </c>
      <c r="G31" s="208">
        <v>1</v>
      </c>
      <c r="H31" s="209">
        <v>44949</v>
      </c>
      <c r="I31" s="191">
        <v>45107</v>
      </c>
      <c r="J31" s="37">
        <v>5</v>
      </c>
      <c r="K31" s="37">
        <v>8</v>
      </c>
      <c r="L31" s="122"/>
      <c r="M31" s="122"/>
      <c r="N31" s="122"/>
      <c r="O31" s="122"/>
      <c r="P31" s="188">
        <v>3800000</v>
      </c>
      <c r="Q31" s="41">
        <f t="shared" si="2"/>
        <v>20013333</v>
      </c>
      <c r="R31" s="41">
        <f t="shared" si="20"/>
        <v>20013333</v>
      </c>
      <c r="S31" s="42"/>
      <c r="T31" s="42">
        <f t="shared" si="22"/>
        <v>20013333</v>
      </c>
      <c r="U31" s="187" t="s">
        <v>16</v>
      </c>
      <c r="V31" s="122"/>
    </row>
    <row r="32" spans="1:22" s="181" customFormat="1" ht="204" hidden="1" x14ac:dyDescent="0.15">
      <c r="A32" s="205">
        <v>28</v>
      </c>
      <c r="B32" s="206" t="s">
        <v>673</v>
      </c>
      <c r="C32" s="207" t="s">
        <v>685</v>
      </c>
      <c r="D32" s="206" t="s">
        <v>703</v>
      </c>
      <c r="E32" s="122"/>
      <c r="F32" s="51" t="s">
        <v>801</v>
      </c>
      <c r="G32" s="208">
        <v>2</v>
      </c>
      <c r="H32" s="209">
        <v>44949</v>
      </c>
      <c r="I32" s="191">
        <v>45107</v>
      </c>
      <c r="J32" s="37">
        <v>5</v>
      </c>
      <c r="K32" s="37">
        <v>8</v>
      </c>
      <c r="L32" s="122"/>
      <c r="M32" s="122"/>
      <c r="N32" s="122"/>
      <c r="O32" s="232"/>
      <c r="P32" s="188">
        <v>3800000</v>
      </c>
      <c r="Q32" s="41">
        <f t="shared" si="2"/>
        <v>20013333</v>
      </c>
      <c r="R32" s="41">
        <f t="shared" si="20"/>
        <v>40026666</v>
      </c>
      <c r="S32" s="42"/>
      <c r="T32" s="42">
        <f t="shared" si="22"/>
        <v>40026666</v>
      </c>
      <c r="U32" s="50" t="s">
        <v>725</v>
      </c>
      <c r="V32" s="233"/>
    </row>
    <row r="33" spans="1:22" s="181" customFormat="1" ht="70" hidden="1" customHeight="1" x14ac:dyDescent="0.15">
      <c r="A33" s="204">
        <v>29</v>
      </c>
      <c r="B33" s="206" t="s">
        <v>668</v>
      </c>
      <c r="C33" s="207" t="s">
        <v>121</v>
      </c>
      <c r="D33" s="206" t="s">
        <v>688</v>
      </c>
      <c r="E33" s="122"/>
      <c r="F33" s="236" t="s">
        <v>803</v>
      </c>
      <c r="G33" s="208">
        <v>1</v>
      </c>
      <c r="H33" s="209">
        <v>44949</v>
      </c>
      <c r="I33" s="191">
        <v>45076</v>
      </c>
      <c r="J33" s="37">
        <v>4</v>
      </c>
      <c r="K33" s="37">
        <v>8</v>
      </c>
      <c r="L33" s="122"/>
      <c r="M33" s="122"/>
      <c r="N33" s="122"/>
      <c r="O33" s="122"/>
      <c r="P33" s="188">
        <v>2850000</v>
      </c>
      <c r="Q33" s="41">
        <f t="shared" si="2"/>
        <v>12160000</v>
      </c>
      <c r="R33" s="41">
        <f t="shared" si="20"/>
        <v>12160000</v>
      </c>
      <c r="S33" s="42"/>
      <c r="T33" s="42">
        <f t="shared" si="22"/>
        <v>12160000</v>
      </c>
      <c r="U33" s="187" t="s">
        <v>775</v>
      </c>
      <c r="V33" s="122"/>
    </row>
    <row r="34" spans="1:22" s="181" customFormat="1" ht="70" hidden="1" customHeight="1" x14ac:dyDescent="0.15">
      <c r="A34" s="205">
        <v>30</v>
      </c>
      <c r="B34" s="206" t="s">
        <v>736</v>
      </c>
      <c r="C34" s="207" t="s">
        <v>125</v>
      </c>
      <c r="D34" s="206" t="s">
        <v>687</v>
      </c>
      <c r="E34" s="122"/>
      <c r="F34" s="236" t="s">
        <v>867</v>
      </c>
      <c r="G34" s="208">
        <v>1</v>
      </c>
      <c r="H34" s="209">
        <v>44949</v>
      </c>
      <c r="I34" s="191">
        <v>45076</v>
      </c>
      <c r="J34" s="37">
        <v>4</v>
      </c>
      <c r="K34" s="37">
        <v>8</v>
      </c>
      <c r="L34" s="122"/>
      <c r="M34" s="122"/>
      <c r="N34" s="122"/>
      <c r="O34" s="122"/>
      <c r="P34" s="188">
        <v>3800000</v>
      </c>
      <c r="Q34" s="41">
        <f t="shared" si="2"/>
        <v>16213333</v>
      </c>
      <c r="R34" s="41">
        <f t="shared" si="20"/>
        <v>16213333</v>
      </c>
      <c r="S34" s="42"/>
      <c r="T34" s="42">
        <f t="shared" si="22"/>
        <v>16213333</v>
      </c>
      <c r="U34" s="187" t="s">
        <v>868</v>
      </c>
      <c r="V34" s="122"/>
    </row>
    <row r="35" spans="1:22" s="181" customFormat="1" ht="11" hidden="1" x14ac:dyDescent="0.15">
      <c r="A35" s="213"/>
      <c r="B35" s="214"/>
      <c r="C35" s="214"/>
      <c r="D35" s="214"/>
      <c r="E35" s="213"/>
      <c r="F35" s="213"/>
      <c r="G35" s="213">
        <f>SUM(G5:G34)</f>
        <v>65</v>
      </c>
      <c r="H35" s="213"/>
      <c r="I35" s="213"/>
      <c r="J35" s="213"/>
      <c r="K35" s="213"/>
      <c r="L35" s="213"/>
      <c r="M35" s="213"/>
      <c r="N35" s="213"/>
      <c r="O35" s="213"/>
      <c r="P35" s="213"/>
      <c r="Q35" s="213"/>
      <c r="R35" s="215"/>
      <c r="S35" s="213"/>
      <c r="T35" s="216">
        <f>SUM(T5:T34)</f>
        <v>1669593312.0000002</v>
      </c>
      <c r="U35" s="217"/>
      <c r="V35" s="213"/>
    </row>
    <row r="36" spans="1:22" s="181" customFormat="1" ht="11" x14ac:dyDescent="0.15">
      <c r="B36" s="180"/>
      <c r="C36" s="180"/>
      <c r="D36" s="180"/>
      <c r="U36" s="212"/>
    </row>
    <row r="37" spans="1:22" s="181" customFormat="1" ht="11" x14ac:dyDescent="0.15">
      <c r="B37" s="180"/>
      <c r="C37" s="180"/>
      <c r="D37" s="180"/>
      <c r="U37" s="212"/>
    </row>
    <row r="38" spans="1:22" s="181" customFormat="1" ht="11" x14ac:dyDescent="0.15">
      <c r="B38" s="180"/>
      <c r="C38" s="180"/>
      <c r="D38" s="180"/>
      <c r="U38" s="212"/>
    </row>
  </sheetData>
  <autoFilter ref="A4:V35" xr:uid="{6220A158-E1EC-47E0-9723-850433B672A5}">
    <filterColumn colId="7">
      <customFilters>
        <customFilter operator="notEqual" val=" "/>
      </customFilters>
    </filterColumn>
    <filterColumn colId="8">
      <filters>
        <dateGroupItem year="2023" month="9" dateTimeGrouping="month"/>
      </filters>
    </filterColumn>
  </autoFilter>
  <mergeCells count="19">
    <mergeCell ref="O2:O4"/>
    <mergeCell ref="P2:P4"/>
    <mergeCell ref="Q2:Q4"/>
    <mergeCell ref="A2:A4"/>
    <mergeCell ref="B2:B4"/>
    <mergeCell ref="C2:C4"/>
    <mergeCell ref="D2:D4"/>
    <mergeCell ref="E2:E4"/>
    <mergeCell ref="F2:F4"/>
    <mergeCell ref="J3:J4"/>
    <mergeCell ref="K3:K4"/>
    <mergeCell ref="G2:G4"/>
    <mergeCell ref="H2:I2"/>
    <mergeCell ref="J2:K2"/>
    <mergeCell ref="R2:R4"/>
    <mergeCell ref="S2:S4"/>
    <mergeCell ref="T2:T4"/>
    <mergeCell ref="U2:U4"/>
    <mergeCell ref="V2:V4"/>
  </mergeCells>
  <dataValidations count="3">
    <dataValidation type="list" allowBlank="1" showInputMessage="1" showErrorMessage="1" sqref="C5:C34" xr:uid="{6F98B5A6-9658-4B4F-92EC-D9C066FC438E}">
      <formula1>INDIRECT($N5)</formula1>
    </dataValidation>
    <dataValidation type="whole" allowBlank="1" showInputMessage="1" showErrorMessage="1" sqref="G5:G34" xr:uid="{C23D1B82-BEE9-46DC-9675-22805D69F292}">
      <formula1>0</formula1>
      <formula2>500</formula2>
    </dataValidation>
    <dataValidation type="date" allowBlank="1" showInputMessage="1" showErrorMessage="1" promptTitle="Error " prompt="Las Fechas deben estar entre el 23 de enero y el 15 diciembre de 2023" sqref="H5:H34" xr:uid="{A7EADC21-F9D4-4B8D-9417-6F524706F9D7}">
      <formula1>44949</formula1>
      <formula2>45276</formula2>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2DEA24-D909-46CC-AAF8-3B70E92CF6A1}">
  <dimension ref="A1:W25"/>
  <sheetViews>
    <sheetView topLeftCell="F1" zoomScale="87" zoomScaleNormal="87" workbookViewId="0">
      <pane ySplit="3" topLeftCell="A22" activePane="bottomLeft" state="frozen"/>
      <selection activeCell="F1" sqref="F1"/>
      <selection pane="bottomLeft" activeCell="T4" sqref="T4:T24"/>
    </sheetView>
  </sheetViews>
  <sheetFormatPr baseColWidth="10" defaultColWidth="11" defaultRowHeight="11" x14ac:dyDescent="0.15"/>
  <cols>
    <col min="1" max="1" width="2.6640625" style="34" bestFit="1" customWidth="1"/>
    <col min="2" max="2" width="30.1640625" style="43" customWidth="1"/>
    <col min="3" max="3" width="11" style="43"/>
    <col min="4" max="5" width="33.6640625" style="43" customWidth="1"/>
    <col min="6" max="6" width="35.1640625" style="43" customWidth="1"/>
    <col min="7" max="7" width="11.1640625" style="34" bestFit="1" customWidth="1"/>
    <col min="8" max="8" width="19.6640625" style="34" customWidth="1"/>
    <col min="9" max="11" width="11.1640625" style="34" bestFit="1" customWidth="1"/>
    <col min="12" max="14" width="0" style="34" hidden="1" customWidth="1"/>
    <col min="15" max="15" width="11" style="34"/>
    <col min="16" max="16" width="11.6640625" style="34" bestFit="1" customWidth="1"/>
    <col min="17" max="17" width="11.1640625" style="34" bestFit="1" customWidth="1"/>
    <col min="18" max="18" width="11.6640625" style="34" bestFit="1" customWidth="1"/>
    <col min="19" max="19" width="11.1640625" style="34" bestFit="1" customWidth="1"/>
    <col min="20" max="20" width="11.6640625" style="34" bestFit="1" customWidth="1"/>
    <col min="21" max="21" width="19" style="48" customWidth="1"/>
    <col min="22" max="22" width="22.1640625" style="43" customWidth="1"/>
    <col min="23" max="16384" width="11" style="34"/>
  </cols>
  <sheetData>
    <row r="1" spans="1:23" ht="11.25" customHeight="1" x14ac:dyDescent="0.15">
      <c r="A1" s="290" t="s">
        <v>0</v>
      </c>
      <c r="B1" s="290" t="s">
        <v>1</v>
      </c>
      <c r="C1" s="290" t="s">
        <v>2</v>
      </c>
      <c r="D1" s="290" t="s">
        <v>3</v>
      </c>
      <c r="E1" s="285" t="s">
        <v>116</v>
      </c>
      <c r="F1" s="290" t="s">
        <v>4</v>
      </c>
      <c r="G1" s="290" t="s">
        <v>5</v>
      </c>
      <c r="H1" s="290" t="s">
        <v>6</v>
      </c>
      <c r="I1" s="290"/>
      <c r="J1" s="290" t="s">
        <v>7</v>
      </c>
      <c r="K1" s="290"/>
      <c r="L1" s="49"/>
      <c r="M1" s="49"/>
      <c r="N1" s="49"/>
      <c r="O1" s="285" t="s">
        <v>117</v>
      </c>
      <c r="P1" s="290" t="s">
        <v>8</v>
      </c>
      <c r="Q1" s="290" t="s">
        <v>9</v>
      </c>
      <c r="R1" s="290" t="s">
        <v>10</v>
      </c>
      <c r="S1" s="285" t="s">
        <v>869</v>
      </c>
      <c r="T1" s="285" t="s">
        <v>73</v>
      </c>
      <c r="U1" s="290" t="s">
        <v>22</v>
      </c>
      <c r="V1" s="290" t="s">
        <v>23</v>
      </c>
    </row>
    <row r="2" spans="1:23" ht="12" x14ac:dyDescent="0.15">
      <c r="A2" s="290"/>
      <c r="B2" s="290"/>
      <c r="C2" s="290"/>
      <c r="D2" s="290"/>
      <c r="E2" s="285"/>
      <c r="F2" s="290"/>
      <c r="G2" s="290"/>
      <c r="H2" s="49" t="s">
        <v>11</v>
      </c>
      <c r="I2" s="49" t="s">
        <v>12</v>
      </c>
      <c r="J2" s="290" t="s">
        <v>13</v>
      </c>
      <c r="K2" s="290" t="s">
        <v>14</v>
      </c>
      <c r="L2" s="49"/>
      <c r="M2" s="49"/>
      <c r="N2" s="49"/>
      <c r="O2" s="285"/>
      <c r="P2" s="290"/>
      <c r="Q2" s="290"/>
      <c r="R2" s="290"/>
      <c r="S2" s="285"/>
      <c r="T2" s="285"/>
      <c r="U2" s="290"/>
      <c r="V2" s="290"/>
    </row>
    <row r="3" spans="1:23" ht="12" x14ac:dyDescent="0.15">
      <c r="A3" s="290"/>
      <c r="B3" s="290"/>
      <c r="C3" s="290"/>
      <c r="D3" s="290"/>
      <c r="E3" s="285"/>
      <c r="F3" s="290"/>
      <c r="G3" s="290"/>
      <c r="H3" s="49" t="s">
        <v>15</v>
      </c>
      <c r="I3" s="49" t="s">
        <v>15</v>
      </c>
      <c r="J3" s="290"/>
      <c r="K3" s="290"/>
      <c r="L3" s="49"/>
      <c r="M3" s="49"/>
      <c r="N3" s="49"/>
      <c r="O3" s="285"/>
      <c r="P3" s="290"/>
      <c r="Q3" s="290"/>
      <c r="R3" s="290"/>
      <c r="S3" s="285"/>
      <c r="T3" s="285"/>
      <c r="U3" s="290"/>
      <c r="V3" s="290"/>
    </row>
    <row r="4" spans="1:23" ht="70" customHeight="1" x14ac:dyDescent="0.15">
      <c r="A4" s="35"/>
      <c r="B4" s="33" t="s">
        <v>25</v>
      </c>
      <c r="C4" s="51" t="s">
        <v>124</v>
      </c>
      <c r="D4" s="51" t="s">
        <v>130</v>
      </c>
      <c r="E4" s="36"/>
      <c r="F4" s="55" t="s">
        <v>75</v>
      </c>
      <c r="G4" s="70">
        <v>1</v>
      </c>
      <c r="H4" s="189">
        <v>44949</v>
      </c>
      <c r="I4" s="189">
        <v>45107</v>
      </c>
      <c r="J4" s="37">
        <v>5</v>
      </c>
      <c r="K4" s="37">
        <v>8</v>
      </c>
      <c r="L4" s="40"/>
      <c r="M4" s="37"/>
      <c r="N4" s="40"/>
      <c r="O4" s="45"/>
      <c r="P4" s="188">
        <v>2850000</v>
      </c>
      <c r="Q4" s="41">
        <f>ROUND(((P4*J4)+(P4/30)*K4),0)</f>
        <v>15010000</v>
      </c>
      <c r="R4" s="41">
        <f t="shared" ref="R4:R23" si="0">+Q4*G4</f>
        <v>15010000</v>
      </c>
      <c r="S4" s="42"/>
      <c r="T4" s="42">
        <f t="shared" ref="T4:T14" si="1">R4-S4</f>
        <v>15010000</v>
      </c>
      <c r="U4" s="111" t="s">
        <v>16</v>
      </c>
      <c r="V4" s="36"/>
    </row>
    <row r="5" spans="1:23" ht="70" customHeight="1" x14ac:dyDescent="0.2">
      <c r="A5" s="35"/>
      <c r="B5" s="51" t="s">
        <v>155</v>
      </c>
      <c r="C5" s="51" t="s">
        <v>156</v>
      </c>
      <c r="D5" s="51" t="s">
        <v>157</v>
      </c>
      <c r="E5" s="36"/>
      <c r="F5" s="248" t="s">
        <v>186</v>
      </c>
      <c r="G5" s="193">
        <v>1</v>
      </c>
      <c r="H5" s="59">
        <v>44958</v>
      </c>
      <c r="I5" s="189">
        <v>45107</v>
      </c>
      <c r="J5" s="37">
        <v>5</v>
      </c>
      <c r="K5" s="37">
        <v>0</v>
      </c>
      <c r="L5" s="40"/>
      <c r="M5" s="37"/>
      <c r="N5" s="40"/>
      <c r="O5" s="45"/>
      <c r="P5" s="194">
        <v>3800000</v>
      </c>
      <c r="Q5" s="41">
        <f t="shared" ref="Q5:Q24" si="2">ROUND(((P5*J5)+(P5/30)*K5),0)</f>
        <v>19000000</v>
      </c>
      <c r="R5" s="41">
        <f t="shared" si="0"/>
        <v>19000000</v>
      </c>
      <c r="S5" s="42"/>
      <c r="T5" s="42">
        <f t="shared" si="1"/>
        <v>19000000</v>
      </c>
      <c r="U5" s="111" t="s">
        <v>16</v>
      </c>
      <c r="V5" s="36"/>
    </row>
    <row r="6" spans="1:23" ht="70" customHeight="1" x14ac:dyDescent="0.15">
      <c r="A6" s="35"/>
      <c r="B6" s="51" t="s">
        <v>25</v>
      </c>
      <c r="C6" s="51" t="s">
        <v>118</v>
      </c>
      <c r="D6" s="51" t="s">
        <v>158</v>
      </c>
      <c r="E6" s="36"/>
      <c r="F6" s="55" t="s">
        <v>175</v>
      </c>
      <c r="G6" s="70">
        <v>1</v>
      </c>
      <c r="H6" s="189">
        <v>44949</v>
      </c>
      <c r="I6" s="189">
        <v>45107</v>
      </c>
      <c r="J6" s="37">
        <v>5</v>
      </c>
      <c r="K6" s="37">
        <v>8</v>
      </c>
      <c r="L6" s="40"/>
      <c r="M6" s="37"/>
      <c r="N6" s="40"/>
      <c r="O6" s="45"/>
      <c r="P6" s="188">
        <v>2850000</v>
      </c>
      <c r="Q6" s="41">
        <f t="shared" si="2"/>
        <v>15010000</v>
      </c>
      <c r="R6" s="41">
        <f t="shared" si="0"/>
        <v>15010000</v>
      </c>
      <c r="S6" s="42"/>
      <c r="T6" s="42">
        <f t="shared" si="1"/>
        <v>15010000</v>
      </c>
      <c r="U6" s="111" t="s">
        <v>854</v>
      </c>
      <c r="V6" s="112">
        <v>18670</v>
      </c>
    </row>
    <row r="7" spans="1:23" ht="134.25" customHeight="1" x14ac:dyDescent="0.15">
      <c r="A7" s="35"/>
      <c r="B7" s="33" t="s">
        <v>159</v>
      </c>
      <c r="C7" s="51" t="s">
        <v>144</v>
      </c>
      <c r="D7" s="51" t="s">
        <v>145</v>
      </c>
      <c r="E7" s="36"/>
      <c r="F7" s="55" t="s">
        <v>184</v>
      </c>
      <c r="G7" s="70">
        <v>1</v>
      </c>
      <c r="H7" s="189">
        <v>44949</v>
      </c>
      <c r="I7" s="189">
        <v>45199</v>
      </c>
      <c r="J7" s="37">
        <v>8</v>
      </c>
      <c r="K7" s="37">
        <v>8</v>
      </c>
      <c r="L7" s="38"/>
      <c r="M7" s="39"/>
      <c r="N7" s="38"/>
      <c r="O7" s="45"/>
      <c r="P7" s="188">
        <v>2850000</v>
      </c>
      <c r="Q7" s="41">
        <f t="shared" si="2"/>
        <v>23560000</v>
      </c>
      <c r="R7" s="41">
        <f t="shared" si="0"/>
        <v>23560000</v>
      </c>
      <c r="S7" s="42">
        <f t="shared" ref="S7:S14" si="3">((P7/30)*13)*G7</f>
        <v>1235000</v>
      </c>
      <c r="T7" s="42">
        <f t="shared" si="1"/>
        <v>22325000</v>
      </c>
      <c r="U7" s="36" t="s">
        <v>243</v>
      </c>
      <c r="V7" s="36" t="s">
        <v>244</v>
      </c>
    </row>
    <row r="8" spans="1:23" ht="106.5" customHeight="1" x14ac:dyDescent="0.15">
      <c r="A8" s="35"/>
      <c r="B8" s="50" t="s">
        <v>30</v>
      </c>
      <c r="C8" s="33" t="s">
        <v>160</v>
      </c>
      <c r="D8" s="33" t="s">
        <v>161</v>
      </c>
      <c r="E8" s="36"/>
      <c r="F8" s="55" t="s">
        <v>78</v>
      </c>
      <c r="G8" s="68">
        <v>12</v>
      </c>
      <c r="H8" s="76">
        <v>44949</v>
      </c>
      <c r="I8" s="189">
        <v>45199</v>
      </c>
      <c r="J8" s="37">
        <v>8</v>
      </c>
      <c r="K8" s="37">
        <v>8</v>
      </c>
      <c r="L8" s="38"/>
      <c r="M8" s="39"/>
      <c r="N8" s="38"/>
      <c r="O8" s="45"/>
      <c r="P8" s="188">
        <v>2850000</v>
      </c>
      <c r="Q8" s="41">
        <f t="shared" si="2"/>
        <v>23560000</v>
      </c>
      <c r="R8" s="41">
        <f t="shared" si="0"/>
        <v>282720000</v>
      </c>
      <c r="S8" s="42">
        <f t="shared" si="3"/>
        <v>14820000</v>
      </c>
      <c r="T8" s="42">
        <f t="shared" si="1"/>
        <v>267900000</v>
      </c>
      <c r="U8" s="36" t="s">
        <v>239</v>
      </c>
      <c r="V8" s="36" t="s">
        <v>240</v>
      </c>
    </row>
    <row r="9" spans="1:23" ht="96" x14ac:dyDescent="0.15">
      <c r="A9" s="35"/>
      <c r="B9" s="50" t="s">
        <v>30</v>
      </c>
      <c r="C9" s="51" t="s">
        <v>160</v>
      </c>
      <c r="D9" s="51" t="s">
        <v>161</v>
      </c>
      <c r="E9" s="36"/>
      <c r="F9" s="55" t="s">
        <v>80</v>
      </c>
      <c r="G9" s="70">
        <v>1</v>
      </c>
      <c r="H9" s="189">
        <v>44949</v>
      </c>
      <c r="I9" s="189">
        <v>45199</v>
      </c>
      <c r="J9" s="37">
        <v>8</v>
      </c>
      <c r="K9" s="37">
        <v>8</v>
      </c>
      <c r="L9" s="38"/>
      <c r="M9" s="39"/>
      <c r="N9" s="38"/>
      <c r="O9" s="45"/>
      <c r="P9" s="188">
        <v>3800000</v>
      </c>
      <c r="Q9" s="41">
        <f t="shared" si="2"/>
        <v>31413333</v>
      </c>
      <c r="R9" s="41">
        <f t="shared" si="0"/>
        <v>31413333</v>
      </c>
      <c r="S9" s="42">
        <f t="shared" si="3"/>
        <v>1646666.6666666667</v>
      </c>
      <c r="T9" s="42">
        <f t="shared" si="1"/>
        <v>29766666.333333332</v>
      </c>
      <c r="U9" s="36" t="s">
        <v>241</v>
      </c>
      <c r="V9" s="36" t="s">
        <v>242</v>
      </c>
    </row>
    <row r="10" spans="1:23" ht="120" x14ac:dyDescent="0.15">
      <c r="A10" s="35"/>
      <c r="B10" s="72" t="s">
        <v>29</v>
      </c>
      <c r="C10" s="61" t="s">
        <v>162</v>
      </c>
      <c r="D10" s="72" t="s">
        <v>35</v>
      </c>
      <c r="E10" s="62"/>
      <c r="F10" s="57" t="s">
        <v>77</v>
      </c>
      <c r="G10" s="73">
        <v>1</v>
      </c>
      <c r="H10" s="190">
        <v>44949</v>
      </c>
      <c r="I10" s="189">
        <v>45199</v>
      </c>
      <c r="J10" s="78">
        <v>8</v>
      </c>
      <c r="K10" s="78">
        <v>8</v>
      </c>
      <c r="L10" s="63"/>
      <c r="M10" s="78"/>
      <c r="N10" s="63"/>
      <c r="O10" s="64"/>
      <c r="P10" s="188">
        <v>2850000</v>
      </c>
      <c r="Q10" s="41">
        <f t="shared" si="2"/>
        <v>23560000</v>
      </c>
      <c r="R10" s="65">
        <f t="shared" si="0"/>
        <v>23560000</v>
      </c>
      <c r="S10" s="66">
        <f t="shared" si="3"/>
        <v>1235000</v>
      </c>
      <c r="T10" s="66">
        <f t="shared" si="1"/>
        <v>22325000</v>
      </c>
      <c r="U10" s="62" t="s">
        <v>770</v>
      </c>
      <c r="V10" s="62" t="s">
        <v>771</v>
      </c>
      <c r="W10" s="74"/>
    </row>
    <row r="11" spans="1:23" ht="60" x14ac:dyDescent="0.15">
      <c r="A11" s="35"/>
      <c r="B11" s="33" t="s">
        <v>34</v>
      </c>
      <c r="C11" s="51" t="s">
        <v>163</v>
      </c>
      <c r="D11" s="51" t="s">
        <v>164</v>
      </c>
      <c r="E11" s="36"/>
      <c r="F11" s="55" t="s">
        <v>82</v>
      </c>
      <c r="G11" s="70">
        <v>1</v>
      </c>
      <c r="H11" s="189">
        <v>44949</v>
      </c>
      <c r="I11" s="189">
        <v>45199</v>
      </c>
      <c r="J11" s="37">
        <v>8</v>
      </c>
      <c r="K11" s="37">
        <v>8</v>
      </c>
      <c r="L11" s="38"/>
      <c r="M11" s="39"/>
      <c r="N11" s="38"/>
      <c r="O11" s="45"/>
      <c r="P11" s="188">
        <v>3800000</v>
      </c>
      <c r="Q11" s="41">
        <f t="shared" si="2"/>
        <v>31413333</v>
      </c>
      <c r="R11" s="41">
        <f t="shared" si="0"/>
        <v>31413333</v>
      </c>
      <c r="S11" s="42">
        <f t="shared" si="3"/>
        <v>1646666.6666666667</v>
      </c>
      <c r="T11" s="42">
        <f t="shared" si="1"/>
        <v>29766666.333333332</v>
      </c>
      <c r="U11" s="60" t="s">
        <v>111</v>
      </c>
      <c r="V11" s="36" t="s">
        <v>222</v>
      </c>
    </row>
    <row r="12" spans="1:23" ht="120" x14ac:dyDescent="0.15">
      <c r="A12" s="35"/>
      <c r="B12" s="33" t="s">
        <v>25</v>
      </c>
      <c r="C12" s="33" t="s">
        <v>165</v>
      </c>
      <c r="D12" s="51" t="s">
        <v>166</v>
      </c>
      <c r="E12" s="36"/>
      <c r="F12" s="55" t="s">
        <v>79</v>
      </c>
      <c r="G12" s="68">
        <v>1</v>
      </c>
      <c r="H12" s="191">
        <v>44949</v>
      </c>
      <c r="I12" s="189">
        <v>45199</v>
      </c>
      <c r="J12" s="37">
        <v>8</v>
      </c>
      <c r="K12" s="37">
        <v>8</v>
      </c>
      <c r="L12" s="38"/>
      <c r="M12" s="39"/>
      <c r="N12" s="38"/>
      <c r="O12" s="45"/>
      <c r="P12" s="188">
        <v>3800000</v>
      </c>
      <c r="Q12" s="41">
        <f t="shared" si="2"/>
        <v>31413333</v>
      </c>
      <c r="R12" s="41">
        <f t="shared" si="0"/>
        <v>31413333</v>
      </c>
      <c r="S12" s="42">
        <f t="shared" si="3"/>
        <v>1646666.6666666667</v>
      </c>
      <c r="T12" s="42">
        <f t="shared" si="1"/>
        <v>29766666.333333332</v>
      </c>
      <c r="U12" s="36" t="s">
        <v>237</v>
      </c>
      <c r="V12" s="36" t="s">
        <v>238</v>
      </c>
    </row>
    <row r="13" spans="1:23" ht="121" x14ac:dyDescent="0.2">
      <c r="A13" s="35"/>
      <c r="B13" s="33" t="s">
        <v>30</v>
      </c>
      <c r="C13" s="33" t="s">
        <v>165</v>
      </c>
      <c r="D13" s="51" t="s">
        <v>166</v>
      </c>
      <c r="E13" s="36"/>
      <c r="F13" s="55" t="s">
        <v>179</v>
      </c>
      <c r="G13" s="56">
        <v>1</v>
      </c>
      <c r="H13" s="192">
        <v>44949</v>
      </c>
      <c r="I13" s="189">
        <v>45199</v>
      </c>
      <c r="J13" s="37">
        <v>8</v>
      </c>
      <c r="K13" s="37">
        <v>8</v>
      </c>
      <c r="L13" s="38"/>
      <c r="M13" s="39"/>
      <c r="N13" s="38"/>
      <c r="O13" s="45"/>
      <c r="P13" s="188">
        <v>3800000</v>
      </c>
      <c r="Q13" s="41">
        <f t="shared" si="2"/>
        <v>31413333</v>
      </c>
      <c r="R13" s="41">
        <f t="shared" si="0"/>
        <v>31413333</v>
      </c>
      <c r="S13" s="42">
        <f t="shared" si="3"/>
        <v>1646666.6666666667</v>
      </c>
      <c r="T13" s="42">
        <f t="shared" si="1"/>
        <v>29766666.333333332</v>
      </c>
      <c r="U13" s="36" t="s">
        <v>235</v>
      </c>
      <c r="V13" s="36" t="s">
        <v>236</v>
      </c>
    </row>
    <row r="14" spans="1:23" ht="409.6" x14ac:dyDescent="0.15">
      <c r="A14" s="35"/>
      <c r="B14" s="33" t="s">
        <v>29</v>
      </c>
      <c r="C14" s="33" t="s">
        <v>121</v>
      </c>
      <c r="D14" s="51" t="s">
        <v>128</v>
      </c>
      <c r="E14" s="36"/>
      <c r="F14" s="55" t="s">
        <v>178</v>
      </c>
      <c r="G14" s="68">
        <v>1</v>
      </c>
      <c r="H14" s="76">
        <v>44949</v>
      </c>
      <c r="I14" s="189">
        <v>45199</v>
      </c>
      <c r="J14" s="37">
        <v>8</v>
      </c>
      <c r="K14" s="37">
        <v>8</v>
      </c>
      <c r="L14" s="38"/>
      <c r="M14" s="39"/>
      <c r="N14" s="38"/>
      <c r="O14" s="45"/>
      <c r="P14" s="188">
        <v>3800000</v>
      </c>
      <c r="Q14" s="41">
        <f t="shared" si="2"/>
        <v>31413333</v>
      </c>
      <c r="R14" s="41">
        <f t="shared" si="0"/>
        <v>31413333</v>
      </c>
      <c r="S14" s="42">
        <f t="shared" si="3"/>
        <v>1646666.6666666667</v>
      </c>
      <c r="T14" s="42">
        <f t="shared" si="1"/>
        <v>29766666.333333332</v>
      </c>
      <c r="U14" s="36" t="s">
        <v>233</v>
      </c>
      <c r="V14" s="36" t="s">
        <v>234</v>
      </c>
    </row>
    <row r="15" spans="1:23" ht="328" x14ac:dyDescent="0.15">
      <c r="A15" s="35"/>
      <c r="B15" s="33" t="s">
        <v>159</v>
      </c>
      <c r="C15" s="33" t="s">
        <v>119</v>
      </c>
      <c r="D15" s="51" t="s">
        <v>126</v>
      </c>
      <c r="E15" s="36"/>
      <c r="F15" s="55" t="s">
        <v>219</v>
      </c>
      <c r="G15" s="68">
        <v>1</v>
      </c>
      <c r="H15" s="191">
        <v>44949</v>
      </c>
      <c r="I15" s="189">
        <v>45199</v>
      </c>
      <c r="J15" s="37">
        <v>8</v>
      </c>
      <c r="K15" s="37">
        <v>8</v>
      </c>
      <c r="L15" s="38"/>
      <c r="M15" s="39"/>
      <c r="N15" s="38"/>
      <c r="O15" s="45"/>
      <c r="P15" s="188">
        <v>3800000</v>
      </c>
      <c r="Q15" s="41">
        <f t="shared" si="2"/>
        <v>31413333</v>
      </c>
      <c r="R15" s="41">
        <f t="shared" si="0"/>
        <v>31413333</v>
      </c>
      <c r="S15" s="42">
        <f>((P15/30)*13)*G15</f>
        <v>1646666.6666666667</v>
      </c>
      <c r="T15" s="42">
        <f>R15-S15</f>
        <v>29766666.333333332</v>
      </c>
      <c r="U15" s="36" t="s">
        <v>220</v>
      </c>
      <c r="V15" s="36" t="s">
        <v>221</v>
      </c>
    </row>
    <row r="16" spans="1:23" ht="328" x14ac:dyDescent="0.15">
      <c r="A16" s="35"/>
      <c r="B16" s="33" t="s">
        <v>31</v>
      </c>
      <c r="C16" s="33" t="s">
        <v>122</v>
      </c>
      <c r="D16" s="51" t="s">
        <v>126</v>
      </c>
      <c r="E16" s="36"/>
      <c r="F16" s="55" t="s">
        <v>181</v>
      </c>
      <c r="G16" s="68">
        <v>1</v>
      </c>
      <c r="H16" s="76">
        <v>44949</v>
      </c>
      <c r="I16" s="189">
        <v>45199</v>
      </c>
      <c r="J16" s="37">
        <v>8</v>
      </c>
      <c r="K16" s="37">
        <v>8</v>
      </c>
      <c r="L16" s="38"/>
      <c r="M16" s="39"/>
      <c r="N16" s="38"/>
      <c r="O16" s="45"/>
      <c r="P16" s="188">
        <v>3800000</v>
      </c>
      <c r="Q16" s="41">
        <f t="shared" si="2"/>
        <v>31413333</v>
      </c>
      <c r="R16" s="41">
        <f t="shared" si="0"/>
        <v>31413333</v>
      </c>
      <c r="S16" s="42">
        <f t="shared" ref="S16:S22" si="4">((P16/30)*13)*G16</f>
        <v>1646666.6666666667</v>
      </c>
      <c r="T16" s="42">
        <f t="shared" ref="T16:T22" si="5">R16-S16</f>
        <v>29766666.333333332</v>
      </c>
      <c r="U16" s="62" t="s">
        <v>218</v>
      </c>
      <c r="V16" s="62" t="s">
        <v>247</v>
      </c>
    </row>
    <row r="17" spans="1:22" ht="328" x14ac:dyDescent="0.15">
      <c r="A17" s="35"/>
      <c r="B17" s="33" t="s">
        <v>31</v>
      </c>
      <c r="C17" s="33" t="s">
        <v>122</v>
      </c>
      <c r="D17" s="51" t="s">
        <v>126</v>
      </c>
      <c r="E17" s="36"/>
      <c r="F17" s="55" t="s">
        <v>181</v>
      </c>
      <c r="G17" s="68">
        <v>1</v>
      </c>
      <c r="H17" s="76">
        <v>44949</v>
      </c>
      <c r="I17" s="189">
        <v>45107</v>
      </c>
      <c r="J17" s="37">
        <v>5</v>
      </c>
      <c r="K17" s="37">
        <v>8</v>
      </c>
      <c r="L17" s="38"/>
      <c r="M17" s="39"/>
      <c r="N17" s="38"/>
      <c r="O17" s="45"/>
      <c r="P17" s="188">
        <v>3800000</v>
      </c>
      <c r="Q17" s="41">
        <f t="shared" si="2"/>
        <v>20013333</v>
      </c>
      <c r="R17" s="41">
        <f t="shared" ref="R17" si="6">+Q17*G17</f>
        <v>20013333</v>
      </c>
      <c r="S17" s="42"/>
      <c r="T17" s="42">
        <f t="shared" ref="T17" si="7">R17-S17</f>
        <v>20013333</v>
      </c>
      <c r="U17" s="69" t="s">
        <v>16</v>
      </c>
      <c r="V17" s="62" t="s">
        <v>247</v>
      </c>
    </row>
    <row r="18" spans="1:22" ht="109" x14ac:dyDescent="0.2">
      <c r="A18" s="35"/>
      <c r="B18" s="51" t="s">
        <v>33</v>
      </c>
      <c r="C18" s="51" t="s">
        <v>167</v>
      </c>
      <c r="D18" s="51" t="s">
        <v>177</v>
      </c>
      <c r="E18" s="36"/>
      <c r="F18" s="51" t="s">
        <v>81</v>
      </c>
      <c r="G18" s="56">
        <v>1</v>
      </c>
      <c r="H18" s="59">
        <v>44949</v>
      </c>
      <c r="I18" s="189">
        <v>45199</v>
      </c>
      <c r="J18" s="37">
        <v>8</v>
      </c>
      <c r="K18" s="37">
        <v>8</v>
      </c>
      <c r="L18" s="38"/>
      <c r="M18" s="39"/>
      <c r="N18" s="38"/>
      <c r="O18" s="45"/>
      <c r="P18" s="188">
        <v>3800000</v>
      </c>
      <c r="Q18" s="41">
        <f t="shared" si="2"/>
        <v>31413333</v>
      </c>
      <c r="R18" s="41">
        <f t="shared" si="0"/>
        <v>31413333</v>
      </c>
      <c r="S18" s="42">
        <f t="shared" si="4"/>
        <v>1646666.6666666667</v>
      </c>
      <c r="T18" s="42">
        <f t="shared" si="5"/>
        <v>29766666.333333332</v>
      </c>
      <c r="U18" s="36" t="s">
        <v>215</v>
      </c>
      <c r="V18" s="36" t="s">
        <v>216</v>
      </c>
    </row>
    <row r="19" spans="1:22" ht="85" x14ac:dyDescent="0.2">
      <c r="A19" s="35"/>
      <c r="B19" s="51" t="s">
        <v>168</v>
      </c>
      <c r="C19" s="51" t="s">
        <v>169</v>
      </c>
      <c r="D19" s="51" t="s">
        <v>170</v>
      </c>
      <c r="E19" s="36"/>
      <c r="F19" s="58" t="s">
        <v>217</v>
      </c>
      <c r="G19" s="56">
        <v>1</v>
      </c>
      <c r="H19" s="59">
        <v>44949</v>
      </c>
      <c r="I19" s="189">
        <v>45199</v>
      </c>
      <c r="J19" s="37">
        <v>8</v>
      </c>
      <c r="K19" s="37">
        <v>8</v>
      </c>
      <c r="L19" s="54"/>
      <c r="M19" s="54"/>
      <c r="N19" s="54"/>
      <c r="O19" s="54"/>
      <c r="P19" s="188">
        <v>3800000</v>
      </c>
      <c r="Q19" s="41">
        <f t="shared" si="2"/>
        <v>31413333</v>
      </c>
      <c r="R19" s="41">
        <f t="shared" si="0"/>
        <v>31413333</v>
      </c>
      <c r="S19" s="42">
        <f t="shared" si="4"/>
        <v>1646666.6666666667</v>
      </c>
      <c r="T19" s="42">
        <f t="shared" si="5"/>
        <v>29766666.333333332</v>
      </c>
      <c r="U19" s="53" t="s">
        <v>213</v>
      </c>
      <c r="V19" s="53" t="s">
        <v>214</v>
      </c>
    </row>
    <row r="20" spans="1:22" s="46" customFormat="1" ht="144" x14ac:dyDescent="0.15">
      <c r="A20" s="52"/>
      <c r="B20" s="33" t="s">
        <v>25</v>
      </c>
      <c r="C20" s="33" t="s">
        <v>26</v>
      </c>
      <c r="D20" s="51" t="s">
        <v>27</v>
      </c>
      <c r="E20" s="36"/>
      <c r="F20" s="55" t="s">
        <v>176</v>
      </c>
      <c r="G20" s="70">
        <v>4</v>
      </c>
      <c r="H20" s="189">
        <v>44949</v>
      </c>
      <c r="I20" s="189">
        <v>45199</v>
      </c>
      <c r="J20" s="37">
        <v>8</v>
      </c>
      <c r="K20" s="37">
        <v>8</v>
      </c>
      <c r="L20" s="54"/>
      <c r="M20" s="54"/>
      <c r="N20" s="54"/>
      <c r="O20" s="54"/>
      <c r="P20" s="188">
        <v>3800000</v>
      </c>
      <c r="Q20" s="41">
        <f t="shared" si="2"/>
        <v>31413333</v>
      </c>
      <c r="R20" s="41">
        <f t="shared" si="0"/>
        <v>125653332</v>
      </c>
      <c r="S20" s="42">
        <f t="shared" si="4"/>
        <v>6586666.666666667</v>
      </c>
      <c r="T20" s="42">
        <f t="shared" si="5"/>
        <v>119066665.33333333</v>
      </c>
      <c r="U20" s="36" t="s">
        <v>619</v>
      </c>
      <c r="V20" s="36" t="s">
        <v>231</v>
      </c>
    </row>
    <row r="21" spans="1:22" ht="84" x14ac:dyDescent="0.15">
      <c r="A21" s="54"/>
      <c r="B21" s="33" t="s">
        <v>159</v>
      </c>
      <c r="C21" s="33" t="s">
        <v>232</v>
      </c>
      <c r="D21" s="33" t="s">
        <v>171</v>
      </c>
      <c r="E21" s="36"/>
      <c r="F21" s="55" t="s">
        <v>180</v>
      </c>
      <c r="G21" s="70">
        <v>2</v>
      </c>
      <c r="H21" s="189">
        <v>44949</v>
      </c>
      <c r="I21" s="189">
        <v>45199</v>
      </c>
      <c r="J21" s="37">
        <v>8</v>
      </c>
      <c r="K21" s="37">
        <v>8</v>
      </c>
      <c r="L21" s="54"/>
      <c r="M21" s="54"/>
      <c r="N21" s="54"/>
      <c r="O21" s="54"/>
      <c r="P21" s="188">
        <v>3800000</v>
      </c>
      <c r="Q21" s="41">
        <f t="shared" si="2"/>
        <v>31413333</v>
      </c>
      <c r="R21" s="41">
        <f t="shared" si="0"/>
        <v>62826666</v>
      </c>
      <c r="S21" s="42">
        <f t="shared" si="4"/>
        <v>3293333.3333333335</v>
      </c>
      <c r="T21" s="42">
        <f t="shared" si="5"/>
        <v>59533332.666666664</v>
      </c>
      <c r="U21" s="60" t="s">
        <v>229</v>
      </c>
      <c r="V21" s="36" t="s">
        <v>230</v>
      </c>
    </row>
    <row r="22" spans="1:22" ht="156" x14ac:dyDescent="0.15">
      <c r="A22" s="54"/>
      <c r="B22" s="33" t="s">
        <v>31</v>
      </c>
      <c r="C22" s="33" t="s">
        <v>172</v>
      </c>
      <c r="D22" s="33" t="s">
        <v>36</v>
      </c>
      <c r="E22" s="36"/>
      <c r="F22" s="55" t="s">
        <v>182</v>
      </c>
      <c r="G22" s="70">
        <v>8</v>
      </c>
      <c r="H22" s="189">
        <v>44949</v>
      </c>
      <c r="I22" s="189">
        <v>45199</v>
      </c>
      <c r="J22" s="37">
        <v>8</v>
      </c>
      <c r="K22" s="37">
        <v>8</v>
      </c>
      <c r="L22" s="54"/>
      <c r="M22" s="54"/>
      <c r="N22" s="54"/>
      <c r="O22" s="54"/>
      <c r="P22" s="188">
        <v>3800000</v>
      </c>
      <c r="Q22" s="41">
        <f t="shared" si="2"/>
        <v>31413333</v>
      </c>
      <c r="R22" s="41">
        <f t="shared" si="0"/>
        <v>251306664</v>
      </c>
      <c r="S22" s="42">
        <f t="shared" si="4"/>
        <v>13173333.333333334</v>
      </c>
      <c r="T22" s="42">
        <f t="shared" si="5"/>
        <v>238133330.66666666</v>
      </c>
      <c r="U22" s="36" t="s">
        <v>227</v>
      </c>
      <c r="V22" s="36" t="s">
        <v>228</v>
      </c>
    </row>
    <row r="23" spans="1:22" ht="72" x14ac:dyDescent="0.15">
      <c r="A23" s="54"/>
      <c r="B23" s="51" t="s">
        <v>28</v>
      </c>
      <c r="C23" s="51" t="s">
        <v>173</v>
      </c>
      <c r="D23" s="51" t="s">
        <v>174</v>
      </c>
      <c r="E23" s="36"/>
      <c r="F23" s="55" t="s">
        <v>76</v>
      </c>
      <c r="G23" s="70">
        <v>1</v>
      </c>
      <c r="H23" s="189">
        <v>44949</v>
      </c>
      <c r="I23" s="189">
        <v>45107</v>
      </c>
      <c r="J23" s="60">
        <v>5</v>
      </c>
      <c r="K23" s="60">
        <v>8</v>
      </c>
      <c r="L23" s="71"/>
      <c r="M23" s="71"/>
      <c r="N23" s="71"/>
      <c r="O23" s="71"/>
      <c r="P23" s="188">
        <v>3800000</v>
      </c>
      <c r="Q23" s="41">
        <f t="shared" si="2"/>
        <v>20013333</v>
      </c>
      <c r="R23" s="41">
        <f t="shared" si="0"/>
        <v>20013333</v>
      </c>
      <c r="S23" s="42"/>
      <c r="T23" s="42">
        <f>R23-S23</f>
        <v>20013333</v>
      </c>
      <c r="U23" s="36" t="s">
        <v>225</v>
      </c>
      <c r="V23" s="36" t="s">
        <v>226</v>
      </c>
    </row>
    <row r="24" spans="1:22" ht="72" x14ac:dyDescent="0.15">
      <c r="A24" s="54"/>
      <c r="B24" s="51" t="s">
        <v>28</v>
      </c>
      <c r="C24" s="51" t="s">
        <v>173</v>
      </c>
      <c r="D24" s="51" t="s">
        <v>174</v>
      </c>
      <c r="E24" s="36"/>
      <c r="F24" s="55" t="s">
        <v>183</v>
      </c>
      <c r="G24" s="70">
        <v>2</v>
      </c>
      <c r="H24" s="189">
        <v>44949</v>
      </c>
      <c r="I24" s="189">
        <v>45107</v>
      </c>
      <c r="J24" s="37">
        <v>5</v>
      </c>
      <c r="K24" s="37">
        <v>8</v>
      </c>
      <c r="L24" s="54"/>
      <c r="M24" s="54"/>
      <c r="N24" s="54"/>
      <c r="O24" s="54"/>
      <c r="P24" s="188">
        <v>3800000</v>
      </c>
      <c r="Q24" s="41">
        <f t="shared" si="2"/>
        <v>20013333</v>
      </c>
      <c r="R24" s="41">
        <f t="shared" ref="R24" si="8">+Q24*G24</f>
        <v>40026666</v>
      </c>
      <c r="S24" s="42"/>
      <c r="T24" s="42">
        <f t="shared" ref="T24" si="9">R24-S24</f>
        <v>40026666</v>
      </c>
      <c r="U24" s="36" t="s">
        <v>223</v>
      </c>
      <c r="V24" s="36" t="s">
        <v>224</v>
      </c>
    </row>
    <row r="25" spans="1:22" x14ac:dyDescent="0.15">
      <c r="G25" s="92">
        <f>SUM(G4:G24)</f>
        <v>44</v>
      </c>
      <c r="T25" s="77">
        <f>SUM(T4:T24)</f>
        <v>1126256657.6666665</v>
      </c>
    </row>
  </sheetData>
  <autoFilter ref="A3:V25" xr:uid="{342DEA24-D909-46CC-AAF8-3B70E92CF6A1}"/>
  <mergeCells count="19">
    <mergeCell ref="G1:G3"/>
    <mergeCell ref="A1:A3"/>
    <mergeCell ref="B1:B3"/>
    <mergeCell ref="C1:C3"/>
    <mergeCell ref="D1:D3"/>
    <mergeCell ref="F1:F3"/>
    <mergeCell ref="E1:E3"/>
    <mergeCell ref="H1:I1"/>
    <mergeCell ref="J1:K1"/>
    <mergeCell ref="P1:P3"/>
    <mergeCell ref="Q1:Q3"/>
    <mergeCell ref="R1:R3"/>
    <mergeCell ref="O1:O3"/>
    <mergeCell ref="V1:V3"/>
    <mergeCell ref="J2:J3"/>
    <mergeCell ref="K2:K3"/>
    <mergeCell ref="S1:S3"/>
    <mergeCell ref="T1:T3"/>
    <mergeCell ref="U1:U3"/>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923116-DD20-44E6-85B7-63DD2ABFA6B0}">
  <sheetPr filterMode="1"/>
  <dimension ref="A1:X21"/>
  <sheetViews>
    <sheetView topLeftCell="I1" zoomScale="140" zoomScaleNormal="140" workbookViewId="0">
      <pane ySplit="3" topLeftCell="A13" activePane="bottomLeft" state="frozen"/>
      <selection activeCell="I1" sqref="I1"/>
      <selection pane="bottomLeft" activeCell="S17" sqref="S17"/>
    </sheetView>
  </sheetViews>
  <sheetFormatPr baseColWidth="10" defaultColWidth="11" defaultRowHeight="11" x14ac:dyDescent="0.15"/>
  <cols>
    <col min="1" max="1" width="3.33203125" style="34" bestFit="1" customWidth="1"/>
    <col min="2" max="2" width="30.1640625" style="34" customWidth="1"/>
    <col min="3" max="3" width="14.6640625" style="43" customWidth="1"/>
    <col min="4" max="4" width="14.83203125" style="43" customWidth="1"/>
    <col min="5" max="5" width="19.33203125" style="43" customWidth="1"/>
    <col min="6" max="6" width="42.6640625" style="44" customWidth="1"/>
    <col min="7" max="11" width="11.1640625" style="34" bestFit="1" customWidth="1"/>
    <col min="12" max="14" width="0" style="34" hidden="1" customWidth="1"/>
    <col min="15" max="15" width="11" style="34"/>
    <col min="16" max="17" width="11.1640625" style="34" bestFit="1" customWidth="1"/>
    <col min="18" max="18" width="13.33203125" style="34" bestFit="1" customWidth="1"/>
    <col min="19" max="20" width="11.83203125" style="34" customWidth="1"/>
    <col min="21" max="21" width="25.83203125" style="43" customWidth="1"/>
    <col min="22" max="22" width="21.5" style="43" customWidth="1"/>
    <col min="23" max="16384" width="11" style="34"/>
  </cols>
  <sheetData>
    <row r="1" spans="1:24" ht="11.25" customHeight="1" x14ac:dyDescent="0.15">
      <c r="A1" s="290" t="s">
        <v>0</v>
      </c>
      <c r="B1" s="290" t="s">
        <v>1</v>
      </c>
      <c r="C1" s="290" t="s">
        <v>2</v>
      </c>
      <c r="D1" s="290" t="s">
        <v>3</v>
      </c>
      <c r="E1" s="285" t="s">
        <v>116</v>
      </c>
      <c r="F1" s="290" t="s">
        <v>4</v>
      </c>
      <c r="G1" s="290" t="s">
        <v>5</v>
      </c>
      <c r="H1" s="290" t="s">
        <v>6</v>
      </c>
      <c r="I1" s="290"/>
      <c r="J1" s="290" t="s">
        <v>7</v>
      </c>
      <c r="K1" s="290"/>
      <c r="L1" s="49"/>
      <c r="M1" s="49"/>
      <c r="N1" s="49"/>
      <c r="O1" s="285" t="s">
        <v>117</v>
      </c>
      <c r="P1" s="290" t="s">
        <v>8</v>
      </c>
      <c r="Q1" s="290" t="s">
        <v>9</v>
      </c>
      <c r="R1" s="290" t="s">
        <v>10</v>
      </c>
      <c r="S1" s="285" t="s">
        <v>869</v>
      </c>
      <c r="T1" s="285" t="s">
        <v>73</v>
      </c>
      <c r="U1" s="290" t="s">
        <v>22</v>
      </c>
      <c r="V1" s="290" t="s">
        <v>23</v>
      </c>
    </row>
    <row r="2" spans="1:24" ht="12" x14ac:dyDescent="0.15">
      <c r="A2" s="290"/>
      <c r="B2" s="290"/>
      <c r="C2" s="290"/>
      <c r="D2" s="290"/>
      <c r="E2" s="285"/>
      <c r="F2" s="290"/>
      <c r="G2" s="290"/>
      <c r="H2" s="49" t="s">
        <v>11</v>
      </c>
      <c r="I2" s="49" t="s">
        <v>12</v>
      </c>
      <c r="J2" s="290" t="s">
        <v>13</v>
      </c>
      <c r="K2" s="290" t="s">
        <v>14</v>
      </c>
      <c r="L2" s="49"/>
      <c r="M2" s="49"/>
      <c r="N2" s="49"/>
      <c r="O2" s="285"/>
      <c r="P2" s="290"/>
      <c r="Q2" s="290"/>
      <c r="R2" s="290"/>
      <c r="S2" s="285"/>
      <c r="T2" s="285"/>
      <c r="U2" s="290"/>
      <c r="V2" s="290"/>
    </row>
    <row r="3" spans="1:24" ht="12" x14ac:dyDescent="0.15">
      <c r="A3" s="290"/>
      <c r="B3" s="290"/>
      <c r="C3" s="290"/>
      <c r="D3" s="290"/>
      <c r="E3" s="285"/>
      <c r="F3" s="290"/>
      <c r="G3" s="290"/>
      <c r="H3" s="49" t="s">
        <v>15</v>
      </c>
      <c r="I3" s="49" t="s">
        <v>15</v>
      </c>
      <c r="J3" s="290"/>
      <c r="K3" s="290"/>
      <c r="L3" s="49"/>
      <c r="M3" s="49"/>
      <c r="N3" s="49"/>
      <c r="O3" s="285"/>
      <c r="P3" s="290"/>
      <c r="Q3" s="290"/>
      <c r="R3" s="290"/>
      <c r="S3" s="285"/>
      <c r="T3" s="285"/>
      <c r="U3" s="290"/>
      <c r="V3" s="290"/>
    </row>
    <row r="4" spans="1:24" ht="93" customHeight="1" x14ac:dyDescent="0.2">
      <c r="A4" s="35">
        <v>1</v>
      </c>
      <c r="B4" s="51" t="s">
        <v>132</v>
      </c>
      <c r="C4" s="51" t="s">
        <v>133</v>
      </c>
      <c r="D4" s="51" t="s">
        <v>134</v>
      </c>
      <c r="E4" s="36" t="s">
        <v>851</v>
      </c>
      <c r="F4" s="195" t="s">
        <v>152</v>
      </c>
      <c r="G4" s="56">
        <v>2</v>
      </c>
      <c r="H4" s="59">
        <v>44949</v>
      </c>
      <c r="I4" s="258">
        <v>45199</v>
      </c>
      <c r="J4" s="37">
        <v>8</v>
      </c>
      <c r="K4" s="37">
        <v>8</v>
      </c>
      <c r="L4" s="40"/>
      <c r="M4" s="37"/>
      <c r="N4" s="40"/>
      <c r="O4" s="45"/>
      <c r="P4" s="260">
        <v>3800000</v>
      </c>
      <c r="Q4" s="41">
        <f>ROUND(((P4*J4)+(P4/30)*K4),0)</f>
        <v>31413333</v>
      </c>
      <c r="R4" s="41">
        <f t="shared" ref="R4:R20" si="0">+Q4*G4</f>
        <v>62826666</v>
      </c>
      <c r="S4" s="42">
        <f t="shared" ref="S4:S14" si="1">((P4/30)*13)*G4</f>
        <v>3293333.3333333335</v>
      </c>
      <c r="T4" s="42">
        <f t="shared" ref="T4:T14" si="2">R4-S4</f>
        <v>59533332.666666664</v>
      </c>
      <c r="U4" s="47" t="s">
        <v>187</v>
      </c>
      <c r="V4" s="36" t="s">
        <v>188</v>
      </c>
    </row>
    <row r="5" spans="1:24" ht="92.25" customHeight="1" x14ac:dyDescent="0.2">
      <c r="A5" s="35">
        <f>1+A4</f>
        <v>2</v>
      </c>
      <c r="B5" s="51" t="s">
        <v>49</v>
      </c>
      <c r="C5" s="51" t="s">
        <v>135</v>
      </c>
      <c r="D5" s="51" t="s">
        <v>136</v>
      </c>
      <c r="E5" s="36" t="s">
        <v>851</v>
      </c>
      <c r="F5" s="195" t="s">
        <v>148</v>
      </c>
      <c r="G5" s="56">
        <v>1</v>
      </c>
      <c r="H5" s="59">
        <v>44949</v>
      </c>
      <c r="I5" s="258">
        <v>45199</v>
      </c>
      <c r="J5" s="37">
        <v>8</v>
      </c>
      <c r="K5" s="37">
        <v>8</v>
      </c>
      <c r="L5" s="40"/>
      <c r="M5" s="37"/>
      <c r="N5" s="40"/>
      <c r="O5" s="45"/>
      <c r="P5" s="260">
        <v>3800000</v>
      </c>
      <c r="Q5" s="41">
        <f>ROUND(((P5*J5)+(P5/30)*K5),0)</f>
        <v>31413333</v>
      </c>
      <c r="R5" s="41">
        <f t="shared" si="0"/>
        <v>31413333</v>
      </c>
      <c r="S5" s="42">
        <f t="shared" si="1"/>
        <v>1646666.6666666667</v>
      </c>
      <c r="T5" s="42">
        <f t="shared" si="2"/>
        <v>29766666.333333332</v>
      </c>
      <c r="U5" s="60" t="s">
        <v>189</v>
      </c>
      <c r="V5" s="36" t="s">
        <v>190</v>
      </c>
      <c r="X5" s="34" t="s">
        <v>603</v>
      </c>
    </row>
    <row r="6" spans="1:24" ht="70" hidden="1" customHeight="1" x14ac:dyDescent="0.2">
      <c r="A6" s="35">
        <f t="shared" ref="A6:A20" si="3">1+A5</f>
        <v>3</v>
      </c>
      <c r="B6" s="51" t="s">
        <v>47</v>
      </c>
      <c r="C6" s="51" t="s">
        <v>137</v>
      </c>
      <c r="D6" s="51" t="s">
        <v>138</v>
      </c>
      <c r="E6" s="36" t="s">
        <v>851</v>
      </c>
      <c r="F6" s="196" t="s">
        <v>84</v>
      </c>
      <c r="G6" s="56">
        <v>2</v>
      </c>
      <c r="H6" s="59">
        <v>44949</v>
      </c>
      <c r="I6" s="257">
        <v>45107</v>
      </c>
      <c r="J6" s="37">
        <v>5</v>
      </c>
      <c r="K6" s="37">
        <v>8</v>
      </c>
      <c r="L6" s="40"/>
      <c r="M6" s="37"/>
      <c r="N6" s="40"/>
      <c r="O6" s="45"/>
      <c r="P6" s="260">
        <v>3800000</v>
      </c>
      <c r="Q6" s="41">
        <f>ROUND(((P6*J6)+(P6/30)*K6),0)</f>
        <v>20013333</v>
      </c>
      <c r="R6" s="41">
        <f t="shared" si="0"/>
        <v>40026666</v>
      </c>
      <c r="S6" s="42"/>
      <c r="T6" s="42">
        <f t="shared" si="2"/>
        <v>40026666</v>
      </c>
      <c r="U6" s="36" t="s">
        <v>625</v>
      </c>
      <c r="V6" s="36" t="s">
        <v>210</v>
      </c>
    </row>
    <row r="7" spans="1:24" ht="70" hidden="1" customHeight="1" x14ac:dyDescent="0.2">
      <c r="A7" s="35">
        <f t="shared" si="3"/>
        <v>4</v>
      </c>
      <c r="B7" s="51" t="s">
        <v>49</v>
      </c>
      <c r="C7" s="51" t="s">
        <v>120</v>
      </c>
      <c r="D7" s="51" t="s">
        <v>127</v>
      </c>
      <c r="E7" s="36" t="s">
        <v>851</v>
      </c>
      <c r="F7" s="195" t="s">
        <v>149</v>
      </c>
      <c r="G7" s="56">
        <v>1</v>
      </c>
      <c r="H7" s="59">
        <v>44949</v>
      </c>
      <c r="I7" s="257">
        <v>45107</v>
      </c>
      <c r="J7" s="37">
        <v>5</v>
      </c>
      <c r="K7" s="37">
        <v>8</v>
      </c>
      <c r="L7" s="40"/>
      <c r="M7" s="37"/>
      <c r="N7" s="40"/>
      <c r="O7" s="45"/>
      <c r="P7" s="260">
        <v>3800000</v>
      </c>
      <c r="Q7" s="41">
        <f t="shared" ref="Q7:Q20" si="4">ROUND(((P7*J7)+(P7/30)*K7),0)</f>
        <v>20013333</v>
      </c>
      <c r="R7" s="41">
        <f t="shared" si="0"/>
        <v>20013333</v>
      </c>
      <c r="S7" s="42"/>
      <c r="T7" s="42">
        <f t="shared" si="2"/>
        <v>20013333</v>
      </c>
      <c r="U7" s="36" t="s">
        <v>211</v>
      </c>
      <c r="V7" s="36" t="s">
        <v>191</v>
      </c>
    </row>
    <row r="8" spans="1:24" ht="70" customHeight="1" x14ac:dyDescent="0.2">
      <c r="A8" s="35">
        <f t="shared" si="3"/>
        <v>5</v>
      </c>
      <c r="B8" s="51" t="s">
        <v>49</v>
      </c>
      <c r="C8" s="51" t="s">
        <v>57</v>
      </c>
      <c r="D8" s="51" t="s">
        <v>139</v>
      </c>
      <c r="E8" s="36" t="s">
        <v>851</v>
      </c>
      <c r="F8" s="195" t="s">
        <v>86</v>
      </c>
      <c r="G8" s="56">
        <v>1</v>
      </c>
      <c r="H8" s="59">
        <v>44949</v>
      </c>
      <c r="I8" s="258">
        <v>45199</v>
      </c>
      <c r="J8" s="37">
        <v>8</v>
      </c>
      <c r="K8" s="37">
        <v>8</v>
      </c>
      <c r="L8" s="40"/>
      <c r="M8" s="37"/>
      <c r="N8" s="40"/>
      <c r="O8" s="45"/>
      <c r="P8" s="260">
        <v>3800000</v>
      </c>
      <c r="Q8" s="41">
        <f t="shared" si="4"/>
        <v>31413333</v>
      </c>
      <c r="R8" s="41">
        <f t="shared" si="0"/>
        <v>31413333</v>
      </c>
      <c r="S8" s="42">
        <f t="shared" si="1"/>
        <v>1646666.6666666667</v>
      </c>
      <c r="T8" s="42">
        <f t="shared" si="2"/>
        <v>29766666.333333332</v>
      </c>
      <c r="U8" s="36" t="s">
        <v>192</v>
      </c>
      <c r="V8" s="36" t="s">
        <v>193</v>
      </c>
    </row>
    <row r="9" spans="1:24" ht="70" hidden="1" customHeight="1" x14ac:dyDescent="0.15">
      <c r="A9" s="35">
        <f t="shared" si="3"/>
        <v>6</v>
      </c>
      <c r="B9" s="51" t="s">
        <v>46</v>
      </c>
      <c r="C9" s="51" t="s">
        <v>125</v>
      </c>
      <c r="D9" s="51" t="s">
        <v>131</v>
      </c>
      <c r="E9" s="36" t="s">
        <v>851</v>
      </c>
      <c r="F9" s="55" t="s">
        <v>83</v>
      </c>
      <c r="G9" s="75">
        <v>1</v>
      </c>
      <c r="H9" s="76">
        <v>44949</v>
      </c>
      <c r="I9" s="257">
        <v>45107</v>
      </c>
      <c r="J9" s="37">
        <v>5</v>
      </c>
      <c r="K9" s="37">
        <v>8</v>
      </c>
      <c r="L9" s="40"/>
      <c r="M9" s="37"/>
      <c r="N9" s="40"/>
      <c r="O9" s="45"/>
      <c r="P9" s="260">
        <v>3800000</v>
      </c>
      <c r="Q9" s="41">
        <f t="shared" si="4"/>
        <v>20013333</v>
      </c>
      <c r="R9" s="41">
        <f t="shared" si="0"/>
        <v>20013333</v>
      </c>
      <c r="S9" s="42"/>
      <c r="T9" s="42">
        <f t="shared" si="2"/>
        <v>20013333</v>
      </c>
      <c r="U9" s="36" t="s">
        <v>245</v>
      </c>
      <c r="V9" s="36" t="s">
        <v>246</v>
      </c>
    </row>
    <row r="10" spans="1:24" ht="70" hidden="1" customHeight="1" x14ac:dyDescent="0.2">
      <c r="A10" s="35">
        <f t="shared" si="3"/>
        <v>7</v>
      </c>
      <c r="B10" s="51" t="s">
        <v>49</v>
      </c>
      <c r="C10" s="51" t="s">
        <v>118</v>
      </c>
      <c r="D10" s="51" t="s">
        <v>140</v>
      </c>
      <c r="E10" s="36" t="s">
        <v>851</v>
      </c>
      <c r="F10" s="195" t="s">
        <v>150</v>
      </c>
      <c r="G10" s="56">
        <v>1</v>
      </c>
      <c r="H10" s="59">
        <v>44949</v>
      </c>
      <c r="I10" s="257">
        <v>45107</v>
      </c>
      <c r="J10" s="37">
        <v>5</v>
      </c>
      <c r="K10" s="37">
        <v>8</v>
      </c>
      <c r="L10" s="40"/>
      <c r="M10" s="37"/>
      <c r="N10" s="40"/>
      <c r="O10" s="45"/>
      <c r="P10" s="260">
        <v>3800000</v>
      </c>
      <c r="Q10" s="41">
        <f t="shared" si="4"/>
        <v>20013333</v>
      </c>
      <c r="R10" s="41">
        <f t="shared" si="0"/>
        <v>20013333</v>
      </c>
      <c r="S10" s="42"/>
      <c r="T10" s="42">
        <f t="shared" si="2"/>
        <v>20013333</v>
      </c>
      <c r="U10" s="36" t="s">
        <v>196</v>
      </c>
      <c r="V10" s="36" t="s">
        <v>197</v>
      </c>
    </row>
    <row r="11" spans="1:24" ht="70" customHeight="1" x14ac:dyDescent="0.2">
      <c r="A11" s="35">
        <f t="shared" si="3"/>
        <v>8</v>
      </c>
      <c r="B11" s="51" t="s">
        <v>48</v>
      </c>
      <c r="C11" s="51" t="s">
        <v>55</v>
      </c>
      <c r="D11" s="51" t="s">
        <v>56</v>
      </c>
      <c r="E11" s="36" t="s">
        <v>851</v>
      </c>
      <c r="F11" s="55" t="s">
        <v>85</v>
      </c>
      <c r="G11" s="56">
        <v>1</v>
      </c>
      <c r="H11" s="59">
        <v>44949</v>
      </c>
      <c r="I11" s="258">
        <v>45199</v>
      </c>
      <c r="J11" s="37">
        <v>8</v>
      </c>
      <c r="K11" s="37">
        <v>8</v>
      </c>
      <c r="L11" s="40"/>
      <c r="M11" s="37"/>
      <c r="N11" s="40"/>
      <c r="O11" s="45"/>
      <c r="P11" s="260">
        <v>3800000</v>
      </c>
      <c r="Q11" s="41">
        <f t="shared" si="4"/>
        <v>31413333</v>
      </c>
      <c r="R11" s="41">
        <f t="shared" si="0"/>
        <v>31413333</v>
      </c>
      <c r="S11" s="42">
        <f t="shared" si="1"/>
        <v>1646666.6666666667</v>
      </c>
      <c r="T11" s="42">
        <f t="shared" si="2"/>
        <v>29766666.333333332</v>
      </c>
      <c r="U11" s="60" t="s">
        <v>198</v>
      </c>
      <c r="V11" s="36" t="s">
        <v>199</v>
      </c>
    </row>
    <row r="12" spans="1:24" ht="70" customHeight="1" x14ac:dyDescent="0.2">
      <c r="A12" s="35">
        <f t="shared" si="3"/>
        <v>9</v>
      </c>
      <c r="B12" s="51" t="s">
        <v>132</v>
      </c>
      <c r="C12" s="51" t="s">
        <v>122</v>
      </c>
      <c r="D12" s="51" t="s">
        <v>126</v>
      </c>
      <c r="E12" s="36" t="s">
        <v>851</v>
      </c>
      <c r="F12" s="248" t="s">
        <v>186</v>
      </c>
      <c r="G12" s="56">
        <v>1</v>
      </c>
      <c r="H12" s="59">
        <v>44949</v>
      </c>
      <c r="I12" s="258">
        <v>45199</v>
      </c>
      <c r="J12" s="37">
        <v>8</v>
      </c>
      <c r="K12" s="37">
        <v>8</v>
      </c>
      <c r="L12" s="40"/>
      <c r="M12" s="37"/>
      <c r="N12" s="40"/>
      <c r="O12" s="45"/>
      <c r="P12" s="260">
        <v>3800000</v>
      </c>
      <c r="Q12" s="41">
        <f t="shared" si="4"/>
        <v>31413333</v>
      </c>
      <c r="R12" s="41">
        <f t="shared" si="0"/>
        <v>31413333</v>
      </c>
      <c r="S12" s="42">
        <f t="shared" si="1"/>
        <v>1646666.6666666667</v>
      </c>
      <c r="T12" s="42">
        <f t="shared" si="2"/>
        <v>29766666.333333332</v>
      </c>
      <c r="U12" s="36" t="s">
        <v>200</v>
      </c>
      <c r="V12" s="36" t="s">
        <v>201</v>
      </c>
    </row>
    <row r="13" spans="1:24" ht="70" customHeight="1" x14ac:dyDescent="0.2">
      <c r="A13" s="35">
        <f t="shared" si="3"/>
        <v>10</v>
      </c>
      <c r="B13" s="51" t="s">
        <v>49</v>
      </c>
      <c r="C13" s="51" t="s">
        <v>119</v>
      </c>
      <c r="D13" s="51" t="s">
        <v>126</v>
      </c>
      <c r="E13" s="36" t="s">
        <v>851</v>
      </c>
      <c r="F13" s="195" t="s">
        <v>151</v>
      </c>
      <c r="G13" s="56">
        <v>1</v>
      </c>
      <c r="H13" s="59">
        <v>44949</v>
      </c>
      <c r="I13" s="258">
        <v>45199</v>
      </c>
      <c r="J13" s="37">
        <v>8</v>
      </c>
      <c r="K13" s="37">
        <v>8</v>
      </c>
      <c r="L13" s="40"/>
      <c r="M13" s="37"/>
      <c r="N13" s="40"/>
      <c r="O13" s="45"/>
      <c r="P13" s="260">
        <v>3800000</v>
      </c>
      <c r="Q13" s="41">
        <f t="shared" si="4"/>
        <v>31413333</v>
      </c>
      <c r="R13" s="41">
        <f t="shared" si="0"/>
        <v>31413333</v>
      </c>
      <c r="S13" s="42">
        <f t="shared" si="1"/>
        <v>1646666.6666666667</v>
      </c>
      <c r="T13" s="42">
        <f t="shared" si="2"/>
        <v>29766666.333333332</v>
      </c>
      <c r="U13" s="36" t="s">
        <v>202</v>
      </c>
      <c r="V13" s="36" t="s">
        <v>203</v>
      </c>
    </row>
    <row r="14" spans="1:24" ht="70" customHeight="1" x14ac:dyDescent="0.2">
      <c r="A14" s="35">
        <f t="shared" si="3"/>
        <v>11</v>
      </c>
      <c r="B14" s="51" t="s">
        <v>46</v>
      </c>
      <c r="C14" s="51" t="s">
        <v>53</v>
      </c>
      <c r="D14" s="51" t="s">
        <v>54</v>
      </c>
      <c r="E14" s="36" t="s">
        <v>851</v>
      </c>
      <c r="F14" s="55" t="s">
        <v>153</v>
      </c>
      <c r="G14" s="56">
        <v>1</v>
      </c>
      <c r="H14" s="59">
        <v>44949</v>
      </c>
      <c r="I14" s="258">
        <v>45199</v>
      </c>
      <c r="J14" s="37">
        <v>8</v>
      </c>
      <c r="K14" s="37">
        <v>8</v>
      </c>
      <c r="L14" s="40"/>
      <c r="M14" s="37"/>
      <c r="N14" s="40"/>
      <c r="O14" s="45"/>
      <c r="P14" s="260">
        <v>3800000</v>
      </c>
      <c r="Q14" s="41">
        <f t="shared" si="4"/>
        <v>31413333</v>
      </c>
      <c r="R14" s="41">
        <f t="shared" si="0"/>
        <v>31413333</v>
      </c>
      <c r="S14" s="42">
        <f t="shared" si="1"/>
        <v>1646666.6666666667</v>
      </c>
      <c r="T14" s="42">
        <f t="shared" si="2"/>
        <v>29766666.333333332</v>
      </c>
      <c r="U14" s="36" t="s">
        <v>194</v>
      </c>
      <c r="V14" s="36" t="s">
        <v>195</v>
      </c>
    </row>
    <row r="15" spans="1:24" ht="70" customHeight="1" x14ac:dyDescent="0.2">
      <c r="A15" s="35">
        <f t="shared" si="3"/>
        <v>12</v>
      </c>
      <c r="B15" s="53" t="s">
        <v>51</v>
      </c>
      <c r="C15" s="53" t="s">
        <v>61</v>
      </c>
      <c r="D15" s="53" t="s">
        <v>141</v>
      </c>
      <c r="E15" s="36" t="s">
        <v>851</v>
      </c>
      <c r="F15" s="67" t="s">
        <v>205</v>
      </c>
      <c r="G15" s="56">
        <v>1</v>
      </c>
      <c r="H15" s="59">
        <v>44949</v>
      </c>
      <c r="I15" s="258">
        <v>45199</v>
      </c>
      <c r="J15" s="37">
        <v>8</v>
      </c>
      <c r="K15" s="37">
        <v>8</v>
      </c>
      <c r="L15" s="40"/>
      <c r="M15" s="37"/>
      <c r="N15" s="40"/>
      <c r="O15" s="45"/>
      <c r="P15" s="260">
        <v>3800000</v>
      </c>
      <c r="Q15" s="41">
        <f t="shared" si="4"/>
        <v>31413333</v>
      </c>
      <c r="R15" s="41">
        <f t="shared" si="0"/>
        <v>31413333</v>
      </c>
      <c r="S15" s="42">
        <f>((P15/30)*13)*G15</f>
        <v>1646666.6666666667</v>
      </c>
      <c r="T15" s="42">
        <f>R15-S15</f>
        <v>29766666.333333332</v>
      </c>
      <c r="U15" s="36" t="s">
        <v>93</v>
      </c>
      <c r="V15" s="36" t="s">
        <v>204</v>
      </c>
    </row>
    <row r="16" spans="1:24" ht="70" customHeight="1" x14ac:dyDescent="0.2">
      <c r="A16" s="35">
        <f t="shared" si="3"/>
        <v>13</v>
      </c>
      <c r="B16" s="53" t="s">
        <v>51</v>
      </c>
      <c r="C16" s="53" t="s">
        <v>142</v>
      </c>
      <c r="D16" s="53" t="s">
        <v>143</v>
      </c>
      <c r="E16" s="36" t="s">
        <v>851</v>
      </c>
      <c r="F16" s="67" t="s">
        <v>88</v>
      </c>
      <c r="G16" s="56">
        <v>1</v>
      </c>
      <c r="H16" s="59">
        <v>44949</v>
      </c>
      <c r="I16" s="258">
        <v>45199</v>
      </c>
      <c r="J16" s="37">
        <v>8</v>
      </c>
      <c r="K16" s="37">
        <v>8</v>
      </c>
      <c r="L16" s="40"/>
      <c r="M16" s="37"/>
      <c r="N16" s="40"/>
      <c r="O16" s="45"/>
      <c r="P16" s="260">
        <v>3800000</v>
      </c>
      <c r="Q16" s="41">
        <f t="shared" si="4"/>
        <v>31413333</v>
      </c>
      <c r="R16" s="41">
        <f t="shared" si="0"/>
        <v>31413333</v>
      </c>
      <c r="S16" s="42">
        <f t="shared" ref="S16:S19" si="5">((P16/30)*13)*G16</f>
        <v>1646666.6666666667</v>
      </c>
      <c r="T16" s="42">
        <f t="shared" ref="T16:T20" si="6">R16-S16</f>
        <v>29766666.333333332</v>
      </c>
      <c r="U16" s="36" t="s">
        <v>91</v>
      </c>
      <c r="V16" s="36" t="s">
        <v>248</v>
      </c>
    </row>
    <row r="17" spans="1:22" ht="70" customHeight="1" x14ac:dyDescent="0.2">
      <c r="A17" s="35">
        <f t="shared" si="3"/>
        <v>14</v>
      </c>
      <c r="B17" s="53" t="s">
        <v>51</v>
      </c>
      <c r="C17" s="53" t="s">
        <v>124</v>
      </c>
      <c r="D17" s="53" t="s">
        <v>130</v>
      </c>
      <c r="E17" s="36" t="s">
        <v>851</v>
      </c>
      <c r="F17" s="67" t="s">
        <v>147</v>
      </c>
      <c r="G17" s="56">
        <v>1</v>
      </c>
      <c r="H17" s="59">
        <v>44949</v>
      </c>
      <c r="I17" s="258">
        <v>45199</v>
      </c>
      <c r="J17" s="37">
        <v>8</v>
      </c>
      <c r="K17" s="37">
        <v>8</v>
      </c>
      <c r="L17" s="40"/>
      <c r="M17" s="37"/>
      <c r="N17" s="40"/>
      <c r="O17" s="45"/>
      <c r="P17" s="260">
        <v>3800000</v>
      </c>
      <c r="Q17" s="41">
        <f t="shared" si="4"/>
        <v>31413333</v>
      </c>
      <c r="R17" s="41">
        <f t="shared" si="0"/>
        <v>31413333</v>
      </c>
      <c r="S17" s="42">
        <f t="shared" si="5"/>
        <v>1646666.6666666667</v>
      </c>
      <c r="T17" s="42">
        <f t="shared" si="6"/>
        <v>29766666.333333332</v>
      </c>
      <c r="U17" s="36" t="s">
        <v>206</v>
      </c>
      <c r="V17" s="36" t="s">
        <v>207</v>
      </c>
    </row>
    <row r="18" spans="1:22" ht="70" hidden="1" customHeight="1" x14ac:dyDescent="0.2">
      <c r="A18" s="35">
        <f t="shared" si="3"/>
        <v>15</v>
      </c>
      <c r="B18" s="51" t="s">
        <v>50</v>
      </c>
      <c r="C18" s="51" t="s">
        <v>123</v>
      </c>
      <c r="D18" s="51" t="s">
        <v>129</v>
      </c>
      <c r="E18" s="36" t="s">
        <v>851</v>
      </c>
      <c r="F18" s="195" t="s">
        <v>87</v>
      </c>
      <c r="G18" s="56">
        <v>1</v>
      </c>
      <c r="H18" s="59">
        <v>44949</v>
      </c>
      <c r="I18" s="257">
        <v>45107</v>
      </c>
      <c r="J18" s="37">
        <v>5</v>
      </c>
      <c r="K18" s="37">
        <v>8</v>
      </c>
      <c r="L18" s="54"/>
      <c r="M18" s="54"/>
      <c r="N18" s="54"/>
      <c r="O18" s="54"/>
      <c r="P18" s="259">
        <v>2850000</v>
      </c>
      <c r="Q18" s="41">
        <f t="shared" si="4"/>
        <v>15010000</v>
      </c>
      <c r="R18" s="41">
        <f t="shared" si="0"/>
        <v>15010000</v>
      </c>
      <c r="S18" s="42"/>
      <c r="T18" s="42">
        <f t="shared" si="6"/>
        <v>15010000</v>
      </c>
      <c r="U18" s="197" t="s">
        <v>658</v>
      </c>
      <c r="V18" s="53" t="s">
        <v>659</v>
      </c>
    </row>
    <row r="19" spans="1:22" ht="70" hidden="1" customHeight="1" x14ac:dyDescent="0.2">
      <c r="A19" s="35">
        <f t="shared" si="3"/>
        <v>16</v>
      </c>
      <c r="B19" s="51" t="s">
        <v>48</v>
      </c>
      <c r="C19" s="51" t="s">
        <v>144</v>
      </c>
      <c r="D19" s="51" t="s">
        <v>145</v>
      </c>
      <c r="E19" s="36" t="s">
        <v>851</v>
      </c>
      <c r="F19" s="195" t="s">
        <v>154</v>
      </c>
      <c r="G19" s="56">
        <v>1</v>
      </c>
      <c r="H19" s="59">
        <v>44949</v>
      </c>
      <c r="I19" s="258">
        <v>45199</v>
      </c>
      <c r="J19" s="37">
        <v>8</v>
      </c>
      <c r="K19" s="37">
        <v>8</v>
      </c>
      <c r="L19" s="54"/>
      <c r="M19" s="54"/>
      <c r="N19" s="54"/>
      <c r="O19" s="54"/>
      <c r="P19" s="259">
        <v>2850000</v>
      </c>
      <c r="Q19" s="41">
        <f t="shared" si="4"/>
        <v>23560000</v>
      </c>
      <c r="R19" s="41">
        <f>+Q19*G19</f>
        <v>23560000</v>
      </c>
      <c r="S19" s="42">
        <f t="shared" si="5"/>
        <v>1235000</v>
      </c>
      <c r="T19" s="42">
        <f t="shared" si="6"/>
        <v>22325000</v>
      </c>
      <c r="U19" s="126" t="s">
        <v>208</v>
      </c>
      <c r="V19" s="53" t="s">
        <v>209</v>
      </c>
    </row>
    <row r="20" spans="1:22" ht="70" hidden="1" customHeight="1" x14ac:dyDescent="0.2">
      <c r="A20" s="35">
        <f t="shared" si="3"/>
        <v>17</v>
      </c>
      <c r="B20" s="51" t="s">
        <v>146</v>
      </c>
      <c r="C20" s="51" t="s">
        <v>58</v>
      </c>
      <c r="D20" s="51" t="s">
        <v>59</v>
      </c>
      <c r="E20" s="53"/>
      <c r="F20" s="252" t="s">
        <v>186</v>
      </c>
      <c r="G20" s="56">
        <v>1</v>
      </c>
      <c r="H20" s="59">
        <v>44949</v>
      </c>
      <c r="I20" s="257">
        <v>45107</v>
      </c>
      <c r="J20" s="37">
        <v>5</v>
      </c>
      <c r="K20" s="37">
        <v>8</v>
      </c>
      <c r="L20" s="54"/>
      <c r="M20" s="54"/>
      <c r="N20" s="54"/>
      <c r="O20" s="54"/>
      <c r="P20" s="259">
        <v>2850000</v>
      </c>
      <c r="Q20" s="41">
        <f t="shared" si="4"/>
        <v>15010000</v>
      </c>
      <c r="R20" s="41">
        <f t="shared" si="0"/>
        <v>15010000</v>
      </c>
      <c r="S20" s="42"/>
      <c r="T20" s="42">
        <f t="shared" si="6"/>
        <v>15010000</v>
      </c>
      <c r="U20" s="197" t="s">
        <v>16</v>
      </c>
      <c r="V20" s="53" t="s">
        <v>212</v>
      </c>
    </row>
    <row r="21" spans="1:22" hidden="1" x14ac:dyDescent="0.15">
      <c r="G21" s="93">
        <f>SUM(G4:G20)</f>
        <v>19</v>
      </c>
      <c r="T21" s="77">
        <f>SUM(T4:T20)</f>
        <v>479844994.66666657</v>
      </c>
    </row>
  </sheetData>
  <autoFilter ref="A3:V21" xr:uid="{8E54009A-D2BF-446E-94D3-32EC414E8AD5}">
    <filterColumn colId="7">
      <customFilters>
        <customFilter operator="notEqual" val=" "/>
      </customFilters>
    </filterColumn>
    <filterColumn colId="8">
      <filters>
        <dateGroupItem year="2023" month="9" dateTimeGrouping="month"/>
      </filters>
    </filterColumn>
    <filterColumn colId="15">
      <filters>
        <filter val="$ 3.800.000"/>
      </filters>
    </filterColumn>
  </autoFilter>
  <mergeCells count="19">
    <mergeCell ref="R1:R3"/>
    <mergeCell ref="S1:S3"/>
    <mergeCell ref="T1:T3"/>
    <mergeCell ref="U1:U3"/>
    <mergeCell ref="V1:V3"/>
    <mergeCell ref="O1:O3"/>
    <mergeCell ref="P1:P3"/>
    <mergeCell ref="Q1:Q3"/>
    <mergeCell ref="A1:A3"/>
    <mergeCell ref="B1:B3"/>
    <mergeCell ref="C1:C3"/>
    <mergeCell ref="D1:D3"/>
    <mergeCell ref="E1:E3"/>
    <mergeCell ref="F1:F3"/>
    <mergeCell ref="J2:J3"/>
    <mergeCell ref="K2:K3"/>
    <mergeCell ref="G1:G3"/>
    <mergeCell ref="H1:I1"/>
    <mergeCell ref="J1:K1"/>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54009A-D2BF-446E-94D3-32EC414E8AD5}">
  <dimension ref="A1:X21"/>
  <sheetViews>
    <sheetView topLeftCell="H1" workbookViewId="0">
      <pane ySplit="3" topLeftCell="A10" activePane="bottomLeft" state="frozen"/>
      <selection activeCell="I1" sqref="I1"/>
      <selection pane="bottomLeft" activeCell="Q11" sqref="Q11"/>
    </sheetView>
  </sheetViews>
  <sheetFormatPr baseColWidth="10" defaultColWidth="11" defaultRowHeight="11" x14ac:dyDescent="0.15"/>
  <cols>
    <col min="1" max="1" width="3.33203125" style="34" bestFit="1" customWidth="1"/>
    <col min="2" max="2" width="30.1640625" style="34" customWidth="1"/>
    <col min="3" max="3" width="14.6640625" style="43" customWidth="1"/>
    <col min="4" max="4" width="14.83203125" style="43" customWidth="1"/>
    <col min="5" max="5" width="19.33203125" style="43" customWidth="1"/>
    <col min="6" max="6" width="42.6640625" style="44" customWidth="1"/>
    <col min="7" max="11" width="11.1640625" style="34" bestFit="1" customWidth="1"/>
    <col min="12" max="14" width="0" style="34" hidden="1" customWidth="1"/>
    <col min="15" max="15" width="11" style="34"/>
    <col min="16" max="17" width="11.1640625" style="34" bestFit="1" customWidth="1"/>
    <col min="18" max="18" width="13.33203125" style="34" bestFit="1" customWidth="1"/>
    <col min="19" max="20" width="11.83203125" style="34" customWidth="1"/>
    <col min="21" max="21" width="25.83203125" style="43" customWidth="1"/>
    <col min="22" max="22" width="21.5" style="43" customWidth="1"/>
    <col min="23" max="16384" width="11" style="34"/>
  </cols>
  <sheetData>
    <row r="1" spans="1:24" ht="11.25" customHeight="1" x14ac:dyDescent="0.15">
      <c r="A1" s="290" t="s">
        <v>0</v>
      </c>
      <c r="B1" s="290" t="s">
        <v>1</v>
      </c>
      <c r="C1" s="290" t="s">
        <v>2</v>
      </c>
      <c r="D1" s="290" t="s">
        <v>3</v>
      </c>
      <c r="E1" s="285" t="s">
        <v>116</v>
      </c>
      <c r="F1" s="290" t="s">
        <v>4</v>
      </c>
      <c r="G1" s="290" t="s">
        <v>5</v>
      </c>
      <c r="H1" s="290" t="s">
        <v>6</v>
      </c>
      <c r="I1" s="290"/>
      <c r="J1" s="290" t="s">
        <v>7</v>
      </c>
      <c r="K1" s="290"/>
      <c r="L1" s="49"/>
      <c r="M1" s="49"/>
      <c r="N1" s="49"/>
      <c r="O1" s="285" t="s">
        <v>117</v>
      </c>
      <c r="P1" s="290" t="s">
        <v>8</v>
      </c>
      <c r="Q1" s="290" t="s">
        <v>9</v>
      </c>
      <c r="R1" s="290" t="s">
        <v>10</v>
      </c>
      <c r="S1" s="285" t="s">
        <v>869</v>
      </c>
      <c r="T1" s="285" t="s">
        <v>73</v>
      </c>
      <c r="U1" s="290" t="s">
        <v>22</v>
      </c>
      <c r="V1" s="290" t="s">
        <v>23</v>
      </c>
    </row>
    <row r="2" spans="1:24" ht="12" x14ac:dyDescent="0.15">
      <c r="A2" s="290"/>
      <c r="B2" s="290"/>
      <c r="C2" s="290"/>
      <c r="D2" s="290"/>
      <c r="E2" s="285"/>
      <c r="F2" s="290"/>
      <c r="G2" s="290"/>
      <c r="H2" s="49" t="s">
        <v>11</v>
      </c>
      <c r="I2" s="49" t="s">
        <v>12</v>
      </c>
      <c r="J2" s="290" t="s">
        <v>13</v>
      </c>
      <c r="K2" s="290" t="s">
        <v>14</v>
      </c>
      <c r="L2" s="49"/>
      <c r="M2" s="49"/>
      <c r="N2" s="49"/>
      <c r="O2" s="285"/>
      <c r="P2" s="290"/>
      <c r="Q2" s="290"/>
      <c r="R2" s="290"/>
      <c r="S2" s="285"/>
      <c r="T2" s="285"/>
      <c r="U2" s="290"/>
      <c r="V2" s="290"/>
    </row>
    <row r="3" spans="1:24" ht="12" x14ac:dyDescent="0.15">
      <c r="A3" s="290"/>
      <c r="B3" s="290"/>
      <c r="C3" s="290"/>
      <c r="D3" s="290"/>
      <c r="E3" s="285"/>
      <c r="F3" s="290"/>
      <c r="G3" s="290"/>
      <c r="H3" s="49" t="s">
        <v>15</v>
      </c>
      <c r="I3" s="49" t="s">
        <v>15</v>
      </c>
      <c r="J3" s="290"/>
      <c r="K3" s="290"/>
      <c r="L3" s="49"/>
      <c r="M3" s="49"/>
      <c r="N3" s="49"/>
      <c r="O3" s="285"/>
      <c r="P3" s="290"/>
      <c r="Q3" s="290"/>
      <c r="R3" s="290"/>
      <c r="S3" s="285"/>
      <c r="T3" s="285"/>
      <c r="U3" s="290"/>
      <c r="V3" s="290"/>
    </row>
    <row r="4" spans="1:24" ht="93" customHeight="1" x14ac:dyDescent="0.2">
      <c r="A4" s="35">
        <v>1</v>
      </c>
      <c r="B4" s="51" t="s">
        <v>132</v>
      </c>
      <c r="C4" s="51" t="s">
        <v>133</v>
      </c>
      <c r="D4" s="51" t="s">
        <v>134</v>
      </c>
      <c r="E4" s="36" t="s">
        <v>851</v>
      </c>
      <c r="F4" s="195" t="s">
        <v>152</v>
      </c>
      <c r="G4" s="56">
        <v>2</v>
      </c>
      <c r="H4" s="59">
        <v>44949</v>
      </c>
      <c r="I4" s="258">
        <v>45199</v>
      </c>
      <c r="J4" s="37">
        <v>8</v>
      </c>
      <c r="K4" s="37">
        <v>8</v>
      </c>
      <c r="L4" s="40"/>
      <c r="M4" s="37"/>
      <c r="N4" s="40"/>
      <c r="O4" s="45"/>
      <c r="P4" s="260">
        <v>3800000</v>
      </c>
      <c r="Q4" s="41">
        <f>ROUND(((P4*J4)+(P4/30)*K4),0)</f>
        <v>31413333</v>
      </c>
      <c r="R4" s="41">
        <f t="shared" ref="R4:R14" si="0">+Q4*G4</f>
        <v>62826666</v>
      </c>
      <c r="S4" s="42">
        <f t="shared" ref="S4:S14" si="1">((P4/30)*13)*G4</f>
        <v>3293333.3333333335</v>
      </c>
      <c r="T4" s="42">
        <f t="shared" ref="T4:T14" si="2">R4-S4</f>
        <v>59533332.666666664</v>
      </c>
      <c r="U4" s="47" t="s">
        <v>187</v>
      </c>
      <c r="V4" s="36" t="s">
        <v>188</v>
      </c>
    </row>
    <row r="5" spans="1:24" ht="92.25" customHeight="1" x14ac:dyDescent="0.2">
      <c r="A5" s="35">
        <f>1+A4</f>
        <v>2</v>
      </c>
      <c r="B5" s="51" t="s">
        <v>49</v>
      </c>
      <c r="C5" s="51" t="s">
        <v>135</v>
      </c>
      <c r="D5" s="51" t="s">
        <v>136</v>
      </c>
      <c r="E5" s="36" t="s">
        <v>851</v>
      </c>
      <c r="F5" s="195" t="s">
        <v>148</v>
      </c>
      <c r="G5" s="56">
        <v>1</v>
      </c>
      <c r="H5" s="59">
        <v>44949</v>
      </c>
      <c r="I5" s="258">
        <v>45199</v>
      </c>
      <c r="J5" s="37">
        <v>8</v>
      </c>
      <c r="K5" s="37">
        <v>8</v>
      </c>
      <c r="L5" s="40"/>
      <c r="M5" s="37"/>
      <c r="N5" s="40"/>
      <c r="O5" s="45"/>
      <c r="P5" s="260">
        <v>3800000</v>
      </c>
      <c r="Q5" s="41">
        <f>ROUND(((P5*J5)+(P5/30)*K5),0)</f>
        <v>31413333</v>
      </c>
      <c r="R5" s="41">
        <f t="shared" si="0"/>
        <v>31413333</v>
      </c>
      <c r="S5" s="42">
        <f t="shared" si="1"/>
        <v>1646666.6666666667</v>
      </c>
      <c r="T5" s="42">
        <f t="shared" si="2"/>
        <v>29766666.333333332</v>
      </c>
      <c r="U5" s="60" t="s">
        <v>189</v>
      </c>
      <c r="V5" s="36" t="s">
        <v>190</v>
      </c>
      <c r="X5" s="34" t="s">
        <v>603</v>
      </c>
    </row>
    <row r="6" spans="1:24" ht="70" customHeight="1" x14ac:dyDescent="0.2">
      <c r="A6" s="35">
        <f t="shared" ref="A6:A20" si="3">1+A5</f>
        <v>3</v>
      </c>
      <c r="B6" s="51" t="s">
        <v>47</v>
      </c>
      <c r="C6" s="51" t="s">
        <v>137</v>
      </c>
      <c r="D6" s="51" t="s">
        <v>138</v>
      </c>
      <c r="E6" s="36" t="s">
        <v>851</v>
      </c>
      <c r="F6" s="196" t="s">
        <v>84</v>
      </c>
      <c r="G6" s="56">
        <v>2</v>
      </c>
      <c r="H6" s="59">
        <v>44949</v>
      </c>
      <c r="I6" s="257">
        <v>45107</v>
      </c>
      <c r="J6" s="37">
        <v>5</v>
      </c>
      <c r="K6" s="37">
        <v>8</v>
      </c>
      <c r="L6" s="40"/>
      <c r="M6" s="37"/>
      <c r="N6" s="40"/>
      <c r="O6" s="45"/>
      <c r="P6" s="260">
        <v>3800000</v>
      </c>
      <c r="Q6" s="41">
        <f>ROUND(((P6*J6)+(P6/30)*K6),0)</f>
        <v>20013333</v>
      </c>
      <c r="R6" s="41">
        <f t="shared" si="0"/>
        <v>40026666</v>
      </c>
      <c r="S6" s="42"/>
      <c r="T6" s="42">
        <f t="shared" si="2"/>
        <v>40026666</v>
      </c>
      <c r="U6" s="36" t="s">
        <v>625</v>
      </c>
      <c r="V6" s="36" t="s">
        <v>210</v>
      </c>
    </row>
    <row r="7" spans="1:24" ht="70" customHeight="1" x14ac:dyDescent="0.2">
      <c r="A7" s="35">
        <f t="shared" si="3"/>
        <v>4</v>
      </c>
      <c r="B7" s="51" t="s">
        <v>49</v>
      </c>
      <c r="C7" s="51" t="s">
        <v>120</v>
      </c>
      <c r="D7" s="51" t="s">
        <v>127</v>
      </c>
      <c r="E7" s="36" t="s">
        <v>851</v>
      </c>
      <c r="F7" s="195" t="s">
        <v>149</v>
      </c>
      <c r="G7" s="56">
        <v>1</v>
      </c>
      <c r="H7" s="59">
        <v>44949</v>
      </c>
      <c r="I7" s="257">
        <v>45107</v>
      </c>
      <c r="J7" s="37">
        <v>5</v>
      </c>
      <c r="K7" s="37">
        <v>8</v>
      </c>
      <c r="L7" s="40"/>
      <c r="M7" s="37"/>
      <c r="N7" s="40"/>
      <c r="O7" s="45"/>
      <c r="P7" s="260">
        <v>3800000</v>
      </c>
      <c r="Q7" s="41">
        <f t="shared" ref="Q7:Q20" si="4">ROUND(((P7*J7)+(P7/30)*K7),0)</f>
        <v>20013333</v>
      </c>
      <c r="R7" s="41">
        <f t="shared" si="0"/>
        <v>20013333</v>
      </c>
      <c r="S7" s="42"/>
      <c r="T7" s="42">
        <f t="shared" si="2"/>
        <v>20013333</v>
      </c>
      <c r="U7" s="36" t="s">
        <v>211</v>
      </c>
      <c r="V7" s="36" t="s">
        <v>191</v>
      </c>
    </row>
    <row r="8" spans="1:24" ht="70" customHeight="1" x14ac:dyDescent="0.2">
      <c r="A8" s="35">
        <f t="shared" si="3"/>
        <v>5</v>
      </c>
      <c r="B8" s="51" t="s">
        <v>49</v>
      </c>
      <c r="C8" s="51" t="s">
        <v>57</v>
      </c>
      <c r="D8" s="51" t="s">
        <v>139</v>
      </c>
      <c r="E8" s="36" t="s">
        <v>851</v>
      </c>
      <c r="F8" s="195" t="s">
        <v>86</v>
      </c>
      <c r="G8" s="56">
        <v>1</v>
      </c>
      <c r="H8" s="59">
        <v>44949</v>
      </c>
      <c r="I8" s="258">
        <v>45199</v>
      </c>
      <c r="J8" s="37">
        <v>8</v>
      </c>
      <c r="K8" s="37">
        <v>8</v>
      </c>
      <c r="L8" s="40"/>
      <c r="M8" s="37"/>
      <c r="N8" s="40"/>
      <c r="O8" s="45"/>
      <c r="P8" s="260">
        <v>3800000</v>
      </c>
      <c r="Q8" s="41">
        <f t="shared" si="4"/>
        <v>31413333</v>
      </c>
      <c r="R8" s="41">
        <f t="shared" si="0"/>
        <v>31413333</v>
      </c>
      <c r="S8" s="42">
        <f t="shared" si="1"/>
        <v>1646666.6666666667</v>
      </c>
      <c r="T8" s="42">
        <f t="shared" si="2"/>
        <v>29766666.333333332</v>
      </c>
      <c r="U8" s="36" t="s">
        <v>192</v>
      </c>
      <c r="V8" s="36" t="s">
        <v>193</v>
      </c>
    </row>
    <row r="9" spans="1:24" ht="70" customHeight="1" x14ac:dyDescent="0.15">
      <c r="A9" s="35">
        <f t="shared" si="3"/>
        <v>6</v>
      </c>
      <c r="B9" s="51" t="s">
        <v>46</v>
      </c>
      <c r="C9" s="51" t="s">
        <v>125</v>
      </c>
      <c r="D9" s="51" t="s">
        <v>131</v>
      </c>
      <c r="E9" s="36" t="s">
        <v>851</v>
      </c>
      <c r="F9" s="55" t="s">
        <v>83</v>
      </c>
      <c r="G9" s="75">
        <v>1</v>
      </c>
      <c r="H9" s="76">
        <v>44949</v>
      </c>
      <c r="I9" s="257">
        <v>45107</v>
      </c>
      <c r="J9" s="37">
        <v>5</v>
      </c>
      <c r="K9" s="37">
        <v>8</v>
      </c>
      <c r="L9" s="40"/>
      <c r="M9" s="37"/>
      <c r="N9" s="40"/>
      <c r="O9" s="45"/>
      <c r="P9" s="260">
        <v>3800000</v>
      </c>
      <c r="Q9" s="41">
        <f t="shared" si="4"/>
        <v>20013333</v>
      </c>
      <c r="R9" s="41">
        <f t="shared" si="0"/>
        <v>20013333</v>
      </c>
      <c r="S9" s="42"/>
      <c r="T9" s="42">
        <f t="shared" si="2"/>
        <v>20013333</v>
      </c>
      <c r="U9" s="36" t="s">
        <v>245</v>
      </c>
      <c r="V9" s="36" t="s">
        <v>246</v>
      </c>
    </row>
    <row r="10" spans="1:24" ht="70" customHeight="1" x14ac:dyDescent="0.2">
      <c r="A10" s="35">
        <f t="shared" si="3"/>
        <v>7</v>
      </c>
      <c r="B10" s="51" t="s">
        <v>49</v>
      </c>
      <c r="C10" s="51" t="s">
        <v>118</v>
      </c>
      <c r="D10" s="51" t="s">
        <v>140</v>
      </c>
      <c r="E10" s="36" t="s">
        <v>851</v>
      </c>
      <c r="F10" s="195" t="s">
        <v>150</v>
      </c>
      <c r="G10" s="56">
        <v>1</v>
      </c>
      <c r="H10" s="59">
        <v>44949</v>
      </c>
      <c r="I10" s="257">
        <v>45107</v>
      </c>
      <c r="J10" s="37">
        <v>5</v>
      </c>
      <c r="K10" s="37">
        <v>8</v>
      </c>
      <c r="L10" s="40"/>
      <c r="M10" s="37"/>
      <c r="N10" s="40"/>
      <c r="O10" s="45"/>
      <c r="P10" s="260">
        <v>3800000</v>
      </c>
      <c r="Q10" s="41">
        <f t="shared" si="4"/>
        <v>20013333</v>
      </c>
      <c r="R10" s="41">
        <f t="shared" si="0"/>
        <v>20013333</v>
      </c>
      <c r="S10" s="42"/>
      <c r="T10" s="42">
        <f t="shared" si="2"/>
        <v>20013333</v>
      </c>
      <c r="U10" s="36" t="s">
        <v>196</v>
      </c>
      <c r="V10" s="36" t="s">
        <v>197</v>
      </c>
    </row>
    <row r="11" spans="1:24" ht="70" customHeight="1" x14ac:dyDescent="0.2">
      <c r="A11" s="35">
        <f t="shared" si="3"/>
        <v>8</v>
      </c>
      <c r="B11" s="51" t="s">
        <v>48</v>
      </c>
      <c r="C11" s="51" t="s">
        <v>55</v>
      </c>
      <c r="D11" s="51" t="s">
        <v>56</v>
      </c>
      <c r="E11" s="36" t="s">
        <v>851</v>
      </c>
      <c r="F11" s="55" t="s">
        <v>85</v>
      </c>
      <c r="G11" s="56">
        <v>1</v>
      </c>
      <c r="H11" s="59">
        <v>44949</v>
      </c>
      <c r="I11" s="258">
        <v>45199</v>
      </c>
      <c r="J11" s="37">
        <v>8</v>
      </c>
      <c r="K11" s="37">
        <v>8</v>
      </c>
      <c r="L11" s="40"/>
      <c r="M11" s="37"/>
      <c r="N11" s="40"/>
      <c r="O11" s="45"/>
      <c r="P11" s="260">
        <v>3800000</v>
      </c>
      <c r="Q11" s="41">
        <f t="shared" si="4"/>
        <v>31413333</v>
      </c>
      <c r="R11" s="41">
        <f t="shared" si="0"/>
        <v>31413333</v>
      </c>
      <c r="S11" s="42">
        <f t="shared" si="1"/>
        <v>1646666.6666666667</v>
      </c>
      <c r="T11" s="42">
        <f t="shared" si="2"/>
        <v>29766666.333333332</v>
      </c>
      <c r="U11" s="60" t="s">
        <v>198</v>
      </c>
      <c r="V11" s="36" t="s">
        <v>199</v>
      </c>
    </row>
    <row r="12" spans="1:24" ht="70" customHeight="1" x14ac:dyDescent="0.2">
      <c r="A12" s="35">
        <f t="shared" si="3"/>
        <v>9</v>
      </c>
      <c r="B12" s="51" t="s">
        <v>132</v>
      </c>
      <c r="C12" s="51" t="s">
        <v>122</v>
      </c>
      <c r="D12" s="51" t="s">
        <v>126</v>
      </c>
      <c r="E12" s="36" t="s">
        <v>851</v>
      </c>
      <c r="F12" s="248" t="s">
        <v>186</v>
      </c>
      <c r="G12" s="56">
        <v>1</v>
      </c>
      <c r="H12" s="59">
        <v>44949</v>
      </c>
      <c r="I12" s="258">
        <v>45199</v>
      </c>
      <c r="J12" s="37">
        <v>8</v>
      </c>
      <c r="K12" s="37">
        <v>8</v>
      </c>
      <c r="L12" s="40"/>
      <c r="M12" s="37"/>
      <c r="N12" s="40"/>
      <c r="O12" s="45"/>
      <c r="P12" s="260">
        <v>3800000</v>
      </c>
      <c r="Q12" s="41">
        <f t="shared" si="4"/>
        <v>31413333</v>
      </c>
      <c r="R12" s="41">
        <f t="shared" si="0"/>
        <v>31413333</v>
      </c>
      <c r="S12" s="42">
        <f t="shared" si="1"/>
        <v>1646666.6666666667</v>
      </c>
      <c r="T12" s="42">
        <f t="shared" si="2"/>
        <v>29766666.333333332</v>
      </c>
      <c r="U12" s="36" t="s">
        <v>200</v>
      </c>
      <c r="V12" s="36" t="s">
        <v>201</v>
      </c>
    </row>
    <row r="13" spans="1:24" ht="70" customHeight="1" x14ac:dyDescent="0.2">
      <c r="A13" s="35">
        <f t="shared" si="3"/>
        <v>10</v>
      </c>
      <c r="B13" s="51" t="s">
        <v>49</v>
      </c>
      <c r="C13" s="51" t="s">
        <v>119</v>
      </c>
      <c r="D13" s="51" t="s">
        <v>126</v>
      </c>
      <c r="E13" s="36" t="s">
        <v>851</v>
      </c>
      <c r="F13" s="195" t="s">
        <v>151</v>
      </c>
      <c r="G13" s="56">
        <v>1</v>
      </c>
      <c r="H13" s="59">
        <v>44949</v>
      </c>
      <c r="I13" s="258">
        <v>45199</v>
      </c>
      <c r="J13" s="37">
        <v>8</v>
      </c>
      <c r="K13" s="37">
        <v>8</v>
      </c>
      <c r="L13" s="40"/>
      <c r="M13" s="37"/>
      <c r="N13" s="40"/>
      <c r="O13" s="45"/>
      <c r="P13" s="260">
        <v>3800000</v>
      </c>
      <c r="Q13" s="41">
        <f t="shared" si="4"/>
        <v>31413333</v>
      </c>
      <c r="R13" s="41">
        <f t="shared" si="0"/>
        <v>31413333</v>
      </c>
      <c r="S13" s="42">
        <f t="shared" si="1"/>
        <v>1646666.6666666667</v>
      </c>
      <c r="T13" s="42">
        <f t="shared" si="2"/>
        <v>29766666.333333332</v>
      </c>
      <c r="U13" s="36" t="s">
        <v>202</v>
      </c>
      <c r="V13" s="36" t="s">
        <v>203</v>
      </c>
    </row>
    <row r="14" spans="1:24" ht="70" customHeight="1" x14ac:dyDescent="0.2">
      <c r="A14" s="35">
        <f t="shared" si="3"/>
        <v>11</v>
      </c>
      <c r="B14" s="51" t="s">
        <v>46</v>
      </c>
      <c r="C14" s="51" t="s">
        <v>53</v>
      </c>
      <c r="D14" s="51" t="s">
        <v>54</v>
      </c>
      <c r="E14" s="36" t="s">
        <v>851</v>
      </c>
      <c r="F14" s="55" t="s">
        <v>153</v>
      </c>
      <c r="G14" s="56">
        <v>1</v>
      </c>
      <c r="H14" s="59">
        <v>44949</v>
      </c>
      <c r="I14" s="258">
        <v>45199</v>
      </c>
      <c r="J14" s="37">
        <v>8</v>
      </c>
      <c r="K14" s="37">
        <v>8</v>
      </c>
      <c r="L14" s="40"/>
      <c r="M14" s="37"/>
      <c r="N14" s="40"/>
      <c r="O14" s="45"/>
      <c r="P14" s="260">
        <v>3800000</v>
      </c>
      <c r="Q14" s="41">
        <f t="shared" si="4"/>
        <v>31413333</v>
      </c>
      <c r="R14" s="41">
        <f t="shared" si="0"/>
        <v>31413333</v>
      </c>
      <c r="S14" s="42">
        <f t="shared" si="1"/>
        <v>1646666.6666666667</v>
      </c>
      <c r="T14" s="42">
        <f t="shared" si="2"/>
        <v>29766666.333333332</v>
      </c>
      <c r="U14" s="36" t="s">
        <v>194</v>
      </c>
      <c r="V14" s="36" t="s">
        <v>195</v>
      </c>
    </row>
    <row r="15" spans="1:24" ht="70" customHeight="1" x14ac:dyDescent="0.2">
      <c r="A15" s="35">
        <f t="shared" si="3"/>
        <v>12</v>
      </c>
      <c r="B15" s="53" t="s">
        <v>51</v>
      </c>
      <c r="C15" s="53" t="s">
        <v>61</v>
      </c>
      <c r="D15" s="53" t="s">
        <v>141</v>
      </c>
      <c r="E15" s="36" t="s">
        <v>851</v>
      </c>
      <c r="F15" s="67" t="s">
        <v>205</v>
      </c>
      <c r="G15" s="56">
        <v>1</v>
      </c>
      <c r="H15" s="59">
        <v>44949</v>
      </c>
      <c r="I15" s="258">
        <v>45199</v>
      </c>
      <c r="J15" s="37">
        <v>8</v>
      </c>
      <c r="K15" s="37">
        <v>8</v>
      </c>
      <c r="L15" s="40"/>
      <c r="M15" s="37"/>
      <c r="N15" s="40"/>
      <c r="O15" s="45"/>
      <c r="P15" s="260">
        <v>3800000</v>
      </c>
      <c r="Q15" s="41">
        <f t="shared" si="4"/>
        <v>31413333</v>
      </c>
      <c r="R15" s="41">
        <f t="shared" ref="R15" si="5">+Q15*G15</f>
        <v>31413333</v>
      </c>
      <c r="S15" s="42">
        <f>((P15/30)*13)*G15</f>
        <v>1646666.6666666667</v>
      </c>
      <c r="T15" s="42">
        <f>R15-S15</f>
        <v>29766666.333333332</v>
      </c>
      <c r="U15" s="36" t="s">
        <v>93</v>
      </c>
      <c r="V15" s="36" t="s">
        <v>204</v>
      </c>
    </row>
    <row r="16" spans="1:24" ht="70" customHeight="1" x14ac:dyDescent="0.2">
      <c r="A16" s="35">
        <f t="shared" si="3"/>
        <v>13</v>
      </c>
      <c r="B16" s="53" t="s">
        <v>51</v>
      </c>
      <c r="C16" s="53" t="s">
        <v>142</v>
      </c>
      <c r="D16" s="53" t="s">
        <v>143</v>
      </c>
      <c r="E16" s="36" t="s">
        <v>851</v>
      </c>
      <c r="F16" s="67" t="s">
        <v>88</v>
      </c>
      <c r="G16" s="56">
        <v>1</v>
      </c>
      <c r="H16" s="59">
        <v>44949</v>
      </c>
      <c r="I16" s="258">
        <v>45199</v>
      </c>
      <c r="J16" s="37">
        <v>8</v>
      </c>
      <c r="K16" s="37">
        <v>8</v>
      </c>
      <c r="L16" s="40"/>
      <c r="M16" s="37"/>
      <c r="N16" s="40"/>
      <c r="O16" s="45"/>
      <c r="P16" s="260">
        <v>3800000</v>
      </c>
      <c r="Q16" s="41">
        <f t="shared" si="4"/>
        <v>31413333</v>
      </c>
      <c r="R16" s="41">
        <f t="shared" ref="R16:R20" si="6">+Q16*G16</f>
        <v>31413333</v>
      </c>
      <c r="S16" s="42">
        <f t="shared" ref="S16:S19" si="7">((P16/30)*13)*G16</f>
        <v>1646666.6666666667</v>
      </c>
      <c r="T16" s="42">
        <f t="shared" ref="T16:T20" si="8">R16-S16</f>
        <v>29766666.333333332</v>
      </c>
      <c r="U16" s="36" t="s">
        <v>91</v>
      </c>
      <c r="V16" s="36" t="s">
        <v>248</v>
      </c>
    </row>
    <row r="17" spans="1:22" ht="70" customHeight="1" x14ac:dyDescent="0.2">
      <c r="A17" s="35">
        <f t="shared" si="3"/>
        <v>14</v>
      </c>
      <c r="B17" s="53" t="s">
        <v>51</v>
      </c>
      <c r="C17" s="53" t="s">
        <v>124</v>
      </c>
      <c r="D17" s="53" t="s">
        <v>130</v>
      </c>
      <c r="E17" s="36" t="s">
        <v>851</v>
      </c>
      <c r="F17" s="67" t="s">
        <v>147</v>
      </c>
      <c r="G17" s="56">
        <v>1</v>
      </c>
      <c r="H17" s="59">
        <v>44949</v>
      </c>
      <c r="I17" s="258">
        <v>45199</v>
      </c>
      <c r="J17" s="37">
        <v>8</v>
      </c>
      <c r="K17" s="37">
        <v>8</v>
      </c>
      <c r="L17" s="40"/>
      <c r="M17" s="37"/>
      <c r="N17" s="40"/>
      <c r="O17" s="45"/>
      <c r="P17" s="260">
        <v>3800000</v>
      </c>
      <c r="Q17" s="41">
        <f t="shared" si="4"/>
        <v>31413333</v>
      </c>
      <c r="R17" s="41">
        <f t="shared" si="6"/>
        <v>31413333</v>
      </c>
      <c r="S17" s="42">
        <f t="shared" si="7"/>
        <v>1646666.6666666667</v>
      </c>
      <c r="T17" s="42">
        <f t="shared" si="8"/>
        <v>29766666.333333332</v>
      </c>
      <c r="U17" s="36" t="s">
        <v>206</v>
      </c>
      <c r="V17" s="36" t="s">
        <v>207</v>
      </c>
    </row>
    <row r="18" spans="1:22" ht="70" customHeight="1" x14ac:dyDescent="0.2">
      <c r="A18" s="35">
        <f t="shared" si="3"/>
        <v>15</v>
      </c>
      <c r="B18" s="51" t="s">
        <v>50</v>
      </c>
      <c r="C18" s="51" t="s">
        <v>123</v>
      </c>
      <c r="D18" s="51" t="s">
        <v>129</v>
      </c>
      <c r="E18" s="36" t="s">
        <v>851</v>
      </c>
      <c r="F18" s="195" t="s">
        <v>87</v>
      </c>
      <c r="G18" s="56">
        <v>1</v>
      </c>
      <c r="H18" s="59">
        <v>44949</v>
      </c>
      <c r="I18" s="257">
        <v>45107</v>
      </c>
      <c r="J18" s="37">
        <v>5</v>
      </c>
      <c r="K18" s="37">
        <v>8</v>
      </c>
      <c r="L18" s="54"/>
      <c r="M18" s="54"/>
      <c r="N18" s="54"/>
      <c r="O18" s="54"/>
      <c r="P18" s="259">
        <v>2850000</v>
      </c>
      <c r="Q18" s="41">
        <f t="shared" si="4"/>
        <v>15010000</v>
      </c>
      <c r="R18" s="41">
        <f t="shared" si="6"/>
        <v>15010000</v>
      </c>
      <c r="S18" s="42"/>
      <c r="T18" s="42">
        <f t="shared" si="8"/>
        <v>15010000</v>
      </c>
      <c r="U18" s="197" t="s">
        <v>658</v>
      </c>
      <c r="V18" s="53" t="s">
        <v>659</v>
      </c>
    </row>
    <row r="19" spans="1:22" ht="70" customHeight="1" x14ac:dyDescent="0.2">
      <c r="A19" s="35">
        <f t="shared" si="3"/>
        <v>16</v>
      </c>
      <c r="B19" s="51" t="s">
        <v>48</v>
      </c>
      <c r="C19" s="51" t="s">
        <v>144</v>
      </c>
      <c r="D19" s="51" t="s">
        <v>145</v>
      </c>
      <c r="E19" s="36" t="s">
        <v>851</v>
      </c>
      <c r="F19" s="195" t="s">
        <v>154</v>
      </c>
      <c r="G19" s="56">
        <v>1</v>
      </c>
      <c r="H19" s="59">
        <v>44949</v>
      </c>
      <c r="I19" s="258">
        <v>45199</v>
      </c>
      <c r="J19" s="37">
        <v>8</v>
      </c>
      <c r="K19" s="37">
        <v>8</v>
      </c>
      <c r="L19" s="54"/>
      <c r="M19" s="54"/>
      <c r="N19" s="54"/>
      <c r="O19" s="54"/>
      <c r="P19" s="259">
        <v>2850000</v>
      </c>
      <c r="Q19" s="41">
        <f t="shared" si="4"/>
        <v>23560000</v>
      </c>
      <c r="R19" s="41">
        <f>+Q19*G19</f>
        <v>23560000</v>
      </c>
      <c r="S19" s="42">
        <f t="shared" si="7"/>
        <v>1235000</v>
      </c>
      <c r="T19" s="42">
        <f t="shared" si="8"/>
        <v>22325000</v>
      </c>
      <c r="U19" s="126" t="s">
        <v>208</v>
      </c>
      <c r="V19" s="53" t="s">
        <v>209</v>
      </c>
    </row>
    <row r="20" spans="1:22" ht="70" customHeight="1" x14ac:dyDescent="0.2">
      <c r="A20" s="35">
        <f t="shared" si="3"/>
        <v>17</v>
      </c>
      <c r="B20" s="51" t="s">
        <v>146</v>
      </c>
      <c r="C20" s="51" t="s">
        <v>58</v>
      </c>
      <c r="D20" s="51" t="s">
        <v>59</v>
      </c>
      <c r="E20" s="53"/>
      <c r="F20" s="252" t="s">
        <v>186</v>
      </c>
      <c r="G20" s="56">
        <v>1</v>
      </c>
      <c r="H20" s="59">
        <v>44949</v>
      </c>
      <c r="I20" s="257">
        <v>45107</v>
      </c>
      <c r="J20" s="37">
        <v>5</v>
      </c>
      <c r="K20" s="37">
        <v>8</v>
      </c>
      <c r="L20" s="54"/>
      <c r="M20" s="54"/>
      <c r="N20" s="54"/>
      <c r="O20" s="54"/>
      <c r="P20" s="259">
        <v>2850000</v>
      </c>
      <c r="Q20" s="41">
        <f t="shared" si="4"/>
        <v>15010000</v>
      </c>
      <c r="R20" s="41">
        <f t="shared" si="6"/>
        <v>15010000</v>
      </c>
      <c r="S20" s="42"/>
      <c r="T20" s="42">
        <f t="shared" si="8"/>
        <v>15010000</v>
      </c>
      <c r="U20" s="197" t="s">
        <v>16</v>
      </c>
      <c r="V20" s="53" t="s">
        <v>212</v>
      </c>
    </row>
    <row r="21" spans="1:22" x14ac:dyDescent="0.15">
      <c r="G21" s="93">
        <f>SUM(G4:G20)</f>
        <v>19</v>
      </c>
      <c r="T21" s="77">
        <f>SUM(T4:T20)</f>
        <v>479844994.66666657</v>
      </c>
    </row>
  </sheetData>
  <autoFilter ref="A3:V21" xr:uid="{8E54009A-D2BF-446E-94D3-32EC414E8AD5}"/>
  <mergeCells count="19">
    <mergeCell ref="G1:G3"/>
    <mergeCell ref="A1:A3"/>
    <mergeCell ref="B1:B3"/>
    <mergeCell ref="C1:C3"/>
    <mergeCell ref="D1:D3"/>
    <mergeCell ref="F1:F3"/>
    <mergeCell ref="E1:E3"/>
    <mergeCell ref="H1:I1"/>
    <mergeCell ref="J1:K1"/>
    <mergeCell ref="P1:P3"/>
    <mergeCell ref="Q1:Q3"/>
    <mergeCell ref="R1:R3"/>
    <mergeCell ref="O1:O3"/>
    <mergeCell ref="V1:V3"/>
    <mergeCell ref="J2:J3"/>
    <mergeCell ref="K2:K3"/>
    <mergeCell ref="S1:S3"/>
    <mergeCell ref="T1:T3"/>
    <mergeCell ref="U1:U3"/>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744A2F-5417-46F4-B1D9-8926815A69C8}">
  <dimension ref="A2:W37"/>
  <sheetViews>
    <sheetView topLeftCell="E23" zoomScale="85" zoomScaleNormal="85" workbookViewId="0">
      <selection activeCell="K25" sqref="K25"/>
    </sheetView>
  </sheetViews>
  <sheetFormatPr baseColWidth="10" defaultRowHeight="16" x14ac:dyDescent="0.2"/>
  <cols>
    <col min="2" max="2" width="20" style="1" customWidth="1"/>
    <col min="3" max="3" width="11" style="1"/>
    <col min="4" max="4" width="32.83203125" style="1" customWidth="1"/>
    <col min="5" max="5" width="11" style="1"/>
    <col min="6" max="6" width="36" customWidth="1"/>
    <col min="12" max="14" width="0" hidden="1" customWidth="1"/>
    <col min="19" max="19" width="17.6640625" customWidth="1"/>
    <col min="21" max="21" width="20.5" style="180" customWidth="1"/>
    <col min="22" max="22" width="11" style="181"/>
  </cols>
  <sheetData>
    <row r="2" spans="1:23" x14ac:dyDescent="0.2">
      <c r="A2" s="290" t="s">
        <v>0</v>
      </c>
      <c r="B2" s="290" t="s">
        <v>1</v>
      </c>
      <c r="C2" s="290" t="s">
        <v>2</v>
      </c>
      <c r="D2" s="290" t="s">
        <v>3</v>
      </c>
      <c r="E2" s="285" t="s">
        <v>116</v>
      </c>
      <c r="F2" s="290" t="s">
        <v>4</v>
      </c>
      <c r="G2" s="290" t="s">
        <v>5</v>
      </c>
      <c r="H2" s="290" t="s">
        <v>6</v>
      </c>
      <c r="I2" s="290"/>
      <c r="J2" s="290" t="s">
        <v>7</v>
      </c>
      <c r="K2" s="290"/>
      <c r="L2" s="49"/>
      <c r="M2" s="49"/>
      <c r="N2" s="49"/>
      <c r="O2" s="285" t="s">
        <v>117</v>
      </c>
      <c r="P2" s="290" t="s">
        <v>8</v>
      </c>
      <c r="Q2" s="290" t="s">
        <v>9</v>
      </c>
      <c r="R2" s="290" t="s">
        <v>10</v>
      </c>
      <c r="S2" s="285" t="s">
        <v>185</v>
      </c>
      <c r="T2" s="285" t="s">
        <v>73</v>
      </c>
      <c r="U2" s="290" t="s">
        <v>22</v>
      </c>
      <c r="V2" s="290" t="s">
        <v>23</v>
      </c>
    </row>
    <row r="3" spans="1:23" x14ac:dyDescent="0.2">
      <c r="A3" s="290"/>
      <c r="B3" s="290"/>
      <c r="C3" s="290"/>
      <c r="D3" s="290"/>
      <c r="E3" s="285"/>
      <c r="F3" s="290"/>
      <c r="G3" s="290"/>
      <c r="H3" s="49" t="s">
        <v>11</v>
      </c>
      <c r="I3" s="49" t="s">
        <v>12</v>
      </c>
      <c r="J3" s="290" t="s">
        <v>13</v>
      </c>
      <c r="K3" s="290" t="s">
        <v>14</v>
      </c>
      <c r="L3" s="49"/>
      <c r="M3" s="49"/>
      <c r="N3" s="49"/>
      <c r="O3" s="285"/>
      <c r="P3" s="290"/>
      <c r="Q3" s="290"/>
      <c r="R3" s="290"/>
      <c r="S3" s="285"/>
      <c r="T3" s="285"/>
      <c r="U3" s="290"/>
      <c r="V3" s="290"/>
    </row>
    <row r="4" spans="1:23" x14ac:dyDescent="0.2">
      <c r="A4" s="290"/>
      <c r="B4" s="290"/>
      <c r="C4" s="290"/>
      <c r="D4" s="290"/>
      <c r="E4" s="285"/>
      <c r="F4" s="290"/>
      <c r="G4" s="290"/>
      <c r="H4" s="49" t="s">
        <v>15</v>
      </c>
      <c r="I4" s="49" t="s">
        <v>15</v>
      </c>
      <c r="J4" s="290"/>
      <c r="K4" s="290"/>
      <c r="L4" s="49"/>
      <c r="M4" s="49"/>
      <c r="N4" s="49"/>
      <c r="O4" s="285"/>
      <c r="P4" s="290"/>
      <c r="Q4" s="290"/>
      <c r="R4" s="290"/>
      <c r="S4" s="285"/>
      <c r="T4" s="285"/>
      <c r="U4" s="290"/>
      <c r="V4" s="290"/>
    </row>
    <row r="5" spans="1:23" s="181" customFormat="1" ht="70" customHeight="1" x14ac:dyDescent="0.15">
      <c r="A5" s="35">
        <v>1</v>
      </c>
      <c r="B5" s="206" t="s">
        <v>737</v>
      </c>
      <c r="C5" s="207" t="s">
        <v>119</v>
      </c>
      <c r="D5" s="206" t="s">
        <v>695</v>
      </c>
      <c r="E5" s="36"/>
      <c r="F5" s="236" t="s">
        <v>804</v>
      </c>
      <c r="G5" s="218">
        <v>1</v>
      </c>
      <c r="H5" s="219">
        <v>44949</v>
      </c>
      <c r="I5" s="261">
        <v>45107</v>
      </c>
      <c r="J5" s="37">
        <v>5</v>
      </c>
      <c r="K5" s="37">
        <v>8</v>
      </c>
      <c r="L5" s="40"/>
      <c r="M5" s="37"/>
      <c r="N5" s="40"/>
      <c r="O5" s="45"/>
      <c r="P5" s="91">
        <v>3800000</v>
      </c>
      <c r="Q5" s="41">
        <f>ROUND(((P5*J5)+(P5/30)*K5),0)</f>
        <v>20013333</v>
      </c>
      <c r="R5" s="41">
        <f t="shared" ref="R5" si="0">+Q5*G5</f>
        <v>20013333</v>
      </c>
      <c r="S5" s="42">
        <v>0</v>
      </c>
      <c r="T5" s="42">
        <f t="shared" ref="T5" si="1">R5-S5</f>
        <v>20013333</v>
      </c>
      <c r="U5" s="50" t="s">
        <v>323</v>
      </c>
      <c r="V5" s="226">
        <v>18012</v>
      </c>
    </row>
    <row r="6" spans="1:23" s="181" customFormat="1" ht="70" customHeight="1" x14ac:dyDescent="0.15">
      <c r="A6" s="122">
        <v>2</v>
      </c>
      <c r="B6" s="206" t="s">
        <v>737</v>
      </c>
      <c r="C6" s="207" t="s">
        <v>335</v>
      </c>
      <c r="D6" s="206" t="s">
        <v>336</v>
      </c>
      <c r="E6" s="51"/>
      <c r="F6" s="236" t="s">
        <v>805</v>
      </c>
      <c r="G6" s="218">
        <v>1</v>
      </c>
      <c r="H6" s="263">
        <v>45008</v>
      </c>
      <c r="I6" s="264">
        <v>45168</v>
      </c>
      <c r="J6" s="37">
        <v>5</v>
      </c>
      <c r="K6" s="37">
        <v>8</v>
      </c>
      <c r="L6" s="122"/>
      <c r="M6" s="122"/>
      <c r="N6" s="122"/>
      <c r="O6" s="122"/>
      <c r="P6" s="91">
        <v>3800000</v>
      </c>
      <c r="Q6" s="41">
        <f t="shared" ref="Q6:Q27" si="2">ROUND(((P6*J6)+(P6/30)*K6),0)</f>
        <v>20013333</v>
      </c>
      <c r="R6" s="41">
        <f t="shared" ref="R6" si="3">+Q6*G6</f>
        <v>20013333</v>
      </c>
      <c r="S6" s="42">
        <v>0</v>
      </c>
      <c r="T6" s="42">
        <f t="shared" ref="T6:T27" si="4">R6-S6</f>
        <v>20013333</v>
      </c>
      <c r="U6" s="187" t="s">
        <v>857</v>
      </c>
      <c r="V6" s="254">
        <v>18388</v>
      </c>
    </row>
    <row r="7" spans="1:23" s="181" customFormat="1" ht="112" x14ac:dyDescent="0.15">
      <c r="A7" s="35">
        <v>3</v>
      </c>
      <c r="B7" s="206" t="s">
        <v>737</v>
      </c>
      <c r="C7" s="207" t="s">
        <v>118</v>
      </c>
      <c r="D7" s="206" t="s">
        <v>738</v>
      </c>
      <c r="E7" s="51"/>
      <c r="F7" s="236" t="s">
        <v>806</v>
      </c>
      <c r="G7" s="218">
        <v>1</v>
      </c>
      <c r="H7" s="219">
        <v>44949</v>
      </c>
      <c r="I7" s="265">
        <v>45199</v>
      </c>
      <c r="J7" s="122">
        <v>8</v>
      </c>
      <c r="K7" s="122">
        <v>8</v>
      </c>
      <c r="L7" s="122"/>
      <c r="M7" s="122"/>
      <c r="N7" s="122"/>
      <c r="O7" s="122"/>
      <c r="P7" s="266">
        <v>3800000</v>
      </c>
      <c r="Q7" s="41">
        <f t="shared" si="2"/>
        <v>31413333</v>
      </c>
      <c r="R7" s="41">
        <f t="shared" ref="R7:R27" si="5">+Q7*G7</f>
        <v>31413333</v>
      </c>
      <c r="S7" s="42">
        <v>0</v>
      </c>
      <c r="T7" s="42">
        <f t="shared" si="4"/>
        <v>31413333</v>
      </c>
      <c r="U7" s="50" t="s">
        <v>751</v>
      </c>
      <c r="V7" s="253">
        <v>18344</v>
      </c>
    </row>
    <row r="8" spans="1:23" s="181" customFormat="1" ht="70" customHeight="1" x14ac:dyDescent="0.15">
      <c r="A8" s="35">
        <v>4</v>
      </c>
      <c r="B8" s="206" t="s">
        <v>737</v>
      </c>
      <c r="C8" s="207" t="s">
        <v>118</v>
      </c>
      <c r="D8" s="206" t="s">
        <v>738</v>
      </c>
      <c r="E8" s="51"/>
      <c r="F8" s="236" t="s">
        <v>807</v>
      </c>
      <c r="G8" s="218">
        <v>1</v>
      </c>
      <c r="H8" s="219">
        <v>44949</v>
      </c>
      <c r="I8" s="261">
        <v>45107</v>
      </c>
      <c r="J8" s="37">
        <v>5</v>
      </c>
      <c r="K8" s="37">
        <v>8</v>
      </c>
      <c r="L8" s="122"/>
      <c r="M8" s="122"/>
      <c r="N8" s="122"/>
      <c r="O8" s="122"/>
      <c r="P8" s="91">
        <v>3800000</v>
      </c>
      <c r="Q8" s="41">
        <f t="shared" si="2"/>
        <v>20013333</v>
      </c>
      <c r="R8" s="41">
        <f t="shared" si="5"/>
        <v>20013333</v>
      </c>
      <c r="S8" s="42">
        <v>0</v>
      </c>
      <c r="T8" s="42">
        <f t="shared" si="4"/>
        <v>20013333</v>
      </c>
      <c r="U8" s="50" t="s">
        <v>752</v>
      </c>
      <c r="V8" s="225">
        <v>18344</v>
      </c>
    </row>
    <row r="9" spans="1:23" s="181" customFormat="1" ht="70" customHeight="1" x14ac:dyDescent="0.15">
      <c r="A9" s="122">
        <v>5</v>
      </c>
      <c r="B9" s="206" t="s">
        <v>737</v>
      </c>
      <c r="C9" s="207" t="s">
        <v>118</v>
      </c>
      <c r="D9" s="206" t="s">
        <v>738</v>
      </c>
      <c r="E9" s="51"/>
      <c r="F9" s="236" t="s">
        <v>808</v>
      </c>
      <c r="G9" s="218">
        <v>1</v>
      </c>
      <c r="H9" s="219">
        <v>44949</v>
      </c>
      <c r="I9" s="261">
        <v>45107</v>
      </c>
      <c r="J9" s="37">
        <v>5</v>
      </c>
      <c r="K9" s="37">
        <v>8</v>
      </c>
      <c r="L9" s="122"/>
      <c r="M9" s="122"/>
      <c r="N9" s="122"/>
      <c r="O9" s="122"/>
      <c r="P9" s="91">
        <v>3800000</v>
      </c>
      <c r="Q9" s="41">
        <f t="shared" si="2"/>
        <v>20013333</v>
      </c>
      <c r="R9" s="41">
        <f t="shared" si="5"/>
        <v>20013333</v>
      </c>
      <c r="S9" s="42">
        <v>0</v>
      </c>
      <c r="T9" s="42">
        <f t="shared" si="4"/>
        <v>20013333</v>
      </c>
      <c r="U9" s="228" t="s">
        <v>765</v>
      </c>
      <c r="V9" s="225">
        <v>20594</v>
      </c>
    </row>
    <row r="10" spans="1:23" s="181" customFormat="1" ht="70" customHeight="1" x14ac:dyDescent="0.15">
      <c r="A10" s="35">
        <v>6</v>
      </c>
      <c r="B10" s="206" t="s">
        <v>737</v>
      </c>
      <c r="C10" s="207" t="s">
        <v>118</v>
      </c>
      <c r="D10" s="206" t="s">
        <v>738</v>
      </c>
      <c r="E10" s="51"/>
      <c r="F10" s="236" t="s">
        <v>809</v>
      </c>
      <c r="G10" s="218">
        <v>2</v>
      </c>
      <c r="H10" s="219">
        <v>44949</v>
      </c>
      <c r="I10" s="261">
        <v>45107</v>
      </c>
      <c r="J10" s="37">
        <v>5</v>
      </c>
      <c r="K10" s="37">
        <v>8</v>
      </c>
      <c r="L10" s="122"/>
      <c r="M10" s="122"/>
      <c r="N10" s="122"/>
      <c r="O10" s="122"/>
      <c r="P10" s="91">
        <v>3800000</v>
      </c>
      <c r="Q10" s="41">
        <f t="shared" si="2"/>
        <v>20013333</v>
      </c>
      <c r="R10" s="41">
        <f t="shared" si="5"/>
        <v>40026666</v>
      </c>
      <c r="S10" s="42">
        <v>0</v>
      </c>
      <c r="T10" s="42">
        <f t="shared" si="4"/>
        <v>40026666</v>
      </c>
      <c r="U10" s="206" t="s">
        <v>853</v>
      </c>
      <c r="V10" s="226">
        <v>18344</v>
      </c>
      <c r="W10" s="181" t="s">
        <v>651</v>
      </c>
    </row>
    <row r="11" spans="1:23" s="181" customFormat="1" ht="70" customHeight="1" x14ac:dyDescent="0.15">
      <c r="A11" s="35">
        <v>7</v>
      </c>
      <c r="B11" s="206" t="s">
        <v>737</v>
      </c>
      <c r="C11" s="207" t="s">
        <v>144</v>
      </c>
      <c r="D11" s="206" t="s">
        <v>739</v>
      </c>
      <c r="E11" s="51"/>
      <c r="F11" s="55" t="s">
        <v>337</v>
      </c>
      <c r="G11" s="218">
        <v>1</v>
      </c>
      <c r="H11" s="219">
        <v>44949</v>
      </c>
      <c r="I11" s="261">
        <v>45107</v>
      </c>
      <c r="J11" s="37">
        <v>5</v>
      </c>
      <c r="K11" s="37">
        <v>8</v>
      </c>
      <c r="L11" s="122"/>
      <c r="M11" s="122"/>
      <c r="N11" s="122"/>
      <c r="O11" s="122"/>
      <c r="P11" s="91">
        <v>3800000</v>
      </c>
      <c r="Q11" s="41">
        <f t="shared" si="2"/>
        <v>20013333</v>
      </c>
      <c r="R11" s="41">
        <f t="shared" si="5"/>
        <v>20013333</v>
      </c>
      <c r="S11" s="42">
        <v>0</v>
      </c>
      <c r="T11" s="42">
        <f t="shared" si="4"/>
        <v>20013333</v>
      </c>
      <c r="U11" s="156" t="s">
        <v>766</v>
      </c>
      <c r="V11" s="225">
        <v>18333</v>
      </c>
    </row>
    <row r="12" spans="1:23" s="181" customFormat="1" ht="70" customHeight="1" x14ac:dyDescent="0.15">
      <c r="A12" s="122">
        <v>8</v>
      </c>
      <c r="B12" s="206" t="s">
        <v>740</v>
      </c>
      <c r="C12" s="220" t="s">
        <v>380</v>
      </c>
      <c r="D12" s="206" t="s">
        <v>695</v>
      </c>
      <c r="E12" s="51"/>
      <c r="F12" s="236" t="s">
        <v>820</v>
      </c>
      <c r="G12" s="218">
        <v>3</v>
      </c>
      <c r="H12" s="219">
        <v>44949</v>
      </c>
      <c r="I12" s="261">
        <v>45107</v>
      </c>
      <c r="J12" s="37">
        <v>5</v>
      </c>
      <c r="K12" s="37">
        <v>8</v>
      </c>
      <c r="L12" s="122"/>
      <c r="M12" s="122"/>
      <c r="N12" s="122"/>
      <c r="O12" s="122"/>
      <c r="P12" s="91">
        <v>3800000</v>
      </c>
      <c r="Q12" s="41">
        <f t="shared" si="2"/>
        <v>20013333</v>
      </c>
      <c r="R12" s="41">
        <f t="shared" si="5"/>
        <v>60039999</v>
      </c>
      <c r="S12" s="42">
        <v>0</v>
      </c>
      <c r="T12" s="42">
        <f t="shared" si="4"/>
        <v>60039999</v>
      </c>
      <c r="U12" s="50" t="s">
        <v>753</v>
      </c>
      <c r="V12" s="225">
        <v>18406</v>
      </c>
    </row>
    <row r="13" spans="1:23" s="181" customFormat="1" ht="70" customHeight="1" x14ac:dyDescent="0.15">
      <c r="A13" s="35">
        <v>9</v>
      </c>
      <c r="B13" s="206" t="s">
        <v>740</v>
      </c>
      <c r="C13" s="207" t="s">
        <v>730</v>
      </c>
      <c r="D13" s="206" t="s">
        <v>741</v>
      </c>
      <c r="E13" s="51"/>
      <c r="F13" s="234" t="s">
        <v>186</v>
      </c>
      <c r="G13" s="218">
        <v>3</v>
      </c>
      <c r="H13" s="219">
        <v>44949</v>
      </c>
      <c r="I13" s="261">
        <v>45107</v>
      </c>
      <c r="J13" s="37">
        <v>5</v>
      </c>
      <c r="K13" s="37">
        <v>8</v>
      </c>
      <c r="L13" s="122"/>
      <c r="M13" s="122"/>
      <c r="N13" s="122"/>
      <c r="O13" s="122"/>
      <c r="P13" s="91">
        <v>3800000</v>
      </c>
      <c r="Q13" s="41">
        <f t="shared" si="2"/>
        <v>20013333</v>
      </c>
      <c r="R13" s="41">
        <f t="shared" si="5"/>
        <v>60039999</v>
      </c>
      <c r="S13" s="42">
        <v>0</v>
      </c>
      <c r="T13" s="42">
        <f t="shared" si="4"/>
        <v>60039999</v>
      </c>
      <c r="U13" s="160" t="s">
        <v>767</v>
      </c>
      <c r="V13" s="225">
        <v>18347</v>
      </c>
    </row>
    <row r="14" spans="1:23" s="181" customFormat="1" ht="156" x14ac:dyDescent="0.15">
      <c r="A14" s="35">
        <v>10</v>
      </c>
      <c r="B14" s="206" t="s">
        <v>740</v>
      </c>
      <c r="C14" s="207" t="s">
        <v>730</v>
      </c>
      <c r="D14" s="206" t="s">
        <v>741</v>
      </c>
      <c r="E14" s="51"/>
      <c r="F14" s="234" t="s">
        <v>186</v>
      </c>
      <c r="G14" s="218">
        <v>1</v>
      </c>
      <c r="H14" s="219">
        <v>44949</v>
      </c>
      <c r="I14" s="265">
        <v>45199</v>
      </c>
      <c r="J14" s="122">
        <v>8</v>
      </c>
      <c r="K14" s="122">
        <v>8</v>
      </c>
      <c r="L14" s="122"/>
      <c r="M14" s="122"/>
      <c r="N14" s="122"/>
      <c r="O14" s="122"/>
      <c r="P14" s="91">
        <v>3800000</v>
      </c>
      <c r="Q14" s="41">
        <f t="shared" si="2"/>
        <v>31413333</v>
      </c>
      <c r="R14" s="41">
        <f t="shared" si="5"/>
        <v>31413333</v>
      </c>
      <c r="S14" s="42">
        <v>0</v>
      </c>
      <c r="T14" s="42">
        <f t="shared" si="4"/>
        <v>31413333</v>
      </c>
      <c r="U14" s="160" t="s">
        <v>754</v>
      </c>
      <c r="V14" s="225">
        <v>18347</v>
      </c>
    </row>
    <row r="15" spans="1:23" s="181" customFormat="1" ht="70" customHeight="1" x14ac:dyDescent="0.15">
      <c r="A15" s="122">
        <v>11</v>
      </c>
      <c r="B15" s="206" t="s">
        <v>740</v>
      </c>
      <c r="C15" s="207" t="s">
        <v>599</v>
      </c>
      <c r="D15" s="206" t="s">
        <v>600</v>
      </c>
      <c r="E15" s="51"/>
      <c r="F15" s="236" t="s">
        <v>819</v>
      </c>
      <c r="G15" s="218">
        <v>2</v>
      </c>
      <c r="H15" s="219">
        <v>44949</v>
      </c>
      <c r="I15" s="261">
        <v>45107</v>
      </c>
      <c r="J15" s="37">
        <v>5</v>
      </c>
      <c r="K15" s="37">
        <v>8</v>
      </c>
      <c r="L15" s="122"/>
      <c r="M15" s="122"/>
      <c r="N15" s="122"/>
      <c r="O15" s="122"/>
      <c r="P15" s="91">
        <v>3800000</v>
      </c>
      <c r="Q15" s="41">
        <f t="shared" si="2"/>
        <v>20013333</v>
      </c>
      <c r="R15" s="41">
        <f t="shared" si="5"/>
        <v>40026666</v>
      </c>
      <c r="S15" s="42">
        <v>0</v>
      </c>
      <c r="T15" s="42">
        <f t="shared" si="4"/>
        <v>40026666</v>
      </c>
      <c r="U15" s="50" t="s">
        <v>755</v>
      </c>
      <c r="V15" s="225">
        <v>18355</v>
      </c>
    </row>
    <row r="16" spans="1:23" s="181" customFormat="1" ht="70" customHeight="1" x14ac:dyDescent="0.15">
      <c r="A16" s="35">
        <v>12</v>
      </c>
      <c r="B16" s="206" t="s">
        <v>742</v>
      </c>
      <c r="C16" s="207" t="s">
        <v>122</v>
      </c>
      <c r="D16" s="206" t="s">
        <v>695</v>
      </c>
      <c r="E16" s="51"/>
      <c r="F16" s="236" t="s">
        <v>810</v>
      </c>
      <c r="G16" s="218">
        <v>2</v>
      </c>
      <c r="H16" s="219">
        <v>44949</v>
      </c>
      <c r="I16" s="261">
        <v>45107</v>
      </c>
      <c r="J16" s="37">
        <v>5</v>
      </c>
      <c r="K16" s="37">
        <v>8</v>
      </c>
      <c r="L16" s="122"/>
      <c r="M16" s="122"/>
      <c r="N16" s="122"/>
      <c r="O16" s="122"/>
      <c r="P16" s="91">
        <v>3800000</v>
      </c>
      <c r="Q16" s="41">
        <f t="shared" si="2"/>
        <v>20013333</v>
      </c>
      <c r="R16" s="41">
        <f t="shared" si="5"/>
        <v>40026666</v>
      </c>
      <c r="S16" s="42">
        <v>0</v>
      </c>
      <c r="T16" s="42">
        <f t="shared" si="4"/>
        <v>40026666</v>
      </c>
      <c r="U16" s="50" t="s">
        <v>756</v>
      </c>
      <c r="V16" s="225">
        <v>20577</v>
      </c>
    </row>
    <row r="17" spans="1:22" s="181" customFormat="1" ht="70" customHeight="1" x14ac:dyDescent="0.15">
      <c r="A17" s="35">
        <v>13</v>
      </c>
      <c r="B17" s="206" t="s">
        <v>742</v>
      </c>
      <c r="C17" s="207" t="s">
        <v>537</v>
      </c>
      <c r="D17" s="206" t="s">
        <v>528</v>
      </c>
      <c r="E17" s="51"/>
      <c r="F17" s="236" t="s">
        <v>811</v>
      </c>
      <c r="G17" s="218">
        <v>1</v>
      </c>
      <c r="H17" s="219">
        <v>44949</v>
      </c>
      <c r="I17" s="261">
        <v>45107</v>
      </c>
      <c r="J17" s="37">
        <v>5</v>
      </c>
      <c r="K17" s="37">
        <v>8</v>
      </c>
      <c r="L17" s="122"/>
      <c r="M17" s="122"/>
      <c r="N17" s="122"/>
      <c r="O17" s="122"/>
      <c r="P17" s="91">
        <v>3800000</v>
      </c>
      <c r="Q17" s="41">
        <f t="shared" si="2"/>
        <v>20013333</v>
      </c>
      <c r="R17" s="41">
        <f t="shared" si="5"/>
        <v>20013333</v>
      </c>
      <c r="S17" s="42">
        <v>0</v>
      </c>
      <c r="T17" s="42">
        <f t="shared" si="4"/>
        <v>20013333</v>
      </c>
      <c r="U17" s="50" t="s">
        <v>757</v>
      </c>
      <c r="V17" s="225">
        <v>18366</v>
      </c>
    </row>
    <row r="18" spans="1:22" s="181" customFormat="1" ht="70" customHeight="1" x14ac:dyDescent="0.15">
      <c r="A18" s="122">
        <v>14</v>
      </c>
      <c r="B18" s="206" t="s">
        <v>832</v>
      </c>
      <c r="C18" s="207" t="s">
        <v>731</v>
      </c>
      <c r="D18" s="206" t="s">
        <v>744</v>
      </c>
      <c r="E18" s="51"/>
      <c r="F18" s="236" t="s">
        <v>828</v>
      </c>
      <c r="G18" s="218">
        <v>1</v>
      </c>
      <c r="H18" s="219">
        <v>44949</v>
      </c>
      <c r="I18" s="261">
        <v>45107</v>
      </c>
      <c r="J18" s="37">
        <v>5</v>
      </c>
      <c r="K18" s="37">
        <v>8</v>
      </c>
      <c r="L18" s="122"/>
      <c r="M18" s="122"/>
      <c r="N18" s="122"/>
      <c r="O18" s="122"/>
      <c r="P18" s="91">
        <v>3800000</v>
      </c>
      <c r="Q18" s="41">
        <f t="shared" si="2"/>
        <v>20013333</v>
      </c>
      <c r="R18" s="41">
        <f t="shared" si="5"/>
        <v>20013333</v>
      </c>
      <c r="S18" s="42">
        <v>0</v>
      </c>
      <c r="T18" s="42">
        <f t="shared" si="4"/>
        <v>20013333</v>
      </c>
      <c r="U18" s="50" t="s">
        <v>758</v>
      </c>
      <c r="V18" s="225">
        <v>18351</v>
      </c>
    </row>
    <row r="19" spans="1:22" s="181" customFormat="1" ht="70" customHeight="1" x14ac:dyDescent="0.15">
      <c r="A19" s="35">
        <v>15</v>
      </c>
      <c r="B19" s="206" t="s">
        <v>743</v>
      </c>
      <c r="C19" s="207" t="s">
        <v>118</v>
      </c>
      <c r="D19" s="206" t="s">
        <v>745</v>
      </c>
      <c r="E19" s="51"/>
      <c r="F19" s="236" t="s">
        <v>822</v>
      </c>
      <c r="G19" s="218">
        <v>1</v>
      </c>
      <c r="H19" s="219">
        <v>44949</v>
      </c>
      <c r="I19" s="261">
        <v>45107</v>
      </c>
      <c r="J19" s="37">
        <v>5</v>
      </c>
      <c r="K19" s="37">
        <v>8</v>
      </c>
      <c r="L19" s="122"/>
      <c r="M19" s="122"/>
      <c r="N19" s="122"/>
      <c r="O19" s="122"/>
      <c r="P19" s="91">
        <v>3800000</v>
      </c>
      <c r="Q19" s="41">
        <f t="shared" si="2"/>
        <v>20013333</v>
      </c>
      <c r="R19" s="41">
        <f t="shared" si="5"/>
        <v>20013333</v>
      </c>
      <c r="S19" s="42">
        <v>0</v>
      </c>
      <c r="T19" s="42">
        <f t="shared" si="4"/>
        <v>20013333</v>
      </c>
      <c r="U19" s="50" t="s">
        <v>759</v>
      </c>
      <c r="V19" s="225">
        <v>18368</v>
      </c>
    </row>
    <row r="20" spans="1:22" s="181" customFormat="1" ht="70" customHeight="1" x14ac:dyDescent="0.15">
      <c r="A20" s="35">
        <v>16</v>
      </c>
      <c r="B20" s="206" t="s">
        <v>831</v>
      </c>
      <c r="C20" s="210" t="s">
        <v>732</v>
      </c>
      <c r="D20" s="206" t="s">
        <v>747</v>
      </c>
      <c r="E20" s="51"/>
      <c r="F20" s="236" t="s">
        <v>829</v>
      </c>
      <c r="G20" s="218">
        <v>3</v>
      </c>
      <c r="H20" s="219">
        <v>44949</v>
      </c>
      <c r="I20" s="261">
        <v>45107</v>
      </c>
      <c r="J20" s="37">
        <v>5</v>
      </c>
      <c r="K20" s="37">
        <v>8</v>
      </c>
      <c r="L20" s="122"/>
      <c r="M20" s="122"/>
      <c r="N20" s="122"/>
      <c r="O20" s="122"/>
      <c r="P20" s="91">
        <v>3800000</v>
      </c>
      <c r="Q20" s="41">
        <f t="shared" si="2"/>
        <v>20013333</v>
      </c>
      <c r="R20" s="41">
        <f t="shared" si="5"/>
        <v>60039999</v>
      </c>
      <c r="S20" s="42">
        <v>0</v>
      </c>
      <c r="T20" s="42">
        <f t="shared" si="4"/>
        <v>60039999</v>
      </c>
      <c r="U20" s="50" t="s">
        <v>760</v>
      </c>
      <c r="V20" s="225">
        <v>18410</v>
      </c>
    </row>
    <row r="21" spans="1:22" s="181" customFormat="1" ht="70" customHeight="1" x14ac:dyDescent="0.15">
      <c r="A21" s="122">
        <v>17</v>
      </c>
      <c r="B21" s="221" t="s">
        <v>831</v>
      </c>
      <c r="C21" s="222" t="s">
        <v>732</v>
      </c>
      <c r="D21" s="221" t="s">
        <v>747</v>
      </c>
      <c r="E21" s="51"/>
      <c r="F21" s="236" t="s">
        <v>830</v>
      </c>
      <c r="G21" s="223">
        <v>1</v>
      </c>
      <c r="H21" s="224">
        <v>44949</v>
      </c>
      <c r="I21" s="262">
        <v>45107</v>
      </c>
      <c r="J21" s="37">
        <v>5</v>
      </c>
      <c r="K21" s="37">
        <v>8</v>
      </c>
      <c r="L21" s="122"/>
      <c r="M21" s="122"/>
      <c r="N21" s="122"/>
      <c r="O21" s="122"/>
      <c r="P21" s="91">
        <v>3800000</v>
      </c>
      <c r="Q21" s="41">
        <f t="shared" si="2"/>
        <v>20013333</v>
      </c>
      <c r="R21" s="41">
        <f t="shared" si="5"/>
        <v>20013333</v>
      </c>
      <c r="S21" s="42">
        <v>0</v>
      </c>
      <c r="T21" s="42">
        <f t="shared" si="4"/>
        <v>20013333</v>
      </c>
      <c r="U21" s="187" t="s">
        <v>856</v>
      </c>
      <c r="V21" s="227">
        <v>18399</v>
      </c>
    </row>
    <row r="22" spans="1:22" s="181" customFormat="1" ht="70" customHeight="1" x14ac:dyDescent="0.15">
      <c r="A22" s="35">
        <v>18</v>
      </c>
      <c r="B22" s="206" t="s">
        <v>746</v>
      </c>
      <c r="C22" s="210" t="s">
        <v>119</v>
      </c>
      <c r="D22" s="206" t="s">
        <v>748</v>
      </c>
      <c r="E22" s="51"/>
      <c r="F22" s="236" t="s">
        <v>821</v>
      </c>
      <c r="G22" s="218">
        <v>2</v>
      </c>
      <c r="H22" s="219">
        <v>44949</v>
      </c>
      <c r="I22" s="261">
        <v>45107</v>
      </c>
      <c r="J22" s="37">
        <v>5</v>
      </c>
      <c r="K22" s="37">
        <v>8</v>
      </c>
      <c r="L22" s="122"/>
      <c r="M22" s="122"/>
      <c r="N22" s="122"/>
      <c r="O22" s="122"/>
      <c r="P22" s="91">
        <v>3800000</v>
      </c>
      <c r="Q22" s="41">
        <f t="shared" si="2"/>
        <v>20013333</v>
      </c>
      <c r="R22" s="41">
        <f t="shared" si="5"/>
        <v>40026666</v>
      </c>
      <c r="S22" s="42">
        <v>0</v>
      </c>
      <c r="T22" s="42">
        <f t="shared" si="4"/>
        <v>40026666</v>
      </c>
      <c r="U22" s="187" t="s">
        <v>855</v>
      </c>
      <c r="V22" s="225">
        <v>18307</v>
      </c>
    </row>
    <row r="23" spans="1:22" s="181" customFormat="1" ht="70" customHeight="1" x14ac:dyDescent="0.15">
      <c r="A23" s="35">
        <v>19</v>
      </c>
      <c r="B23" s="206" t="s">
        <v>749</v>
      </c>
      <c r="C23" s="210" t="s">
        <v>733</v>
      </c>
      <c r="D23" s="206" t="s">
        <v>750</v>
      </c>
      <c r="E23" s="51"/>
      <c r="F23" s="236" t="s">
        <v>824</v>
      </c>
      <c r="G23" s="218">
        <v>2</v>
      </c>
      <c r="H23" s="219">
        <v>44949</v>
      </c>
      <c r="I23" s="261">
        <v>45107</v>
      </c>
      <c r="J23" s="37">
        <v>5</v>
      </c>
      <c r="K23" s="37">
        <v>8</v>
      </c>
      <c r="L23" s="122"/>
      <c r="M23" s="122"/>
      <c r="N23" s="122"/>
      <c r="O23" s="122"/>
      <c r="P23" s="91">
        <v>3800000</v>
      </c>
      <c r="Q23" s="41">
        <f t="shared" si="2"/>
        <v>20013333</v>
      </c>
      <c r="R23" s="41">
        <f t="shared" si="5"/>
        <v>40026666</v>
      </c>
      <c r="S23" s="42">
        <v>0</v>
      </c>
      <c r="T23" s="42">
        <f t="shared" si="4"/>
        <v>40026666</v>
      </c>
      <c r="U23" s="50" t="s">
        <v>761</v>
      </c>
      <c r="V23" s="225">
        <v>18401</v>
      </c>
    </row>
    <row r="24" spans="1:22" s="181" customFormat="1" ht="70" customHeight="1" x14ac:dyDescent="0.15">
      <c r="A24" s="122">
        <v>20</v>
      </c>
      <c r="B24" s="210" t="s">
        <v>334</v>
      </c>
      <c r="C24" s="210" t="s">
        <v>335</v>
      </c>
      <c r="D24" s="210" t="s">
        <v>336</v>
      </c>
      <c r="E24" s="51"/>
      <c r="F24" s="236" t="s">
        <v>827</v>
      </c>
      <c r="G24" s="223">
        <v>1</v>
      </c>
      <c r="H24" s="219">
        <v>44949</v>
      </c>
      <c r="I24" s="261">
        <v>45107</v>
      </c>
      <c r="J24" s="37">
        <v>5</v>
      </c>
      <c r="K24" s="37">
        <v>8</v>
      </c>
      <c r="L24" s="122"/>
      <c r="M24" s="122"/>
      <c r="N24" s="122"/>
      <c r="O24" s="122"/>
      <c r="P24" s="91">
        <v>3800000</v>
      </c>
      <c r="Q24" s="41">
        <f t="shared" si="2"/>
        <v>20013333</v>
      </c>
      <c r="R24" s="41">
        <f t="shared" si="5"/>
        <v>20013333</v>
      </c>
      <c r="S24" s="42">
        <v>0</v>
      </c>
      <c r="T24" s="42">
        <f t="shared" si="4"/>
        <v>20013333</v>
      </c>
      <c r="U24" s="50" t="s">
        <v>762</v>
      </c>
      <c r="V24" s="225">
        <v>18388</v>
      </c>
    </row>
    <row r="25" spans="1:22" s="181" customFormat="1" ht="70" customHeight="1" x14ac:dyDescent="0.15">
      <c r="A25" s="35">
        <v>21</v>
      </c>
      <c r="B25" s="210" t="s">
        <v>334</v>
      </c>
      <c r="C25" s="210" t="s">
        <v>859</v>
      </c>
      <c r="D25" s="210" t="s">
        <v>858</v>
      </c>
      <c r="E25" s="51"/>
      <c r="F25" s="236" t="s">
        <v>860</v>
      </c>
      <c r="G25" s="218">
        <v>1</v>
      </c>
      <c r="H25" s="219">
        <v>44949</v>
      </c>
      <c r="I25" s="261">
        <v>45107</v>
      </c>
      <c r="J25" s="122">
        <v>5</v>
      </c>
      <c r="K25" s="122">
        <v>8</v>
      </c>
      <c r="L25" s="122"/>
      <c r="M25" s="122"/>
      <c r="N25" s="122"/>
      <c r="O25" s="122"/>
      <c r="P25" s="266">
        <v>3800000</v>
      </c>
      <c r="Q25" s="41">
        <f t="shared" si="2"/>
        <v>20013333</v>
      </c>
      <c r="R25" s="41">
        <f t="shared" si="5"/>
        <v>20013333</v>
      </c>
      <c r="S25" s="42">
        <v>0</v>
      </c>
      <c r="T25" s="42">
        <f t="shared" si="4"/>
        <v>20013333</v>
      </c>
      <c r="U25" s="187" t="s">
        <v>16</v>
      </c>
      <c r="V25" s="225">
        <v>18319</v>
      </c>
    </row>
    <row r="26" spans="1:22" s="181" customFormat="1" ht="70" customHeight="1" x14ac:dyDescent="0.15">
      <c r="A26" s="35">
        <v>22</v>
      </c>
      <c r="B26" s="206" t="s">
        <v>825</v>
      </c>
      <c r="C26" s="220" t="s">
        <v>734</v>
      </c>
      <c r="D26" s="206" t="s">
        <v>735</v>
      </c>
      <c r="E26" s="51"/>
      <c r="F26" s="236" t="s">
        <v>826</v>
      </c>
      <c r="G26" s="218">
        <v>1</v>
      </c>
      <c r="H26" s="219">
        <v>44949</v>
      </c>
      <c r="I26" s="261">
        <v>45107</v>
      </c>
      <c r="J26" s="37">
        <v>5</v>
      </c>
      <c r="K26" s="37">
        <v>8</v>
      </c>
      <c r="L26" s="122"/>
      <c r="M26" s="122"/>
      <c r="N26" s="122"/>
      <c r="O26" s="122"/>
      <c r="P26" s="91">
        <v>3800000</v>
      </c>
      <c r="Q26" s="41">
        <f t="shared" si="2"/>
        <v>20013333</v>
      </c>
      <c r="R26" s="41">
        <f t="shared" si="5"/>
        <v>20013333</v>
      </c>
      <c r="S26" s="42">
        <v>0</v>
      </c>
      <c r="T26" s="42">
        <f t="shared" si="4"/>
        <v>20013333</v>
      </c>
      <c r="U26" s="50" t="s">
        <v>763</v>
      </c>
      <c r="V26" s="175">
        <v>18346</v>
      </c>
    </row>
    <row r="27" spans="1:22" s="181" customFormat="1" ht="70" customHeight="1" x14ac:dyDescent="0.15">
      <c r="A27" s="122">
        <v>23</v>
      </c>
      <c r="B27" s="206" t="s">
        <v>736</v>
      </c>
      <c r="C27" s="207" t="s">
        <v>599</v>
      </c>
      <c r="D27" s="206" t="s">
        <v>600</v>
      </c>
      <c r="E27" s="51"/>
      <c r="F27" s="255" t="s">
        <v>812</v>
      </c>
      <c r="G27" s="218">
        <v>1</v>
      </c>
      <c r="H27" s="219">
        <v>44949</v>
      </c>
      <c r="I27" s="261">
        <v>45107</v>
      </c>
      <c r="J27" s="37">
        <v>5</v>
      </c>
      <c r="K27" s="37">
        <v>8</v>
      </c>
      <c r="L27" s="122"/>
      <c r="M27" s="122"/>
      <c r="N27" s="122"/>
      <c r="O27" s="122"/>
      <c r="P27" s="91">
        <v>3800000</v>
      </c>
      <c r="Q27" s="41">
        <f t="shared" si="2"/>
        <v>20013333</v>
      </c>
      <c r="R27" s="41">
        <f t="shared" si="5"/>
        <v>20013333</v>
      </c>
      <c r="S27" s="42">
        <v>0</v>
      </c>
      <c r="T27" s="42">
        <f t="shared" si="4"/>
        <v>20013333</v>
      </c>
      <c r="U27" s="50" t="s">
        <v>764</v>
      </c>
      <c r="V27" s="225">
        <v>18325</v>
      </c>
    </row>
    <row r="28" spans="1:22" s="181" customFormat="1" ht="70" customHeight="1" x14ac:dyDescent="0.15">
      <c r="B28" s="180"/>
      <c r="C28" s="180"/>
      <c r="D28" s="180"/>
      <c r="E28" s="180"/>
      <c r="G28" s="181">
        <f>SUM(G5:G27)</f>
        <v>34</v>
      </c>
      <c r="T28" s="229">
        <f>SUM(T5:T27)</f>
        <v>703253322</v>
      </c>
      <c r="U28" s="180"/>
    </row>
    <row r="29" spans="1:22" s="181" customFormat="1" ht="70" customHeight="1" x14ac:dyDescent="0.15">
      <c r="B29" s="180"/>
      <c r="C29" s="180"/>
      <c r="D29" s="180"/>
      <c r="E29" s="180"/>
      <c r="U29" s="180"/>
    </row>
    <row r="30" spans="1:22" s="181" customFormat="1" ht="70" customHeight="1" x14ac:dyDescent="0.15">
      <c r="B30" s="180"/>
      <c r="C30" s="180"/>
      <c r="D30" s="180"/>
      <c r="E30" s="180"/>
      <c r="U30" s="180"/>
    </row>
    <row r="31" spans="1:22" s="181" customFormat="1" ht="70" customHeight="1" x14ac:dyDescent="0.15">
      <c r="B31" s="180"/>
      <c r="C31" s="180"/>
      <c r="D31" s="180"/>
      <c r="E31" s="180"/>
      <c r="U31" s="180"/>
    </row>
    <row r="32" spans="1:22" s="181" customFormat="1" ht="70" customHeight="1" x14ac:dyDescent="0.15">
      <c r="B32" s="180"/>
      <c r="C32" s="180"/>
      <c r="D32" s="180"/>
      <c r="E32" s="180"/>
      <c r="U32" s="180"/>
    </row>
    <row r="33" spans="2:21" s="181" customFormat="1" ht="70" customHeight="1" x14ac:dyDescent="0.15">
      <c r="B33" s="180"/>
      <c r="C33" s="180"/>
      <c r="D33" s="180"/>
      <c r="E33" s="180"/>
      <c r="U33" s="180"/>
    </row>
    <row r="34" spans="2:21" s="181" customFormat="1" ht="70" customHeight="1" x14ac:dyDescent="0.15">
      <c r="B34" s="180"/>
      <c r="C34" s="180"/>
      <c r="D34" s="180"/>
      <c r="E34" s="180"/>
      <c r="U34" s="180"/>
    </row>
    <row r="35" spans="2:21" s="181" customFormat="1" ht="70" customHeight="1" x14ac:dyDescent="0.15">
      <c r="B35" s="180"/>
      <c r="C35" s="180"/>
      <c r="D35" s="180"/>
      <c r="E35" s="180"/>
      <c r="U35" s="180"/>
    </row>
    <row r="36" spans="2:21" s="181" customFormat="1" ht="11" x14ac:dyDescent="0.15">
      <c r="B36" s="180"/>
      <c r="C36" s="180"/>
      <c r="D36" s="180"/>
      <c r="E36" s="180"/>
      <c r="U36" s="180"/>
    </row>
    <row r="37" spans="2:21" s="181" customFormat="1" ht="11" x14ac:dyDescent="0.15">
      <c r="B37" s="180"/>
      <c r="C37" s="180"/>
      <c r="D37" s="180"/>
      <c r="E37" s="180"/>
      <c r="U37" s="180"/>
    </row>
  </sheetData>
  <autoFilter ref="A4:V28" xr:uid="{43744A2F-5417-46F4-B1D9-8926815A69C8}"/>
  <mergeCells count="19">
    <mergeCell ref="O2:O4"/>
    <mergeCell ref="P2:P4"/>
    <mergeCell ref="Q2:Q4"/>
    <mergeCell ref="A2:A4"/>
    <mergeCell ref="B2:B4"/>
    <mergeCell ref="C2:C4"/>
    <mergeCell ref="D2:D4"/>
    <mergeCell ref="E2:E4"/>
    <mergeCell ref="F2:F4"/>
    <mergeCell ref="J3:J4"/>
    <mergeCell ref="K3:K4"/>
    <mergeCell ref="G2:G4"/>
    <mergeCell ref="H2:I2"/>
    <mergeCell ref="J2:K2"/>
    <mergeCell ref="R2:R4"/>
    <mergeCell ref="S2:S4"/>
    <mergeCell ref="T2:T4"/>
    <mergeCell ref="U2:U4"/>
    <mergeCell ref="V2:V4"/>
  </mergeCells>
  <dataValidations count="4">
    <dataValidation type="list" allowBlank="1" showInputMessage="1" showErrorMessage="1" sqref="C5:C23 D24:D25 C27" xr:uid="{5E4DE3FE-3C98-4AFD-812E-ACEE034EE2A6}">
      <formula1>INDIRECT($O5)</formula1>
    </dataValidation>
    <dataValidation type="list" allowBlank="1" showInputMessage="1" showErrorMessage="1" sqref="C26" xr:uid="{37B7181B-2D15-4AC4-8458-CA45EBC437BB}">
      <formula1>INDIRECT($N26)</formula1>
    </dataValidation>
    <dataValidation type="whole" allowBlank="1" showInputMessage="1" showErrorMessage="1" sqref="G5:G27" xr:uid="{6D598175-F9F7-4D99-B868-A44D90841A0B}">
      <formula1>0</formula1>
      <formula2>500</formula2>
    </dataValidation>
    <dataValidation type="date" allowBlank="1" showInputMessage="1" showErrorMessage="1" promptTitle="Error " prompt="Las Fechas deben estar entre el 23 de enero y el 15 diciembre de 2023" sqref="H5:H27" xr:uid="{BB2E34FF-54A3-4ACA-9120-2E43CBF93F24}">
      <formula1>44949</formula1>
      <formula2>45276</formula2>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85646E-8036-4DA4-8C24-AC3FCCA1FAAC}">
  <dimension ref="A1:W24"/>
  <sheetViews>
    <sheetView topLeftCell="F1" zoomScale="70" zoomScaleNormal="70" workbookViewId="0">
      <pane ySplit="3" topLeftCell="A4" activePane="bottomLeft" state="frozen"/>
      <selection pane="bottomLeft" activeCell="U4" sqref="U4:U17"/>
    </sheetView>
  </sheetViews>
  <sheetFormatPr baseColWidth="10" defaultColWidth="11" defaultRowHeight="12" x14ac:dyDescent="0.2"/>
  <cols>
    <col min="1" max="1" width="12.1640625" style="130" customWidth="1"/>
    <col min="2" max="2" width="38.6640625" style="146" customWidth="1"/>
    <col min="3" max="3" width="23" style="130" customWidth="1"/>
    <col min="4" max="4" width="41.1640625" style="130" customWidth="1"/>
    <col min="5" max="5" width="42.1640625" style="130" customWidth="1"/>
    <col min="6" max="9" width="26.1640625" style="130" customWidth="1"/>
    <col min="10" max="10" width="12.1640625" style="130" customWidth="1"/>
    <col min="11" max="12" width="11.1640625" style="130" bestFit="1" customWidth="1"/>
    <col min="13" max="13" width="11.83203125" style="130" bestFit="1" customWidth="1"/>
    <col min="14" max="14" width="11.1640625" style="130" bestFit="1" customWidth="1"/>
    <col min="15" max="15" width="6.6640625" style="130" hidden="1" customWidth="1"/>
    <col min="16" max="16" width="4.1640625" style="130" hidden="1" customWidth="1"/>
    <col min="17" max="17" width="6.1640625" style="130" hidden="1" customWidth="1"/>
    <col min="18" max="18" width="13.33203125" style="130" customWidth="1"/>
    <col min="19" max="19" width="12.6640625" style="130" bestFit="1" customWidth="1"/>
    <col min="20" max="20" width="16.1640625" style="130" customWidth="1"/>
    <col min="21" max="21" width="18.6640625" style="130" customWidth="1"/>
    <col min="22" max="22" width="32.6640625" style="148" customWidth="1"/>
    <col min="23" max="23" width="18.33203125" style="130" customWidth="1"/>
    <col min="24" max="16384" width="11" style="130"/>
  </cols>
  <sheetData>
    <row r="1" spans="1:23" ht="24" customHeight="1" x14ac:dyDescent="0.2">
      <c r="A1" s="293" t="s">
        <v>0</v>
      </c>
      <c r="B1" s="293" t="s">
        <v>447</v>
      </c>
      <c r="C1" s="285" t="s">
        <v>116</v>
      </c>
      <c r="D1" s="293" t="s">
        <v>4</v>
      </c>
      <c r="E1" s="293" t="s">
        <v>448</v>
      </c>
      <c r="F1" s="293" t="s">
        <v>449</v>
      </c>
      <c r="G1" s="293" t="s">
        <v>450</v>
      </c>
      <c r="H1" s="293" t="s">
        <v>451</v>
      </c>
      <c r="I1" s="293" t="s">
        <v>452</v>
      </c>
      <c r="J1" s="293" t="s">
        <v>5</v>
      </c>
      <c r="K1" s="293" t="s">
        <v>6</v>
      </c>
      <c r="L1" s="293"/>
      <c r="M1" s="293" t="s">
        <v>7</v>
      </c>
      <c r="N1" s="293"/>
      <c r="O1" s="129"/>
      <c r="P1" s="129"/>
      <c r="Q1" s="129"/>
      <c r="R1" s="285" t="s">
        <v>117</v>
      </c>
      <c r="S1" s="293" t="s">
        <v>8</v>
      </c>
      <c r="T1" s="293" t="s">
        <v>9</v>
      </c>
      <c r="U1" s="293" t="s">
        <v>10</v>
      </c>
      <c r="V1" s="292" t="s">
        <v>249</v>
      </c>
      <c r="W1" s="292" t="s">
        <v>453</v>
      </c>
    </row>
    <row r="2" spans="1:23" ht="13" x14ac:dyDescent="0.2">
      <c r="A2" s="293"/>
      <c r="B2" s="293"/>
      <c r="C2" s="285"/>
      <c r="D2" s="293"/>
      <c r="E2" s="293"/>
      <c r="F2" s="293"/>
      <c r="G2" s="293"/>
      <c r="H2" s="293"/>
      <c r="I2" s="293"/>
      <c r="J2" s="293"/>
      <c r="K2" s="131" t="s">
        <v>11</v>
      </c>
      <c r="L2" s="129" t="s">
        <v>12</v>
      </c>
      <c r="M2" s="293" t="s">
        <v>13</v>
      </c>
      <c r="N2" s="293" t="s">
        <v>14</v>
      </c>
      <c r="O2" s="129"/>
      <c r="P2" s="129"/>
      <c r="Q2" s="129"/>
      <c r="R2" s="285"/>
      <c r="S2" s="293"/>
      <c r="T2" s="293"/>
      <c r="U2" s="293"/>
      <c r="V2" s="292"/>
      <c r="W2" s="292"/>
    </row>
    <row r="3" spans="1:23" ht="13" x14ac:dyDescent="0.2">
      <c r="A3" s="293"/>
      <c r="B3" s="293"/>
      <c r="C3" s="285"/>
      <c r="D3" s="293"/>
      <c r="E3" s="293"/>
      <c r="F3" s="293"/>
      <c r="G3" s="293"/>
      <c r="H3" s="293"/>
      <c r="I3" s="293"/>
      <c r="J3" s="293"/>
      <c r="K3" s="131" t="s">
        <v>15</v>
      </c>
      <c r="L3" s="129" t="s">
        <v>15</v>
      </c>
      <c r="M3" s="293"/>
      <c r="N3" s="293"/>
      <c r="O3" s="129"/>
      <c r="P3" s="129"/>
      <c r="Q3" s="129"/>
      <c r="R3" s="285"/>
      <c r="S3" s="293"/>
      <c r="T3" s="293"/>
      <c r="U3" s="293"/>
      <c r="V3" s="292"/>
      <c r="W3" s="292"/>
    </row>
    <row r="4" spans="1:23" s="142" customFormat="1" ht="176" customHeight="1" x14ac:dyDescent="0.2">
      <c r="A4" s="132">
        <v>1</v>
      </c>
      <c r="B4" s="133" t="s">
        <v>454</v>
      </c>
      <c r="C4" s="134"/>
      <c r="D4" s="186" t="s">
        <v>626</v>
      </c>
      <c r="E4" s="134" t="s">
        <v>455</v>
      </c>
      <c r="F4" s="134" t="s">
        <v>456</v>
      </c>
      <c r="G4" s="134" t="s">
        <v>457</v>
      </c>
      <c r="H4" s="134" t="s">
        <v>458</v>
      </c>
      <c r="I4" s="134" t="s">
        <v>459</v>
      </c>
      <c r="J4" s="134">
        <v>2</v>
      </c>
      <c r="K4" s="136">
        <v>44958</v>
      </c>
      <c r="L4" s="136">
        <v>45107</v>
      </c>
      <c r="M4" s="134">
        <v>5</v>
      </c>
      <c r="N4" s="134">
        <v>0</v>
      </c>
      <c r="O4" s="137">
        <f t="shared" ref="O4" si="0">(+DATEDIF(K4,L4,"M"))*30+N4</f>
        <v>120</v>
      </c>
      <c r="P4" s="138">
        <f t="shared" ref="P4" si="1">+M4*30+N4</f>
        <v>150</v>
      </c>
      <c r="Q4" s="137">
        <f t="shared" ref="Q4" si="2">+O4-P4</f>
        <v>-30</v>
      </c>
      <c r="R4" s="137"/>
      <c r="S4" s="267">
        <v>3800000</v>
      </c>
      <c r="T4" s="139">
        <f>ROUND(((S4*M4)+(S4/30)*N4),0)</f>
        <v>19000000</v>
      </c>
      <c r="U4" s="139">
        <f t="shared" ref="U4:U17" si="3">+T4*J4</f>
        <v>38000000</v>
      </c>
      <c r="V4" s="140" t="s">
        <v>460</v>
      </c>
      <c r="W4" s="141" t="s">
        <v>461</v>
      </c>
    </row>
    <row r="5" spans="1:23" s="142" customFormat="1" ht="90" customHeight="1" x14ac:dyDescent="0.2">
      <c r="A5" s="132">
        <v>2</v>
      </c>
      <c r="B5" s="133" t="s">
        <v>462</v>
      </c>
      <c r="C5" s="134"/>
      <c r="D5" s="186" t="s">
        <v>627</v>
      </c>
      <c r="E5" s="134" t="s">
        <v>455</v>
      </c>
      <c r="F5" s="134" t="s">
        <v>463</v>
      </c>
      <c r="G5" s="134" t="s">
        <v>464</v>
      </c>
      <c r="H5" s="134" t="s">
        <v>465</v>
      </c>
      <c r="I5" s="134" t="s">
        <v>459</v>
      </c>
      <c r="J5" s="134">
        <v>4</v>
      </c>
      <c r="K5" s="136">
        <v>44958</v>
      </c>
      <c r="L5" s="136">
        <v>45107</v>
      </c>
      <c r="M5" s="134">
        <v>5</v>
      </c>
      <c r="N5" s="134">
        <v>0</v>
      </c>
      <c r="O5" s="137"/>
      <c r="P5" s="138"/>
      <c r="Q5" s="137"/>
      <c r="R5" s="137"/>
      <c r="S5" s="268">
        <v>2850000</v>
      </c>
      <c r="T5" s="139">
        <f t="shared" ref="T5:T17" si="4">ROUND(((S5*M5)+(S5/30)*N5),0)</f>
        <v>14250000</v>
      </c>
      <c r="U5" s="139">
        <f t="shared" si="3"/>
        <v>57000000</v>
      </c>
      <c r="V5" s="140" t="s">
        <v>466</v>
      </c>
      <c r="W5" s="141" t="s">
        <v>467</v>
      </c>
    </row>
    <row r="6" spans="1:23" s="142" customFormat="1" ht="207" customHeight="1" x14ac:dyDescent="0.2">
      <c r="A6" s="132">
        <v>3</v>
      </c>
      <c r="B6" s="133" t="s">
        <v>468</v>
      </c>
      <c r="C6" s="134"/>
      <c r="D6" s="186" t="s">
        <v>628</v>
      </c>
      <c r="E6" s="134" t="s">
        <v>455</v>
      </c>
      <c r="F6" s="134" t="s">
        <v>463</v>
      </c>
      <c r="G6" s="134" t="s">
        <v>469</v>
      </c>
      <c r="H6" s="134" t="s">
        <v>470</v>
      </c>
      <c r="I6" s="134" t="s">
        <v>459</v>
      </c>
      <c r="J6" s="134">
        <v>1</v>
      </c>
      <c r="K6" s="136">
        <v>44958</v>
      </c>
      <c r="L6" s="136">
        <v>45107</v>
      </c>
      <c r="M6" s="134">
        <v>5</v>
      </c>
      <c r="N6" s="134">
        <v>0</v>
      </c>
      <c r="O6" s="137">
        <f t="shared" ref="O6:O17" si="5">(+DATEDIF(K6,L6,"M"))*30+N6</f>
        <v>120</v>
      </c>
      <c r="P6" s="138">
        <f t="shared" ref="P6:P17" si="6">+M6*30+N6</f>
        <v>150</v>
      </c>
      <c r="Q6" s="137">
        <f t="shared" ref="Q6:Q17" si="7">+O6-P6</f>
        <v>-30</v>
      </c>
      <c r="R6" s="137"/>
      <c r="S6" s="267">
        <v>3800000</v>
      </c>
      <c r="T6" s="139">
        <f t="shared" si="4"/>
        <v>19000000</v>
      </c>
      <c r="U6" s="139">
        <f t="shared" si="3"/>
        <v>19000000</v>
      </c>
      <c r="V6" s="140" t="s">
        <v>471</v>
      </c>
      <c r="W6" s="141" t="s">
        <v>472</v>
      </c>
    </row>
    <row r="7" spans="1:23" s="142" customFormat="1" ht="177" customHeight="1" x14ac:dyDescent="0.2">
      <c r="A7" s="132">
        <v>4</v>
      </c>
      <c r="B7" s="133" t="s">
        <v>473</v>
      </c>
      <c r="C7" s="134"/>
      <c r="D7" s="186" t="s">
        <v>629</v>
      </c>
      <c r="E7" s="134" t="s">
        <v>455</v>
      </c>
      <c r="F7" s="134" t="s">
        <v>456</v>
      </c>
      <c r="G7" s="134" t="s">
        <v>474</v>
      </c>
      <c r="H7" s="134" t="s">
        <v>475</v>
      </c>
      <c r="I7" s="134" t="s">
        <v>459</v>
      </c>
      <c r="J7" s="134">
        <v>1</v>
      </c>
      <c r="K7" s="136">
        <v>44958</v>
      </c>
      <c r="L7" s="136">
        <v>45107</v>
      </c>
      <c r="M7" s="134">
        <v>5</v>
      </c>
      <c r="N7" s="134">
        <v>0</v>
      </c>
      <c r="O7" s="137">
        <f t="shared" si="5"/>
        <v>120</v>
      </c>
      <c r="P7" s="138">
        <f t="shared" si="6"/>
        <v>150</v>
      </c>
      <c r="Q7" s="137">
        <f t="shared" si="7"/>
        <v>-30</v>
      </c>
      <c r="R7" s="137"/>
      <c r="S7" s="267">
        <v>3800000</v>
      </c>
      <c r="T7" s="139">
        <f t="shared" si="4"/>
        <v>19000000</v>
      </c>
      <c r="U7" s="139">
        <f t="shared" si="3"/>
        <v>19000000</v>
      </c>
      <c r="V7" s="140" t="s">
        <v>476</v>
      </c>
      <c r="W7" s="141" t="s">
        <v>477</v>
      </c>
    </row>
    <row r="8" spans="1:23" s="142" customFormat="1" ht="192" customHeight="1" x14ac:dyDescent="0.2">
      <c r="A8" s="132">
        <v>5</v>
      </c>
      <c r="B8" s="133" t="s">
        <v>468</v>
      </c>
      <c r="C8" s="134"/>
      <c r="D8" s="186" t="s">
        <v>630</v>
      </c>
      <c r="E8" s="134" t="s">
        <v>455</v>
      </c>
      <c r="F8" s="134" t="s">
        <v>463</v>
      </c>
      <c r="G8" s="134" t="s">
        <v>469</v>
      </c>
      <c r="H8" s="134" t="s">
        <v>470</v>
      </c>
      <c r="I8" s="134" t="s">
        <v>459</v>
      </c>
      <c r="J8" s="134">
        <v>4</v>
      </c>
      <c r="K8" s="136">
        <v>44958</v>
      </c>
      <c r="L8" s="136">
        <v>45107</v>
      </c>
      <c r="M8" s="134">
        <v>5</v>
      </c>
      <c r="N8" s="134">
        <v>0</v>
      </c>
      <c r="O8" s="137">
        <f t="shared" si="5"/>
        <v>120</v>
      </c>
      <c r="P8" s="138">
        <f t="shared" si="6"/>
        <v>150</v>
      </c>
      <c r="Q8" s="137">
        <f t="shared" si="7"/>
        <v>-30</v>
      </c>
      <c r="R8" s="137"/>
      <c r="S8" s="268">
        <v>2850000</v>
      </c>
      <c r="T8" s="139">
        <f t="shared" si="4"/>
        <v>14250000</v>
      </c>
      <c r="U8" s="139">
        <f t="shared" si="3"/>
        <v>57000000</v>
      </c>
      <c r="V8" s="140" t="s">
        <v>478</v>
      </c>
      <c r="W8" s="141" t="s">
        <v>479</v>
      </c>
    </row>
    <row r="9" spans="1:23" s="142" customFormat="1" ht="192" customHeight="1" x14ac:dyDescent="0.2">
      <c r="A9" s="132">
        <v>6</v>
      </c>
      <c r="B9" s="133" t="s">
        <v>480</v>
      </c>
      <c r="C9" s="134"/>
      <c r="D9" s="135" t="s">
        <v>481</v>
      </c>
      <c r="E9" s="134" t="s">
        <v>455</v>
      </c>
      <c r="F9" s="134" t="s">
        <v>456</v>
      </c>
      <c r="G9" s="134" t="s">
        <v>482</v>
      </c>
      <c r="H9" s="134" t="s">
        <v>483</v>
      </c>
      <c r="I9" s="134" t="s">
        <v>459</v>
      </c>
      <c r="J9" s="134">
        <v>2</v>
      </c>
      <c r="K9" s="136">
        <v>44958</v>
      </c>
      <c r="L9" s="136">
        <v>45107</v>
      </c>
      <c r="M9" s="134">
        <v>5</v>
      </c>
      <c r="N9" s="134">
        <v>0</v>
      </c>
      <c r="O9" s="137">
        <f t="shared" si="5"/>
        <v>120</v>
      </c>
      <c r="P9" s="138">
        <f t="shared" si="6"/>
        <v>150</v>
      </c>
      <c r="Q9" s="137">
        <f t="shared" si="7"/>
        <v>-30</v>
      </c>
      <c r="R9" s="137"/>
      <c r="S9" s="267">
        <v>3800000</v>
      </c>
      <c r="T9" s="139">
        <f t="shared" si="4"/>
        <v>19000000</v>
      </c>
      <c r="U9" s="139">
        <f t="shared" si="3"/>
        <v>38000000</v>
      </c>
      <c r="V9" s="140" t="s">
        <v>484</v>
      </c>
      <c r="W9" s="141" t="s">
        <v>485</v>
      </c>
    </row>
    <row r="10" spans="1:23" s="142" customFormat="1" ht="194" customHeight="1" x14ac:dyDescent="0.2">
      <c r="A10" s="132">
        <v>7</v>
      </c>
      <c r="B10" s="133" t="s">
        <v>486</v>
      </c>
      <c r="C10" s="134"/>
      <c r="D10" s="186" t="s">
        <v>631</v>
      </c>
      <c r="E10" s="134" t="s">
        <v>455</v>
      </c>
      <c r="F10" s="134" t="s">
        <v>463</v>
      </c>
      <c r="G10" s="134" t="s">
        <v>487</v>
      </c>
      <c r="H10" s="134" t="s">
        <v>488</v>
      </c>
      <c r="I10" s="134" t="s">
        <v>459</v>
      </c>
      <c r="J10" s="134">
        <v>4</v>
      </c>
      <c r="K10" s="136">
        <v>44958</v>
      </c>
      <c r="L10" s="136">
        <v>45107</v>
      </c>
      <c r="M10" s="134">
        <v>5</v>
      </c>
      <c r="N10" s="134">
        <v>0</v>
      </c>
      <c r="O10" s="137">
        <f t="shared" si="5"/>
        <v>120</v>
      </c>
      <c r="P10" s="138">
        <f t="shared" si="6"/>
        <v>150</v>
      </c>
      <c r="Q10" s="137">
        <f t="shared" si="7"/>
        <v>-30</v>
      </c>
      <c r="R10" s="137"/>
      <c r="S10" s="268">
        <v>2850000</v>
      </c>
      <c r="T10" s="139">
        <f t="shared" si="4"/>
        <v>14250000</v>
      </c>
      <c r="U10" s="139">
        <f t="shared" si="3"/>
        <v>57000000</v>
      </c>
      <c r="V10" s="140" t="s">
        <v>489</v>
      </c>
      <c r="W10" s="141" t="s">
        <v>490</v>
      </c>
    </row>
    <row r="11" spans="1:23" s="142" customFormat="1" ht="192" customHeight="1" x14ac:dyDescent="0.2">
      <c r="A11" s="132">
        <v>8</v>
      </c>
      <c r="B11" s="133" t="s">
        <v>491</v>
      </c>
      <c r="C11" s="134"/>
      <c r="D11" s="186" t="s">
        <v>632</v>
      </c>
      <c r="E11" s="134" t="s">
        <v>455</v>
      </c>
      <c r="F11" s="134" t="s">
        <v>456</v>
      </c>
      <c r="G11" s="134" t="s">
        <v>492</v>
      </c>
      <c r="H11" s="134" t="s">
        <v>493</v>
      </c>
      <c r="I11" s="134" t="s">
        <v>459</v>
      </c>
      <c r="J11" s="134">
        <v>2</v>
      </c>
      <c r="K11" s="136">
        <v>44958</v>
      </c>
      <c r="L11" s="136">
        <v>45107</v>
      </c>
      <c r="M11" s="134">
        <v>5</v>
      </c>
      <c r="N11" s="134">
        <v>0</v>
      </c>
      <c r="O11" s="137">
        <f t="shared" si="5"/>
        <v>120</v>
      </c>
      <c r="P11" s="138">
        <f t="shared" si="6"/>
        <v>150</v>
      </c>
      <c r="Q11" s="137">
        <f t="shared" si="7"/>
        <v>-30</v>
      </c>
      <c r="R11" s="137"/>
      <c r="S11" s="268">
        <v>2850000</v>
      </c>
      <c r="T11" s="139">
        <f t="shared" si="4"/>
        <v>14250000</v>
      </c>
      <c r="U11" s="139">
        <f t="shared" si="3"/>
        <v>28500000</v>
      </c>
      <c r="V11" s="140" t="s">
        <v>494</v>
      </c>
      <c r="W11" s="141" t="s">
        <v>495</v>
      </c>
    </row>
    <row r="12" spans="1:23" s="142" customFormat="1" ht="177" customHeight="1" x14ac:dyDescent="0.2">
      <c r="A12" s="132">
        <v>9</v>
      </c>
      <c r="B12" s="133" t="s">
        <v>496</v>
      </c>
      <c r="C12" s="134"/>
      <c r="D12" s="186" t="s">
        <v>633</v>
      </c>
      <c r="E12" s="134" t="s">
        <v>455</v>
      </c>
      <c r="F12" s="134" t="s">
        <v>456</v>
      </c>
      <c r="G12" s="143" t="s">
        <v>498</v>
      </c>
      <c r="H12" s="134" t="s">
        <v>499</v>
      </c>
      <c r="I12" s="134" t="s">
        <v>459</v>
      </c>
      <c r="J12" s="134">
        <v>1</v>
      </c>
      <c r="K12" s="136">
        <v>44958</v>
      </c>
      <c r="L12" s="136">
        <v>45107</v>
      </c>
      <c r="M12" s="134">
        <v>5</v>
      </c>
      <c r="N12" s="134">
        <v>0</v>
      </c>
      <c r="O12" s="137">
        <f t="shared" si="5"/>
        <v>120</v>
      </c>
      <c r="P12" s="138">
        <f t="shared" si="6"/>
        <v>150</v>
      </c>
      <c r="Q12" s="137">
        <f t="shared" si="7"/>
        <v>-30</v>
      </c>
      <c r="R12" s="137"/>
      <c r="S12" s="267">
        <v>3800000</v>
      </c>
      <c r="T12" s="139">
        <f t="shared" si="4"/>
        <v>19000000</v>
      </c>
      <c r="U12" s="139">
        <f t="shared" si="3"/>
        <v>19000000</v>
      </c>
      <c r="V12" s="140" t="s">
        <v>500</v>
      </c>
      <c r="W12" s="141" t="s">
        <v>501</v>
      </c>
    </row>
    <row r="13" spans="1:23" s="142" customFormat="1" ht="177" customHeight="1" x14ac:dyDescent="0.2">
      <c r="A13" s="132">
        <v>10</v>
      </c>
      <c r="B13" s="133" t="s">
        <v>502</v>
      </c>
      <c r="C13" s="134"/>
      <c r="D13" s="186" t="s">
        <v>634</v>
      </c>
      <c r="E13" s="134" t="s">
        <v>455</v>
      </c>
      <c r="F13" s="134" t="s">
        <v>463</v>
      </c>
      <c r="G13" s="143" t="s">
        <v>503</v>
      </c>
      <c r="H13" s="134" t="s">
        <v>504</v>
      </c>
      <c r="I13" s="134" t="s">
        <v>459</v>
      </c>
      <c r="J13" s="134">
        <v>2</v>
      </c>
      <c r="K13" s="136">
        <v>44958</v>
      </c>
      <c r="L13" s="136">
        <v>45107</v>
      </c>
      <c r="M13" s="134">
        <v>5</v>
      </c>
      <c r="N13" s="134">
        <v>0</v>
      </c>
      <c r="O13" s="137">
        <f t="shared" si="5"/>
        <v>120</v>
      </c>
      <c r="P13" s="138">
        <f t="shared" si="6"/>
        <v>150</v>
      </c>
      <c r="Q13" s="137">
        <f t="shared" si="7"/>
        <v>-30</v>
      </c>
      <c r="R13" s="137"/>
      <c r="S13" s="267">
        <v>3800000</v>
      </c>
      <c r="T13" s="139">
        <f t="shared" si="4"/>
        <v>19000000</v>
      </c>
      <c r="U13" s="139">
        <f t="shared" si="3"/>
        <v>38000000</v>
      </c>
      <c r="V13" s="140" t="s">
        <v>505</v>
      </c>
      <c r="W13" s="141" t="s">
        <v>506</v>
      </c>
    </row>
    <row r="14" spans="1:23" s="142" customFormat="1" ht="231" customHeight="1" x14ac:dyDescent="0.2">
      <c r="A14" s="132">
        <v>11</v>
      </c>
      <c r="B14" s="133" t="s">
        <v>507</v>
      </c>
      <c r="C14" s="134"/>
      <c r="D14" s="186" t="s">
        <v>635</v>
      </c>
      <c r="E14" s="134" t="s">
        <v>455</v>
      </c>
      <c r="F14" s="134" t="s">
        <v>463</v>
      </c>
      <c r="G14" s="134" t="s">
        <v>508</v>
      </c>
      <c r="H14" s="134" t="s">
        <v>509</v>
      </c>
      <c r="I14" s="134" t="s">
        <v>459</v>
      </c>
      <c r="J14" s="134">
        <v>16</v>
      </c>
      <c r="K14" s="136">
        <v>44958</v>
      </c>
      <c r="L14" s="136">
        <v>45107</v>
      </c>
      <c r="M14" s="134">
        <v>5</v>
      </c>
      <c r="N14" s="134">
        <v>0</v>
      </c>
      <c r="O14" s="137">
        <f t="shared" si="5"/>
        <v>120</v>
      </c>
      <c r="P14" s="138">
        <f t="shared" si="6"/>
        <v>150</v>
      </c>
      <c r="Q14" s="137">
        <f t="shared" si="7"/>
        <v>-30</v>
      </c>
      <c r="R14" s="137"/>
      <c r="S14" s="267">
        <v>3800000</v>
      </c>
      <c r="T14" s="139">
        <f t="shared" si="4"/>
        <v>19000000</v>
      </c>
      <c r="U14" s="139">
        <f t="shared" si="3"/>
        <v>304000000</v>
      </c>
      <c r="V14" s="138" t="s">
        <v>510</v>
      </c>
      <c r="W14" s="141" t="s">
        <v>511</v>
      </c>
    </row>
    <row r="15" spans="1:23" ht="409.6" x14ac:dyDescent="0.2">
      <c r="A15" s="132">
        <v>12</v>
      </c>
      <c r="B15" s="133" t="s">
        <v>512</v>
      </c>
      <c r="C15" s="131"/>
      <c r="D15" s="135" t="s">
        <v>497</v>
      </c>
      <c r="E15" s="134" t="s">
        <v>455</v>
      </c>
      <c r="F15" s="134" t="s">
        <v>456</v>
      </c>
      <c r="G15" s="144" t="s">
        <v>513</v>
      </c>
      <c r="H15" s="144" t="s">
        <v>514</v>
      </c>
      <c r="I15" s="134" t="s">
        <v>459</v>
      </c>
      <c r="J15" s="134">
        <v>1</v>
      </c>
      <c r="K15" s="136">
        <v>44958</v>
      </c>
      <c r="L15" s="136">
        <v>45107</v>
      </c>
      <c r="M15" s="134">
        <v>5</v>
      </c>
      <c r="N15" s="134">
        <v>0</v>
      </c>
      <c r="O15" s="137">
        <f t="shared" si="5"/>
        <v>120</v>
      </c>
      <c r="P15" s="138">
        <f t="shared" si="6"/>
        <v>150</v>
      </c>
      <c r="Q15" s="137">
        <f t="shared" si="7"/>
        <v>-30</v>
      </c>
      <c r="R15" s="137"/>
      <c r="S15" s="267">
        <v>3800000</v>
      </c>
      <c r="T15" s="139">
        <f t="shared" si="4"/>
        <v>19000000</v>
      </c>
      <c r="U15" s="139">
        <f t="shared" si="3"/>
        <v>19000000</v>
      </c>
      <c r="V15" s="145" t="s">
        <v>383</v>
      </c>
      <c r="W15" s="141" t="s">
        <v>515</v>
      </c>
    </row>
    <row r="16" spans="1:23" ht="192" customHeight="1" x14ac:dyDescent="0.2">
      <c r="A16" s="132">
        <v>13</v>
      </c>
      <c r="B16" s="133" t="s">
        <v>516</v>
      </c>
      <c r="C16" s="131"/>
      <c r="D16" s="186" t="s">
        <v>636</v>
      </c>
      <c r="E16" s="134" t="s">
        <v>455</v>
      </c>
      <c r="F16" s="134" t="s">
        <v>456</v>
      </c>
      <c r="G16" s="144" t="s">
        <v>517</v>
      </c>
      <c r="H16" s="144" t="s">
        <v>518</v>
      </c>
      <c r="I16" s="134" t="s">
        <v>459</v>
      </c>
      <c r="J16" s="134">
        <v>1</v>
      </c>
      <c r="K16" s="136">
        <v>44958</v>
      </c>
      <c r="L16" s="136">
        <v>45107</v>
      </c>
      <c r="M16" s="134">
        <v>5</v>
      </c>
      <c r="N16" s="134">
        <v>0</v>
      </c>
      <c r="O16" s="137">
        <f t="shared" si="5"/>
        <v>120</v>
      </c>
      <c r="P16" s="138">
        <f t="shared" si="6"/>
        <v>150</v>
      </c>
      <c r="Q16" s="137">
        <f t="shared" si="7"/>
        <v>-30</v>
      </c>
      <c r="R16" s="137"/>
      <c r="S16" s="267">
        <v>3800000</v>
      </c>
      <c r="T16" s="139">
        <f t="shared" si="4"/>
        <v>19000000</v>
      </c>
      <c r="U16" s="139">
        <f t="shared" si="3"/>
        <v>19000000</v>
      </c>
      <c r="V16" s="145" t="s">
        <v>519</v>
      </c>
      <c r="W16" s="141" t="s">
        <v>520</v>
      </c>
    </row>
    <row r="17" spans="1:23" ht="409.6" x14ac:dyDescent="0.2">
      <c r="A17" s="132">
        <v>15</v>
      </c>
      <c r="B17" s="133" t="s">
        <v>521</v>
      </c>
      <c r="C17" s="131"/>
      <c r="D17" s="186" t="s">
        <v>637</v>
      </c>
      <c r="E17" s="134" t="s">
        <v>455</v>
      </c>
      <c r="F17" s="134" t="s">
        <v>456</v>
      </c>
      <c r="G17" s="144" t="s">
        <v>522</v>
      </c>
      <c r="H17" s="144" t="s">
        <v>523</v>
      </c>
      <c r="I17" s="134" t="s">
        <v>459</v>
      </c>
      <c r="J17" s="134">
        <v>1</v>
      </c>
      <c r="K17" s="136">
        <v>44958</v>
      </c>
      <c r="L17" s="136">
        <v>45107</v>
      </c>
      <c r="M17" s="134">
        <v>5</v>
      </c>
      <c r="N17" s="134">
        <v>0</v>
      </c>
      <c r="O17" s="137">
        <f t="shared" si="5"/>
        <v>120</v>
      </c>
      <c r="P17" s="138">
        <f t="shared" si="6"/>
        <v>150</v>
      </c>
      <c r="Q17" s="137">
        <f t="shared" si="7"/>
        <v>-30</v>
      </c>
      <c r="R17" s="137"/>
      <c r="S17" s="267">
        <v>3800000</v>
      </c>
      <c r="T17" s="139">
        <f t="shared" si="4"/>
        <v>19000000</v>
      </c>
      <c r="U17" s="139">
        <f t="shared" si="3"/>
        <v>19000000</v>
      </c>
      <c r="V17" s="145" t="s">
        <v>524</v>
      </c>
      <c r="W17" s="141" t="s">
        <v>525</v>
      </c>
    </row>
    <row r="18" spans="1:23" x14ac:dyDescent="0.2">
      <c r="J18" s="149">
        <f>SUM(J4:J17)</f>
        <v>42</v>
      </c>
      <c r="K18" s="149"/>
      <c r="L18" s="149"/>
      <c r="M18" s="149"/>
      <c r="N18" s="149"/>
      <c r="O18" s="149"/>
      <c r="P18" s="149"/>
      <c r="Q18" s="149"/>
      <c r="R18" s="149"/>
      <c r="S18" s="149"/>
      <c r="T18" s="149"/>
      <c r="U18" s="150">
        <f>SUM(U4:U17)</f>
        <v>731500000</v>
      </c>
    </row>
    <row r="22" spans="1:23" x14ac:dyDescent="0.2">
      <c r="M22" s="147"/>
      <c r="U22" s="147"/>
    </row>
    <row r="24" spans="1:23" x14ac:dyDescent="0.2">
      <c r="S24" s="147"/>
    </row>
  </sheetData>
  <autoFilter ref="A3:X18" xr:uid="{3188B132-0A0D-42DF-9502-24ECF4F4D769}"/>
  <mergeCells count="20">
    <mergeCell ref="F1:F3"/>
    <mergeCell ref="A1:A3"/>
    <mergeCell ref="B1:B3"/>
    <mergeCell ref="C1:C3"/>
    <mergeCell ref="D1:D3"/>
    <mergeCell ref="E1:E3"/>
    <mergeCell ref="W1:W3"/>
    <mergeCell ref="G1:G3"/>
    <mergeCell ref="H1:H3"/>
    <mergeCell ref="I1:I3"/>
    <mergeCell ref="J1:J3"/>
    <mergeCell ref="K1:L1"/>
    <mergeCell ref="M1:N1"/>
    <mergeCell ref="M2:M3"/>
    <mergeCell ref="N2:N3"/>
    <mergeCell ref="R1:R3"/>
    <mergeCell ref="S1:S3"/>
    <mergeCell ref="T1:T3"/>
    <mergeCell ref="U1:U3"/>
    <mergeCell ref="V1:V3"/>
  </mergeCell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EE5867-492D-483F-A04F-D66676AA7B1B}">
  <dimension ref="A1:T18"/>
  <sheetViews>
    <sheetView topLeftCell="G1" workbookViewId="0">
      <pane ySplit="3" topLeftCell="A15" activePane="bottomLeft" state="frozen"/>
      <selection pane="bottomLeft" activeCell="N4" sqref="N4"/>
    </sheetView>
  </sheetViews>
  <sheetFormatPr baseColWidth="10" defaultColWidth="11" defaultRowHeight="11" x14ac:dyDescent="0.2"/>
  <cols>
    <col min="1" max="1" width="2.6640625" style="80" bestFit="1" customWidth="1"/>
    <col min="2" max="2" width="14.33203125" style="79" customWidth="1"/>
    <col min="3" max="3" width="11" style="79"/>
    <col min="4" max="4" width="18.83203125" style="79" customWidth="1"/>
    <col min="5" max="5" width="20.33203125" style="79" customWidth="1"/>
    <col min="6" max="6" width="27.5" style="79" customWidth="1"/>
    <col min="7" max="7" width="13.1640625" style="80" customWidth="1"/>
    <col min="8" max="15" width="11" style="80"/>
    <col min="16" max="16" width="18.5" style="79" customWidth="1"/>
    <col min="17" max="17" width="16.5" style="79" customWidth="1"/>
    <col min="18" max="18" width="11" style="80"/>
    <col min="19" max="19" width="17.33203125" style="80" customWidth="1"/>
    <col min="20" max="20" width="11" style="79"/>
    <col min="21" max="16384" width="11" style="80"/>
  </cols>
  <sheetData>
    <row r="1" spans="1:20" ht="15.75" customHeight="1" x14ac:dyDescent="0.2">
      <c r="A1" s="290" t="s">
        <v>0</v>
      </c>
      <c r="B1" s="290" t="s">
        <v>1</v>
      </c>
      <c r="C1" s="290" t="s">
        <v>2</v>
      </c>
      <c r="D1" s="290" t="s">
        <v>3</v>
      </c>
      <c r="E1" s="285" t="s">
        <v>116</v>
      </c>
      <c r="F1" s="290" t="s">
        <v>4</v>
      </c>
      <c r="G1" s="290" t="s">
        <v>5</v>
      </c>
      <c r="H1" s="290" t="s">
        <v>6</v>
      </c>
      <c r="I1" s="290"/>
      <c r="J1" s="290" t="s">
        <v>7</v>
      </c>
      <c r="K1" s="290"/>
      <c r="L1" s="285" t="s">
        <v>117</v>
      </c>
      <c r="M1" s="290" t="s">
        <v>8</v>
      </c>
      <c r="N1" s="290" t="s">
        <v>9</v>
      </c>
      <c r="O1" s="290" t="s">
        <v>10</v>
      </c>
      <c r="P1" s="290" t="s">
        <v>22</v>
      </c>
      <c r="Q1" s="290" t="s">
        <v>23</v>
      </c>
      <c r="R1" s="290" t="s">
        <v>10</v>
      </c>
      <c r="S1" s="294" t="s">
        <v>249</v>
      </c>
    </row>
    <row r="2" spans="1:20" ht="12" x14ac:dyDescent="0.2">
      <c r="A2" s="290"/>
      <c r="B2" s="290"/>
      <c r="C2" s="290"/>
      <c r="D2" s="290"/>
      <c r="E2" s="285"/>
      <c r="F2" s="290"/>
      <c r="G2" s="290"/>
      <c r="H2" s="49" t="s">
        <v>11</v>
      </c>
      <c r="I2" s="49" t="s">
        <v>12</v>
      </c>
      <c r="J2" s="290" t="s">
        <v>13</v>
      </c>
      <c r="K2" s="290" t="s">
        <v>14</v>
      </c>
      <c r="L2" s="285"/>
      <c r="M2" s="290"/>
      <c r="N2" s="290"/>
      <c r="O2" s="290"/>
      <c r="P2" s="290"/>
      <c r="Q2" s="290"/>
      <c r="R2" s="290"/>
      <c r="S2" s="294"/>
      <c r="T2" s="80"/>
    </row>
    <row r="3" spans="1:20" ht="12" x14ac:dyDescent="0.2">
      <c r="A3" s="290"/>
      <c r="B3" s="290"/>
      <c r="C3" s="290"/>
      <c r="D3" s="290"/>
      <c r="E3" s="285"/>
      <c r="F3" s="290"/>
      <c r="G3" s="290"/>
      <c r="H3" s="49" t="s">
        <v>15</v>
      </c>
      <c r="I3" s="49" t="s">
        <v>15</v>
      </c>
      <c r="J3" s="290"/>
      <c r="K3" s="290"/>
      <c r="L3" s="285"/>
      <c r="M3" s="290"/>
      <c r="N3" s="290"/>
      <c r="O3" s="290"/>
      <c r="P3" s="290"/>
      <c r="Q3" s="290"/>
      <c r="R3" s="290"/>
      <c r="S3" s="294"/>
      <c r="T3" s="80"/>
    </row>
    <row r="4" spans="1:20" ht="70" customHeight="1" x14ac:dyDescent="0.15">
      <c r="A4" s="35"/>
      <c r="B4" s="51" t="s">
        <v>250</v>
      </c>
      <c r="C4" s="51" t="s">
        <v>251</v>
      </c>
      <c r="D4" s="51" t="s">
        <v>252</v>
      </c>
      <c r="E4" s="36"/>
      <c r="F4" s="186" t="s">
        <v>649</v>
      </c>
      <c r="G4" s="81">
        <v>1</v>
      </c>
      <c r="H4" s="82">
        <v>44958</v>
      </c>
      <c r="I4" s="82">
        <v>45107</v>
      </c>
      <c r="J4" s="35">
        <v>5</v>
      </c>
      <c r="K4" s="35">
        <v>0</v>
      </c>
      <c r="L4" s="35"/>
      <c r="M4" s="83">
        <v>3800000</v>
      </c>
      <c r="N4" s="41">
        <f>+M4*J4</f>
        <v>19000000</v>
      </c>
      <c r="O4" s="41">
        <f>+N4*G4</f>
        <v>19000000</v>
      </c>
      <c r="P4" s="199" t="s">
        <v>652</v>
      </c>
      <c r="Q4" s="42" t="s">
        <v>653</v>
      </c>
      <c r="R4" s="41"/>
      <c r="S4" s="36"/>
      <c r="T4" s="80"/>
    </row>
    <row r="5" spans="1:20" ht="70" customHeight="1" x14ac:dyDescent="0.15">
      <c r="A5" s="35"/>
      <c r="B5" s="51" t="s">
        <v>253</v>
      </c>
      <c r="C5" s="51" t="s">
        <v>254</v>
      </c>
      <c r="D5" s="51" t="s">
        <v>255</v>
      </c>
      <c r="E5" s="36"/>
      <c r="F5" s="186" t="s">
        <v>639</v>
      </c>
      <c r="G5" s="81">
        <v>1</v>
      </c>
      <c r="H5" s="82">
        <v>44958</v>
      </c>
      <c r="I5" s="82">
        <v>45107</v>
      </c>
      <c r="J5" s="35">
        <v>5</v>
      </c>
      <c r="K5" s="35">
        <v>0</v>
      </c>
      <c r="L5" s="35"/>
      <c r="M5" s="83">
        <v>2850000</v>
      </c>
      <c r="N5" s="41">
        <f t="shared" ref="N5:N17" si="0">+M5*J5</f>
        <v>14250000</v>
      </c>
      <c r="O5" s="41">
        <f t="shared" ref="O5:O17" si="1">+N5*G5</f>
        <v>14250000</v>
      </c>
      <c r="P5" s="90" t="s">
        <v>256</v>
      </c>
      <c r="Q5" s="84"/>
      <c r="R5" s="35"/>
      <c r="S5" s="35"/>
      <c r="T5" s="80"/>
    </row>
    <row r="6" spans="1:20" ht="70" customHeight="1" x14ac:dyDescent="0.15">
      <c r="A6" s="35"/>
      <c r="B6" s="51" t="s">
        <v>257</v>
      </c>
      <c r="C6" s="51" t="s">
        <v>258</v>
      </c>
      <c r="D6" s="51" t="s">
        <v>259</v>
      </c>
      <c r="E6" s="36"/>
      <c r="F6" s="186" t="s">
        <v>638</v>
      </c>
      <c r="G6" s="81">
        <v>2</v>
      </c>
      <c r="H6" s="82">
        <v>44958</v>
      </c>
      <c r="I6" s="82">
        <v>45107</v>
      </c>
      <c r="J6" s="35">
        <v>5</v>
      </c>
      <c r="K6" s="35">
        <v>0</v>
      </c>
      <c r="L6" s="35"/>
      <c r="M6" s="83">
        <v>2850000</v>
      </c>
      <c r="N6" s="41">
        <f t="shared" si="0"/>
        <v>14250000</v>
      </c>
      <c r="O6" s="41">
        <f t="shared" si="1"/>
        <v>28500000</v>
      </c>
      <c r="P6" s="90" t="s">
        <v>260</v>
      </c>
      <c r="Q6" s="84"/>
      <c r="R6" s="35"/>
      <c r="S6" s="35"/>
      <c r="T6" s="80"/>
    </row>
    <row r="7" spans="1:20" ht="70" customHeight="1" x14ac:dyDescent="0.15">
      <c r="A7" s="35"/>
      <c r="B7" s="51" t="s">
        <v>261</v>
      </c>
      <c r="C7" s="51" t="s">
        <v>262</v>
      </c>
      <c r="D7" s="51" t="s">
        <v>263</v>
      </c>
      <c r="E7" s="36"/>
      <c r="F7" s="186" t="s">
        <v>640</v>
      </c>
      <c r="G7" s="81">
        <v>3</v>
      </c>
      <c r="H7" s="82">
        <v>44958</v>
      </c>
      <c r="I7" s="82">
        <v>45107</v>
      </c>
      <c r="J7" s="35">
        <v>5</v>
      </c>
      <c r="K7" s="35">
        <v>0</v>
      </c>
      <c r="L7" s="35"/>
      <c r="M7" s="83">
        <v>2850000</v>
      </c>
      <c r="N7" s="41">
        <f t="shared" si="0"/>
        <v>14250000</v>
      </c>
      <c r="O7" s="41">
        <f t="shared" si="1"/>
        <v>42750000</v>
      </c>
      <c r="P7" s="90" t="s">
        <v>264</v>
      </c>
      <c r="Q7" s="84"/>
      <c r="R7" s="35"/>
      <c r="S7" s="35"/>
      <c r="T7" s="80"/>
    </row>
    <row r="8" spans="1:20" ht="70" customHeight="1" x14ac:dyDescent="0.15">
      <c r="A8" s="35"/>
      <c r="B8" s="51" t="s">
        <v>265</v>
      </c>
      <c r="C8" s="51" t="s">
        <v>266</v>
      </c>
      <c r="D8" s="51" t="s">
        <v>267</v>
      </c>
      <c r="E8" s="36"/>
      <c r="F8" s="186" t="s">
        <v>641</v>
      </c>
      <c r="G8" s="81">
        <v>1</v>
      </c>
      <c r="H8" s="82">
        <v>44958</v>
      </c>
      <c r="I8" s="82">
        <v>45107</v>
      </c>
      <c r="J8" s="35">
        <v>5</v>
      </c>
      <c r="K8" s="35">
        <v>0</v>
      </c>
      <c r="L8" s="35"/>
      <c r="M8" s="83">
        <v>2850000</v>
      </c>
      <c r="N8" s="41">
        <f t="shared" si="0"/>
        <v>14250000</v>
      </c>
      <c r="O8" s="41">
        <f t="shared" si="1"/>
        <v>14250000</v>
      </c>
      <c r="P8" s="90" t="s">
        <v>268</v>
      </c>
      <c r="Q8" s="84"/>
      <c r="R8" s="35"/>
      <c r="S8" s="35"/>
      <c r="T8" s="80"/>
    </row>
    <row r="9" spans="1:20" ht="70" customHeight="1" x14ac:dyDescent="0.15">
      <c r="A9" s="35"/>
      <c r="B9" s="51" t="s">
        <v>269</v>
      </c>
      <c r="C9" s="51" t="s">
        <v>270</v>
      </c>
      <c r="D9" s="51" t="s">
        <v>271</v>
      </c>
      <c r="E9" s="36"/>
      <c r="F9" s="186" t="s">
        <v>642</v>
      </c>
      <c r="G9" s="81">
        <v>1</v>
      </c>
      <c r="H9" s="82">
        <v>44958</v>
      </c>
      <c r="I9" s="82">
        <v>45107</v>
      </c>
      <c r="J9" s="35">
        <v>5</v>
      </c>
      <c r="K9" s="35">
        <v>0</v>
      </c>
      <c r="L9" s="35"/>
      <c r="M9" s="83">
        <v>2850000</v>
      </c>
      <c r="N9" s="41">
        <f t="shared" si="0"/>
        <v>14250000</v>
      </c>
      <c r="O9" s="41">
        <f t="shared" si="1"/>
        <v>14250000</v>
      </c>
      <c r="P9" s="200" t="s">
        <v>843</v>
      </c>
      <c r="Q9" s="84" t="s">
        <v>272</v>
      </c>
      <c r="R9" s="35"/>
      <c r="S9" s="35" t="s">
        <v>844</v>
      </c>
      <c r="T9" s="80"/>
    </row>
    <row r="10" spans="1:20" ht="70" customHeight="1" x14ac:dyDescent="0.15">
      <c r="A10" s="35"/>
      <c r="B10" s="51" t="s">
        <v>273</v>
      </c>
      <c r="C10" s="51" t="s">
        <v>274</v>
      </c>
      <c r="D10" s="51" t="s">
        <v>275</v>
      </c>
      <c r="E10" s="36"/>
      <c r="F10" s="186" t="s">
        <v>643</v>
      </c>
      <c r="G10" s="81">
        <v>1</v>
      </c>
      <c r="H10" s="82">
        <v>44958</v>
      </c>
      <c r="I10" s="82">
        <v>45107</v>
      </c>
      <c r="J10" s="35">
        <v>5</v>
      </c>
      <c r="K10" s="35">
        <v>0</v>
      </c>
      <c r="L10" s="35"/>
      <c r="M10" s="83">
        <v>2850000</v>
      </c>
      <c r="N10" s="41">
        <f t="shared" si="0"/>
        <v>14250000</v>
      </c>
      <c r="O10" s="41">
        <f t="shared" si="1"/>
        <v>14250000</v>
      </c>
      <c r="P10" s="90" t="s">
        <v>276</v>
      </c>
      <c r="Q10" s="84" t="s">
        <v>277</v>
      </c>
      <c r="R10" s="35"/>
      <c r="S10" s="35"/>
      <c r="T10" s="80"/>
    </row>
    <row r="11" spans="1:20" ht="70" customHeight="1" x14ac:dyDescent="0.15">
      <c r="A11" s="35"/>
      <c r="B11" s="51" t="s">
        <v>278</v>
      </c>
      <c r="C11" s="51" t="s">
        <v>61</v>
      </c>
      <c r="D11" s="51" t="s">
        <v>279</v>
      </c>
      <c r="E11" s="36"/>
      <c r="F11" s="186" t="s">
        <v>644</v>
      </c>
      <c r="G11" s="81">
        <v>1</v>
      </c>
      <c r="H11" s="82">
        <v>44958</v>
      </c>
      <c r="I11" s="82">
        <v>45107</v>
      </c>
      <c r="J11" s="35">
        <v>5</v>
      </c>
      <c r="K11" s="35">
        <v>0</v>
      </c>
      <c r="L11" s="35"/>
      <c r="M11" s="83">
        <v>2850000</v>
      </c>
      <c r="N11" s="41">
        <f t="shared" si="0"/>
        <v>14250000</v>
      </c>
      <c r="O11" s="41">
        <f t="shared" si="1"/>
        <v>14250000</v>
      </c>
      <c r="P11" s="249" t="s">
        <v>16</v>
      </c>
      <c r="Q11" s="84" t="s">
        <v>280</v>
      </c>
      <c r="R11" s="35"/>
      <c r="S11" s="35"/>
      <c r="T11" s="80"/>
    </row>
    <row r="12" spans="1:20" ht="70" customHeight="1" x14ac:dyDescent="0.15">
      <c r="A12" s="35"/>
      <c r="B12" s="51" t="s">
        <v>281</v>
      </c>
      <c r="C12" s="51" t="s">
        <v>282</v>
      </c>
      <c r="D12" s="51" t="s">
        <v>283</v>
      </c>
      <c r="E12" s="36"/>
      <c r="F12" s="186" t="s">
        <v>645</v>
      </c>
      <c r="G12" s="81">
        <v>1</v>
      </c>
      <c r="H12" s="82">
        <v>44958</v>
      </c>
      <c r="I12" s="82">
        <v>45107</v>
      </c>
      <c r="J12" s="35">
        <v>5</v>
      </c>
      <c r="K12" s="35">
        <v>0</v>
      </c>
      <c r="L12" s="35"/>
      <c r="M12" s="83">
        <v>2850000</v>
      </c>
      <c r="N12" s="41">
        <f t="shared" si="0"/>
        <v>14250000</v>
      </c>
      <c r="O12" s="41">
        <f t="shared" si="1"/>
        <v>14250000</v>
      </c>
      <c r="P12" s="90" t="s">
        <v>284</v>
      </c>
      <c r="Q12" s="84"/>
      <c r="R12" s="35"/>
      <c r="S12" s="35"/>
      <c r="T12" s="85" t="s">
        <v>285</v>
      </c>
    </row>
    <row r="13" spans="1:20" ht="70" customHeight="1" x14ac:dyDescent="0.15">
      <c r="A13" s="35"/>
      <c r="B13" s="51" t="s">
        <v>286</v>
      </c>
      <c r="C13" s="51" t="s">
        <v>287</v>
      </c>
      <c r="D13" s="51" t="s">
        <v>288</v>
      </c>
      <c r="E13" s="36"/>
      <c r="F13" s="186" t="s">
        <v>646</v>
      </c>
      <c r="G13" s="81">
        <v>1</v>
      </c>
      <c r="H13" s="82">
        <v>44958</v>
      </c>
      <c r="I13" s="82">
        <v>45107</v>
      </c>
      <c r="J13" s="35">
        <v>5</v>
      </c>
      <c r="K13" s="35">
        <v>0</v>
      </c>
      <c r="L13" s="35"/>
      <c r="M13" s="83">
        <v>2850000</v>
      </c>
      <c r="N13" s="41">
        <f t="shared" si="0"/>
        <v>14250000</v>
      </c>
      <c r="O13" s="41">
        <f t="shared" si="1"/>
        <v>14250000</v>
      </c>
      <c r="P13" s="90" t="s">
        <v>289</v>
      </c>
      <c r="Q13" s="84"/>
      <c r="R13" s="35"/>
      <c r="S13" s="35"/>
      <c r="T13" s="80"/>
    </row>
    <row r="14" spans="1:20" ht="70" customHeight="1" x14ac:dyDescent="0.15">
      <c r="A14" s="35"/>
      <c r="B14" s="51" t="s">
        <v>290</v>
      </c>
      <c r="C14" s="51" t="s">
        <v>291</v>
      </c>
      <c r="D14" s="51" t="s">
        <v>292</v>
      </c>
      <c r="E14" s="36"/>
      <c r="F14" s="186" t="s">
        <v>647</v>
      </c>
      <c r="G14" s="81">
        <v>1</v>
      </c>
      <c r="H14" s="82">
        <v>44958</v>
      </c>
      <c r="I14" s="82">
        <v>45107</v>
      </c>
      <c r="J14" s="35">
        <v>5</v>
      </c>
      <c r="K14" s="35">
        <v>0</v>
      </c>
      <c r="L14" s="35"/>
      <c r="M14" s="83">
        <v>2850000</v>
      </c>
      <c r="N14" s="41">
        <f t="shared" si="0"/>
        <v>14250000</v>
      </c>
      <c r="O14" s="41">
        <f t="shared" si="1"/>
        <v>14250000</v>
      </c>
      <c r="P14" s="90" t="s">
        <v>293</v>
      </c>
      <c r="Q14" s="84"/>
      <c r="R14" s="35"/>
      <c r="S14" s="35"/>
      <c r="T14" s="80"/>
    </row>
    <row r="15" spans="1:20" ht="70" customHeight="1" x14ac:dyDescent="0.15">
      <c r="A15" s="35"/>
      <c r="B15" s="51" t="s">
        <v>294</v>
      </c>
      <c r="C15" s="51" t="s">
        <v>295</v>
      </c>
      <c r="D15" s="51" t="s">
        <v>296</v>
      </c>
      <c r="E15" s="36"/>
      <c r="F15" s="186" t="s">
        <v>648</v>
      </c>
      <c r="G15" s="81">
        <v>2</v>
      </c>
      <c r="H15" s="82">
        <v>44958</v>
      </c>
      <c r="I15" s="82">
        <v>45107</v>
      </c>
      <c r="J15" s="35">
        <v>5</v>
      </c>
      <c r="K15" s="35">
        <v>0</v>
      </c>
      <c r="L15" s="35"/>
      <c r="M15" s="83">
        <v>2850000</v>
      </c>
      <c r="N15" s="41">
        <f t="shared" si="0"/>
        <v>14250000</v>
      </c>
      <c r="O15" s="41">
        <f t="shared" si="1"/>
        <v>28500000</v>
      </c>
      <c r="P15" s="90" t="s">
        <v>297</v>
      </c>
      <c r="Q15" s="84"/>
      <c r="R15" s="35"/>
      <c r="S15" s="35"/>
      <c r="T15" s="80"/>
    </row>
    <row r="16" spans="1:20" ht="70" customHeight="1" x14ac:dyDescent="0.15">
      <c r="A16" s="35"/>
      <c r="B16" s="51" t="s">
        <v>298</v>
      </c>
      <c r="C16" s="51" t="s">
        <v>299</v>
      </c>
      <c r="D16" s="51" t="s">
        <v>300</v>
      </c>
      <c r="E16" s="36"/>
      <c r="F16" s="186" t="s">
        <v>77</v>
      </c>
      <c r="G16" s="81">
        <v>1</v>
      </c>
      <c r="H16" s="82">
        <v>44958</v>
      </c>
      <c r="I16" s="82">
        <v>45107</v>
      </c>
      <c r="J16" s="35">
        <v>5</v>
      </c>
      <c r="K16" s="35">
        <v>0</v>
      </c>
      <c r="L16" s="35"/>
      <c r="M16" s="83">
        <v>2850000</v>
      </c>
      <c r="N16" s="41">
        <f t="shared" si="0"/>
        <v>14250000</v>
      </c>
      <c r="O16" s="41">
        <f t="shared" si="1"/>
        <v>14250000</v>
      </c>
      <c r="P16" s="90" t="s">
        <v>301</v>
      </c>
      <c r="Q16" s="84"/>
      <c r="R16" s="35"/>
      <c r="S16" s="35"/>
      <c r="T16" s="80"/>
    </row>
    <row r="17" spans="1:20" ht="70" customHeight="1" x14ac:dyDescent="0.15">
      <c r="A17" s="35"/>
      <c r="B17" s="51" t="s">
        <v>302</v>
      </c>
      <c r="C17" s="51" t="s">
        <v>58</v>
      </c>
      <c r="D17" s="51" t="s">
        <v>303</v>
      </c>
      <c r="E17" s="36"/>
      <c r="F17" s="185" t="s">
        <v>650</v>
      </c>
      <c r="G17" s="81">
        <v>1</v>
      </c>
      <c r="H17" s="82">
        <v>44958</v>
      </c>
      <c r="I17" s="82">
        <v>45107</v>
      </c>
      <c r="J17" s="35">
        <v>5</v>
      </c>
      <c r="K17" s="35">
        <v>0</v>
      </c>
      <c r="L17" s="35"/>
      <c r="M17" s="83">
        <v>2850000</v>
      </c>
      <c r="N17" s="41">
        <f t="shared" si="0"/>
        <v>14250000</v>
      </c>
      <c r="O17" s="41">
        <f t="shared" si="1"/>
        <v>14250000</v>
      </c>
      <c r="P17" s="90" t="s">
        <v>304</v>
      </c>
      <c r="Q17" s="84"/>
      <c r="R17" s="35"/>
      <c r="S17" s="35"/>
      <c r="T17" s="80"/>
    </row>
    <row r="18" spans="1:20" s="86" customFormat="1" x14ac:dyDescent="0.2">
      <c r="B18" s="87"/>
      <c r="C18" s="87"/>
      <c r="D18" s="87"/>
      <c r="E18" s="87"/>
      <c r="F18" s="87"/>
      <c r="G18" s="89">
        <f>SUM(G4:G17)</f>
        <v>18</v>
      </c>
      <c r="O18" s="88">
        <f>SUM(O4:O17)</f>
        <v>261250000</v>
      </c>
      <c r="P18" s="87"/>
      <c r="Q18" s="87"/>
    </row>
  </sheetData>
  <autoFilter ref="A3:V18" xr:uid="{9BCD8B58-3AFC-40BD-A8FB-9AB7FA90A7DF}"/>
  <mergeCells count="19">
    <mergeCell ref="O1:O3"/>
    <mergeCell ref="P1:P3"/>
    <mergeCell ref="Q1:Q3"/>
    <mergeCell ref="R1:R3"/>
    <mergeCell ref="S1:S3"/>
    <mergeCell ref="L1:L3"/>
    <mergeCell ref="M1:M3"/>
    <mergeCell ref="N1:N3"/>
    <mergeCell ref="A1:A3"/>
    <mergeCell ref="B1:B3"/>
    <mergeCell ref="C1:C3"/>
    <mergeCell ref="D1:D3"/>
    <mergeCell ref="E1:E3"/>
    <mergeCell ref="F1:F3"/>
    <mergeCell ref="J2:J3"/>
    <mergeCell ref="K2:K3"/>
    <mergeCell ref="G1:G3"/>
    <mergeCell ref="H1:I1"/>
    <mergeCell ref="J1:K1"/>
  </mergeCells>
  <pageMargins left="0.7" right="0.7" top="0.75" bottom="0.75" header="0.3" footer="0.3"/>
  <pageSetup orientation="portrait" horizontalDpi="0" verticalDpi="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16CCF1-7F78-4BB0-A10A-39A59A80C3A2}">
  <sheetPr filterMode="1"/>
  <dimension ref="A2:Q13"/>
  <sheetViews>
    <sheetView tabSelected="1" view="pageBreakPreview" zoomScaleNormal="130" zoomScaleSheetLayoutView="100" workbookViewId="0">
      <selection activeCell="O1" sqref="O1:Q1048576"/>
    </sheetView>
  </sheetViews>
  <sheetFormatPr baseColWidth="10" defaultRowHeight="16" x14ac:dyDescent="0.2"/>
  <cols>
    <col min="1" max="1" width="11" style="181"/>
    <col min="2" max="2" width="32.5" style="181" customWidth="1"/>
    <col min="3" max="3" width="42.5" style="181" customWidth="1"/>
    <col min="5" max="5" width="35" customWidth="1"/>
    <col min="9" max="10" width="11" style="198"/>
    <col min="14" max="14" width="12.33203125" bestFit="1" customWidth="1"/>
    <col min="15" max="15" width="22.33203125" hidden="1" customWidth="1"/>
    <col min="16" max="16" width="0" hidden="1" customWidth="1"/>
    <col min="17" max="17" width="28.1640625" hidden="1" customWidth="1"/>
  </cols>
  <sheetData>
    <row r="2" spans="1:17" ht="16" customHeight="1" x14ac:dyDescent="0.2">
      <c r="A2" s="290" t="s">
        <v>1</v>
      </c>
      <c r="B2" s="290" t="s">
        <v>2</v>
      </c>
      <c r="C2" s="290" t="s">
        <v>3</v>
      </c>
      <c r="D2" s="285" t="s">
        <v>116</v>
      </c>
      <c r="E2" s="290" t="s">
        <v>4</v>
      </c>
      <c r="F2" s="290" t="s">
        <v>5</v>
      </c>
      <c r="G2" s="295" t="s">
        <v>6</v>
      </c>
      <c r="H2" s="295"/>
      <c r="I2" s="290" t="s">
        <v>7</v>
      </c>
      <c r="J2" s="290"/>
      <c r="K2" s="285" t="s">
        <v>117</v>
      </c>
      <c r="L2" s="290" t="s">
        <v>8</v>
      </c>
      <c r="M2" s="290" t="s">
        <v>9</v>
      </c>
      <c r="N2" s="290" t="s">
        <v>10</v>
      </c>
      <c r="O2" s="290" t="s">
        <v>23</v>
      </c>
      <c r="P2" s="290" t="s">
        <v>10</v>
      </c>
      <c r="Q2" s="294" t="s">
        <v>249</v>
      </c>
    </row>
    <row r="3" spans="1:17" hidden="1" x14ac:dyDescent="0.2">
      <c r="A3" s="290"/>
      <c r="B3" s="290"/>
      <c r="C3" s="290"/>
      <c r="D3" s="285"/>
      <c r="E3" s="290"/>
      <c r="F3" s="290"/>
      <c r="G3" s="49" t="s">
        <v>11</v>
      </c>
      <c r="H3" s="49" t="s">
        <v>12</v>
      </c>
      <c r="I3" s="290" t="s">
        <v>13</v>
      </c>
      <c r="J3" s="290" t="s">
        <v>14</v>
      </c>
      <c r="K3" s="285"/>
      <c r="L3" s="290"/>
      <c r="M3" s="290"/>
      <c r="N3" s="290"/>
      <c r="O3" s="290"/>
      <c r="P3" s="290"/>
      <c r="Q3" s="294"/>
    </row>
    <row r="4" spans="1:17" hidden="1" x14ac:dyDescent="0.2">
      <c r="A4" s="290"/>
      <c r="B4" s="290"/>
      <c r="C4" s="290"/>
      <c r="D4" s="285"/>
      <c r="E4" s="290"/>
      <c r="F4" s="290"/>
      <c r="G4" s="49" t="s">
        <v>15</v>
      </c>
      <c r="H4" s="49" t="s">
        <v>15</v>
      </c>
      <c r="I4" s="290"/>
      <c r="J4" s="290"/>
      <c r="K4" s="285"/>
      <c r="L4" s="290"/>
      <c r="M4" s="290"/>
      <c r="N4" s="290"/>
      <c r="O4" s="290"/>
      <c r="P4" s="290"/>
      <c r="Q4" s="294"/>
    </row>
    <row r="5" spans="1:17" ht="112" x14ac:dyDescent="0.2">
      <c r="A5" s="51" t="s">
        <v>604</v>
      </c>
      <c r="B5" s="51" t="s">
        <v>61</v>
      </c>
      <c r="C5" s="51" t="s">
        <v>611</v>
      </c>
      <c r="D5" s="36"/>
      <c r="E5" s="236" t="s">
        <v>817</v>
      </c>
      <c r="F5" s="81">
        <v>1</v>
      </c>
      <c r="G5" s="82">
        <v>44958</v>
      </c>
      <c r="H5" s="82">
        <v>45107</v>
      </c>
      <c r="I5" s="35">
        <v>5</v>
      </c>
      <c r="J5" s="35">
        <v>0</v>
      </c>
      <c r="K5" s="35"/>
      <c r="L5" s="83">
        <v>2850000</v>
      </c>
      <c r="M5" s="41">
        <f>((L5*F5)+((L5/30)*J5))*I5</f>
        <v>14250000</v>
      </c>
      <c r="N5" s="41">
        <f>M5*F5</f>
        <v>14250000</v>
      </c>
      <c r="O5" s="42" t="s">
        <v>661</v>
      </c>
      <c r="P5" s="41"/>
      <c r="Q5" s="111" t="s">
        <v>654</v>
      </c>
    </row>
    <row r="6" spans="1:17" ht="98" hidden="1" x14ac:dyDescent="0.2">
      <c r="A6" s="51" t="s">
        <v>32</v>
      </c>
      <c r="B6" s="51" t="s">
        <v>608</v>
      </c>
      <c r="C6" s="51" t="s">
        <v>612</v>
      </c>
      <c r="D6" s="122"/>
      <c r="E6" s="236" t="s">
        <v>816</v>
      </c>
      <c r="F6" s="122">
        <v>1</v>
      </c>
      <c r="G6" s="82">
        <v>44958</v>
      </c>
      <c r="H6" s="82">
        <v>45107</v>
      </c>
      <c r="I6" s="118">
        <v>5</v>
      </c>
      <c r="J6" s="35">
        <v>0</v>
      </c>
      <c r="K6" s="122"/>
      <c r="L6" s="83">
        <v>3800000</v>
      </c>
      <c r="M6" s="41">
        <f t="shared" ref="M6:M11" si="0">((L6*F6)+((L6/30)*J6))*I6</f>
        <v>19000000</v>
      </c>
      <c r="N6" s="41">
        <f t="shared" ref="N6:N11" si="1">M6*F6</f>
        <v>19000000</v>
      </c>
      <c r="O6" s="122"/>
      <c r="P6" s="122"/>
      <c r="Q6" s="122" t="s">
        <v>616</v>
      </c>
    </row>
    <row r="7" spans="1:17" ht="79.5" hidden="1" customHeight="1" x14ac:dyDescent="0.2">
      <c r="A7" s="51" t="s">
        <v>773</v>
      </c>
      <c r="B7" s="207" t="s">
        <v>125</v>
      </c>
      <c r="C7" s="206" t="s">
        <v>687</v>
      </c>
      <c r="D7" s="122"/>
      <c r="E7" s="236" t="s">
        <v>814</v>
      </c>
      <c r="F7" s="122">
        <v>1</v>
      </c>
      <c r="G7" s="82">
        <v>44958</v>
      </c>
      <c r="H7" s="82">
        <v>45107</v>
      </c>
      <c r="I7" s="118">
        <v>5</v>
      </c>
      <c r="J7" s="35">
        <v>0</v>
      </c>
      <c r="K7" s="122"/>
      <c r="L7" s="83">
        <v>3800000</v>
      </c>
      <c r="M7" s="41">
        <f t="shared" si="0"/>
        <v>19000000</v>
      </c>
      <c r="N7" s="41">
        <f t="shared" si="1"/>
        <v>19000000</v>
      </c>
      <c r="O7" s="122"/>
      <c r="P7" s="122"/>
      <c r="Q7" s="200" t="s">
        <v>772</v>
      </c>
    </row>
    <row r="8" spans="1:17" ht="112" x14ac:dyDescent="0.2">
      <c r="A8" s="51" t="s">
        <v>605</v>
      </c>
      <c r="B8" s="51" t="s">
        <v>254</v>
      </c>
      <c r="C8" s="51" t="s">
        <v>613</v>
      </c>
      <c r="D8" s="122"/>
      <c r="E8" s="236" t="s">
        <v>815</v>
      </c>
      <c r="F8" s="122">
        <v>1</v>
      </c>
      <c r="G8" s="82">
        <v>44958</v>
      </c>
      <c r="H8" s="82">
        <v>45107</v>
      </c>
      <c r="I8" s="118">
        <v>5</v>
      </c>
      <c r="J8" s="35">
        <v>0</v>
      </c>
      <c r="K8" s="122"/>
      <c r="L8" s="83">
        <v>2850000</v>
      </c>
      <c r="M8" s="41">
        <f t="shared" si="0"/>
        <v>14250000</v>
      </c>
      <c r="N8" s="41">
        <f t="shared" si="1"/>
        <v>14250000</v>
      </c>
      <c r="O8" s="122"/>
      <c r="P8" s="122"/>
      <c r="Q8" s="122" t="s">
        <v>852</v>
      </c>
    </row>
    <row r="9" spans="1:17" ht="82.5" customHeight="1" x14ac:dyDescent="0.2">
      <c r="A9" s="51" t="s">
        <v>516</v>
      </c>
      <c r="B9" s="51" t="s">
        <v>609</v>
      </c>
      <c r="C9" s="51" t="s">
        <v>614</v>
      </c>
      <c r="D9" s="122"/>
      <c r="E9" s="236" t="s">
        <v>818</v>
      </c>
      <c r="F9" s="122">
        <v>1</v>
      </c>
      <c r="G9" s="82">
        <v>44958</v>
      </c>
      <c r="H9" s="82">
        <v>45107</v>
      </c>
      <c r="I9" s="118">
        <v>5</v>
      </c>
      <c r="J9" s="35">
        <v>0</v>
      </c>
      <c r="K9" s="122"/>
      <c r="L9" s="83">
        <v>2850000</v>
      </c>
      <c r="M9" s="41">
        <f t="shared" si="0"/>
        <v>14250000</v>
      </c>
      <c r="N9" s="41">
        <f t="shared" si="1"/>
        <v>14250000</v>
      </c>
      <c r="O9" s="122"/>
      <c r="P9" s="122"/>
      <c r="Q9" s="200" t="s">
        <v>16</v>
      </c>
    </row>
    <row r="10" spans="1:17" ht="83.25" hidden="1" customHeight="1" x14ac:dyDescent="0.2">
      <c r="A10" s="51" t="s">
        <v>606</v>
      </c>
      <c r="B10" s="51" t="s">
        <v>599</v>
      </c>
      <c r="C10" s="51" t="s">
        <v>600</v>
      </c>
      <c r="D10" s="122"/>
      <c r="E10" s="236" t="s">
        <v>813</v>
      </c>
      <c r="F10" s="122">
        <v>1</v>
      </c>
      <c r="G10" s="59">
        <v>44949</v>
      </c>
      <c r="H10" s="59">
        <v>45129</v>
      </c>
      <c r="I10" s="118">
        <v>6</v>
      </c>
      <c r="J10" s="35">
        <v>0</v>
      </c>
      <c r="K10" s="122"/>
      <c r="L10" s="83">
        <v>3800000</v>
      </c>
      <c r="M10" s="41">
        <f t="shared" si="0"/>
        <v>22800000</v>
      </c>
      <c r="N10" s="41">
        <f t="shared" si="1"/>
        <v>22800000</v>
      </c>
      <c r="O10" s="122"/>
      <c r="P10" s="122"/>
      <c r="Q10" s="122" t="s">
        <v>617</v>
      </c>
    </row>
    <row r="11" spans="1:17" ht="61" hidden="1" x14ac:dyDescent="0.2">
      <c r="A11" s="51" t="s">
        <v>607</v>
      </c>
      <c r="B11" s="51" t="s">
        <v>610</v>
      </c>
      <c r="C11" s="51" t="s">
        <v>615</v>
      </c>
      <c r="D11" s="122"/>
      <c r="E11" s="122"/>
      <c r="F11" s="122">
        <v>0</v>
      </c>
      <c r="G11" s="82">
        <v>44958</v>
      </c>
      <c r="H11" s="59">
        <v>45107</v>
      </c>
      <c r="I11" s="118">
        <v>5</v>
      </c>
      <c r="J11" s="35">
        <v>0</v>
      </c>
      <c r="K11" s="122"/>
      <c r="L11" s="83">
        <v>0</v>
      </c>
      <c r="M11" s="41">
        <f t="shared" si="0"/>
        <v>0</v>
      </c>
      <c r="N11" s="41">
        <f t="shared" si="1"/>
        <v>0</v>
      </c>
      <c r="O11" s="122"/>
      <c r="P11" s="122"/>
      <c r="Q11" s="122" t="s">
        <v>871</v>
      </c>
    </row>
    <row r="12" spans="1:17" ht="180" hidden="1" x14ac:dyDescent="0.2">
      <c r="A12" s="235" t="s">
        <v>835</v>
      </c>
      <c r="B12" s="36" t="s">
        <v>833</v>
      </c>
      <c r="C12" s="36" t="s">
        <v>834</v>
      </c>
      <c r="D12" s="36" t="s">
        <v>529</v>
      </c>
      <c r="E12" s="237" t="s">
        <v>836</v>
      </c>
      <c r="F12" s="203">
        <v>1</v>
      </c>
      <c r="G12" s="59">
        <v>44949</v>
      </c>
      <c r="H12" s="59">
        <v>45107</v>
      </c>
      <c r="I12" s="238">
        <v>5</v>
      </c>
      <c r="J12" s="238">
        <v>8</v>
      </c>
      <c r="K12" s="2"/>
      <c r="L12" s="83">
        <v>3800000</v>
      </c>
      <c r="M12" s="41">
        <f>((L12*I12)+((L12/30)*J12))*F12</f>
        <v>20013333.333333332</v>
      </c>
      <c r="N12" s="41">
        <f>M12*F12</f>
        <v>20013333.333333332</v>
      </c>
      <c r="O12" s="2"/>
      <c r="P12" s="2"/>
      <c r="Q12" s="200" t="s">
        <v>837</v>
      </c>
    </row>
    <row r="13" spans="1:17" hidden="1" x14ac:dyDescent="0.2">
      <c r="F13" s="182">
        <f>SUM(F5:F12)</f>
        <v>7</v>
      </c>
      <c r="N13" s="184">
        <f>SUM(N5:N12)</f>
        <v>123563333.33333333</v>
      </c>
    </row>
  </sheetData>
  <autoFilter ref="A2:Q13" xr:uid="{CE16CCF1-7F78-4BB0-A10A-39A59A80C3A2}">
    <filterColumn colId="6">
      <filters>
        <dateGroupItem year="2023" month="2" dateTimeGrouping="month"/>
      </filters>
    </filterColumn>
    <filterColumn colId="8" showButton="0"/>
    <filterColumn colId="11">
      <filters>
        <filter val="$ 2.850.000"/>
      </filters>
    </filterColumn>
  </autoFilter>
  <mergeCells count="16">
    <mergeCell ref="F2:F4"/>
    <mergeCell ref="A2:A4"/>
    <mergeCell ref="B2:B4"/>
    <mergeCell ref="C2:C4"/>
    <mergeCell ref="D2:D4"/>
    <mergeCell ref="E2:E4"/>
    <mergeCell ref="I2:J2"/>
    <mergeCell ref="K2:K4"/>
    <mergeCell ref="L2:L4"/>
    <mergeCell ref="M2:M4"/>
    <mergeCell ref="O2:O4"/>
    <mergeCell ref="P2:P4"/>
    <mergeCell ref="Q2:Q4"/>
    <mergeCell ref="I3:I4"/>
    <mergeCell ref="J3:J4"/>
    <mergeCell ref="N2:N4"/>
  </mergeCells>
  <dataValidations count="1">
    <dataValidation type="list" allowBlank="1" showInputMessage="1" showErrorMessage="1" sqref="B7" xr:uid="{1BB0DC07-9155-4863-9E32-C4097442EA88}">
      <formula1>INDIRECT($N7)</formula1>
    </dataValidation>
  </dataValidations>
  <pageMargins left="0.7" right="0.7" top="0.75" bottom="0.75" header="0.3" footer="0.3"/>
  <pageSetup paperSize="9" scale="35"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517ACA-FA61-4A04-B832-BFA1C03871E5}">
  <dimension ref="A1:J35"/>
  <sheetViews>
    <sheetView topLeftCell="A4" workbookViewId="0">
      <selection activeCell="A4" sqref="A4:A12"/>
    </sheetView>
  </sheetViews>
  <sheetFormatPr baseColWidth="10" defaultRowHeight="16" x14ac:dyDescent="0.2"/>
  <cols>
    <col min="1" max="1" width="32.6640625" bestFit="1" customWidth="1"/>
    <col min="2" max="2" width="16.5" customWidth="1"/>
    <col min="3" max="3" width="19.1640625" customWidth="1"/>
    <col min="4" max="4" width="16.5" hidden="1" customWidth="1"/>
    <col min="5" max="5" width="19.83203125" hidden="1" customWidth="1"/>
    <col min="7" max="8" width="22.83203125" style="1" customWidth="1"/>
    <col min="9" max="9" width="31.6640625" customWidth="1"/>
    <col min="10" max="10" width="17.1640625" customWidth="1"/>
  </cols>
  <sheetData>
    <row r="1" spans="1:10" x14ac:dyDescent="0.2">
      <c r="A1" t="s">
        <v>305</v>
      </c>
      <c r="I1" t="s">
        <v>312</v>
      </c>
      <c r="J1" s="94">
        <v>9261653000</v>
      </c>
    </row>
    <row r="2" spans="1:10" x14ac:dyDescent="0.2">
      <c r="J2" s="95">
        <f>C13</f>
        <v>9229408236.0000019</v>
      </c>
    </row>
    <row r="3" spans="1:10" ht="17" x14ac:dyDescent="0.2">
      <c r="A3" s="98" t="s">
        <v>310</v>
      </c>
      <c r="B3" s="99" t="s">
        <v>306</v>
      </c>
      <c r="C3" s="99" t="s">
        <v>45</v>
      </c>
      <c r="D3" s="99" t="s">
        <v>315</v>
      </c>
      <c r="E3" s="99" t="s">
        <v>316</v>
      </c>
      <c r="F3" s="99" t="s">
        <v>838</v>
      </c>
      <c r="G3" s="251" t="s">
        <v>850</v>
      </c>
      <c r="H3" s="250"/>
      <c r="I3" s="28" t="s">
        <v>314</v>
      </c>
      <c r="J3" s="96">
        <f>J1-J2</f>
        <v>32244763.999998093</v>
      </c>
    </row>
    <row r="4" spans="1:10" ht="51" x14ac:dyDescent="0.2">
      <c r="A4" s="2" t="s">
        <v>37</v>
      </c>
      <c r="B4" s="56">
        <f>'Comercialización '!G29</f>
        <v>75</v>
      </c>
      <c r="C4" s="239">
        <f>'Comercialización '!T29</f>
        <v>1877833309.6666665</v>
      </c>
      <c r="D4" s="2"/>
      <c r="E4" s="2"/>
      <c r="F4" s="2">
        <v>3</v>
      </c>
      <c r="G4" s="4" t="s">
        <v>861</v>
      </c>
    </row>
    <row r="5" spans="1:10" ht="34" x14ac:dyDescent="0.2">
      <c r="A5" s="2" t="s">
        <v>307</v>
      </c>
      <c r="B5" s="56">
        <f>'Servicios Administrativos'!G37</f>
        <v>80</v>
      </c>
      <c r="C5" s="239">
        <f>'Servicios Administrativos'!T37</f>
        <v>2256313306.6666665</v>
      </c>
      <c r="D5" s="2"/>
      <c r="E5" s="2"/>
      <c r="F5" s="2">
        <v>3</v>
      </c>
      <c r="G5" s="4" t="s">
        <v>840</v>
      </c>
    </row>
    <row r="6" spans="1:10" ht="17" x14ac:dyDescent="0.2">
      <c r="A6" s="2" t="s">
        <v>39</v>
      </c>
      <c r="B6" s="56">
        <f>'LOGISTICA '!G35</f>
        <v>65</v>
      </c>
      <c r="C6" s="239">
        <f>'LOGISTICA '!T35</f>
        <v>1669593312.0000002</v>
      </c>
      <c r="D6" s="2"/>
      <c r="E6" s="2"/>
      <c r="F6" s="2">
        <v>1</v>
      </c>
      <c r="G6" s="4" t="s">
        <v>841</v>
      </c>
    </row>
    <row r="7" spans="1:10" ht="68" x14ac:dyDescent="0.2">
      <c r="A7" s="2" t="s">
        <v>308</v>
      </c>
      <c r="B7" s="56">
        <f>'TITULADA VIRTUAL'!G28</f>
        <v>34</v>
      </c>
      <c r="C7" s="239">
        <f>'TITULADA VIRTUAL'!T28</f>
        <v>703253322</v>
      </c>
      <c r="D7" s="2"/>
      <c r="E7" s="2"/>
      <c r="F7" s="2">
        <v>2</v>
      </c>
      <c r="G7" s="4" t="s">
        <v>862</v>
      </c>
    </row>
    <row r="8" spans="1:10" ht="34" x14ac:dyDescent="0.2">
      <c r="A8" s="2" t="s">
        <v>41</v>
      </c>
      <c r="B8" s="56">
        <f>'Salud '!G25</f>
        <v>44</v>
      </c>
      <c r="C8" s="239">
        <f>'Salud '!T25</f>
        <v>1126256657.6666665</v>
      </c>
      <c r="D8" s="97"/>
      <c r="E8" s="97"/>
      <c r="F8" s="2">
        <v>4</v>
      </c>
      <c r="G8" s="4" t="s">
        <v>863</v>
      </c>
    </row>
    <row r="9" spans="1:10" ht="34" x14ac:dyDescent="0.2">
      <c r="A9" s="2" t="s">
        <v>309</v>
      </c>
      <c r="B9" s="56">
        <f>Hoteleria!G21</f>
        <v>19</v>
      </c>
      <c r="C9" s="239">
        <f>Hoteleria!T21</f>
        <v>479844994.66666657</v>
      </c>
      <c r="D9" s="97"/>
      <c r="E9" s="97"/>
      <c r="F9" s="2">
        <v>2</v>
      </c>
      <c r="G9" s="4" t="s">
        <v>842</v>
      </c>
    </row>
    <row r="10" spans="1:10" ht="34" x14ac:dyDescent="0.2">
      <c r="A10" s="2" t="s">
        <v>43</v>
      </c>
      <c r="B10" s="56">
        <f>VULNERABLES!G18</f>
        <v>18</v>
      </c>
      <c r="C10" s="239">
        <f>VULNERABLES!O18</f>
        <v>261250000</v>
      </c>
      <c r="D10" s="97"/>
      <c r="E10" s="97"/>
      <c r="F10" s="2">
        <v>1</v>
      </c>
      <c r="G10" s="4" t="s">
        <v>845</v>
      </c>
    </row>
    <row r="11" spans="1:10" ht="17" x14ac:dyDescent="0.2">
      <c r="A11" s="2" t="s">
        <v>311</v>
      </c>
      <c r="B11" s="2">
        <f>'AVA y Bilinguismo'!J18</f>
        <v>42</v>
      </c>
      <c r="C11" s="239">
        <f>'AVA y Bilinguismo'!U18</f>
        <v>731500000</v>
      </c>
      <c r="D11" s="2"/>
      <c r="E11" s="2"/>
      <c r="F11" s="2">
        <v>1</v>
      </c>
      <c r="G11" s="4" t="s">
        <v>846</v>
      </c>
    </row>
    <row r="12" spans="1:10" ht="17" x14ac:dyDescent="0.2">
      <c r="A12" s="2" t="s">
        <v>618</v>
      </c>
      <c r="B12" s="56">
        <f>COMPLEMENTARIA!F13</f>
        <v>7</v>
      </c>
      <c r="C12" s="239">
        <f>COMPLEMENTARIA!N13</f>
        <v>123563333.33333333</v>
      </c>
      <c r="D12" s="2"/>
      <c r="E12" s="2"/>
      <c r="F12" s="2">
        <v>1</v>
      </c>
      <c r="G12" s="4" t="s">
        <v>847</v>
      </c>
    </row>
    <row r="13" spans="1:10" x14ac:dyDescent="0.2">
      <c r="A13" s="98" t="s">
        <v>313</v>
      </c>
      <c r="B13" s="183">
        <f>SUM(B4:B12)</f>
        <v>384</v>
      </c>
      <c r="C13" s="100">
        <f>SUM(C4:C12)</f>
        <v>9229408236.0000019</v>
      </c>
      <c r="D13" s="100"/>
      <c r="E13" s="100"/>
      <c r="F13" s="202">
        <f>SUM(F4:F12)</f>
        <v>18</v>
      </c>
    </row>
    <row r="18" spans="1:9" ht="17" x14ac:dyDescent="0.2">
      <c r="A18" s="98" t="s">
        <v>310</v>
      </c>
      <c r="B18" s="99" t="s">
        <v>306</v>
      </c>
      <c r="C18" s="99" t="s">
        <v>45</v>
      </c>
      <c r="D18" s="99" t="s">
        <v>315</v>
      </c>
      <c r="E18" s="99" t="s">
        <v>316</v>
      </c>
      <c r="F18" s="99" t="s">
        <v>838</v>
      </c>
      <c r="G18" s="251" t="s">
        <v>850</v>
      </c>
      <c r="I18" s="95"/>
    </row>
    <row r="19" spans="1:9" ht="34" x14ac:dyDescent="0.2">
      <c r="A19" s="2" t="s">
        <v>662</v>
      </c>
      <c r="B19" s="56">
        <f>'[1]Plan de Articulaciòn Detallado'!$G$28</f>
        <v>109</v>
      </c>
      <c r="C19" s="97">
        <f>'[1]Plan de Articulaciòn Detallado'!$O$28</f>
        <v>3499799999.9999995</v>
      </c>
      <c r="D19" s="2"/>
      <c r="E19" s="2"/>
      <c r="F19" s="2">
        <v>4</v>
      </c>
      <c r="G19" s="4" t="s">
        <v>848</v>
      </c>
    </row>
    <row r="20" spans="1:9" ht="34" x14ac:dyDescent="0.2">
      <c r="A20" s="2" t="s">
        <v>663</v>
      </c>
      <c r="B20" s="56">
        <f>'[2]Plan de Contratacion Detallados'!$G$24</f>
        <v>29</v>
      </c>
      <c r="C20" s="97">
        <f>'[2]Plan de Contratacion Detallados'!$O$24</f>
        <v>495900000</v>
      </c>
      <c r="D20" s="2"/>
      <c r="E20" s="2"/>
      <c r="F20" s="2">
        <v>1</v>
      </c>
      <c r="G20" s="4" t="s">
        <v>849</v>
      </c>
    </row>
    <row r="21" spans="1:9" x14ac:dyDescent="0.2">
      <c r="A21" s="202" t="s">
        <v>664</v>
      </c>
      <c r="B21" s="203">
        <f>SUM(B19:B20)</f>
        <v>138</v>
      </c>
      <c r="C21" s="201">
        <f>SUM(C19:C20)</f>
        <v>3995699999.9999995</v>
      </c>
      <c r="D21" s="2"/>
      <c r="E21" s="2"/>
      <c r="F21" s="202">
        <f>SUM(F19:F20)</f>
        <v>5</v>
      </c>
      <c r="G21" s="4"/>
    </row>
    <row r="25" spans="1:9" x14ac:dyDescent="0.2">
      <c r="A25" s="202" t="s">
        <v>664</v>
      </c>
      <c r="B25" s="203">
        <f>B13+B21</f>
        <v>522</v>
      </c>
    </row>
    <row r="34" spans="1:3" x14ac:dyDescent="0.2">
      <c r="A34" t="s">
        <v>665</v>
      </c>
      <c r="B34">
        <v>127</v>
      </c>
      <c r="C34" s="95">
        <f>+B34*3800000*5</f>
        <v>2413000000</v>
      </c>
    </row>
    <row r="35" spans="1:3" x14ac:dyDescent="0.2">
      <c r="A35" t="s">
        <v>666</v>
      </c>
      <c r="B35" s="182">
        <f>B13-B34</f>
        <v>257</v>
      </c>
      <c r="C35" s="95">
        <f>3800000*B35*3.5</f>
        <v>3418100000</v>
      </c>
    </row>
  </sheetData>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2835DF-694D-4573-83ED-BDFD8600AEA2}">
  <dimension ref="A1:N39"/>
  <sheetViews>
    <sheetView workbookViewId="0">
      <selection activeCell="E9" sqref="E9"/>
    </sheetView>
  </sheetViews>
  <sheetFormatPr baseColWidth="10" defaultRowHeight="16" x14ac:dyDescent="0.2"/>
  <cols>
    <col min="1" max="1" width="45.5" customWidth="1"/>
    <col min="2" max="2" width="19.83203125" customWidth="1"/>
    <col min="3" max="3" width="18.6640625" bestFit="1" customWidth="1"/>
    <col min="4" max="4" width="22.1640625" customWidth="1"/>
    <col min="5" max="5" width="24.6640625" style="1" customWidth="1"/>
    <col min="6" max="6" width="19.1640625" customWidth="1"/>
    <col min="7" max="7" width="11" style="1"/>
    <col min="8" max="8" width="11.5" style="1" hidden="1" customWidth="1"/>
    <col min="9" max="10" width="17.1640625" style="1" hidden="1" customWidth="1"/>
    <col min="11" max="11" width="12.83203125" style="1" hidden="1" customWidth="1"/>
    <col min="12" max="12" width="18.6640625" hidden="1" customWidth="1"/>
    <col min="13" max="13" width="0" hidden="1" customWidth="1"/>
    <col min="14" max="14" width="14.83203125" hidden="1" customWidth="1"/>
  </cols>
  <sheetData>
    <row r="1" spans="1:14" x14ac:dyDescent="0.2">
      <c r="C1">
        <v>18</v>
      </c>
      <c r="D1">
        <v>3715272</v>
      </c>
      <c r="H1" s="1">
        <f>+D1/30</f>
        <v>123842.4</v>
      </c>
      <c r="I1" s="1">
        <f>+H1*C1</f>
        <v>2229163.1999999997</v>
      </c>
      <c r="J1" s="1">
        <f>+F1/30</f>
        <v>0</v>
      </c>
      <c r="K1" s="1">
        <f>+J1*E1</f>
        <v>0</v>
      </c>
      <c r="L1">
        <v>6</v>
      </c>
      <c r="M1">
        <f>+K1+I1</f>
        <v>2229163.1999999997</v>
      </c>
      <c r="N1" s="11">
        <f>M1*L1</f>
        <v>13374979.199999999</v>
      </c>
    </row>
    <row r="2" spans="1:14" ht="102" x14ac:dyDescent="0.2">
      <c r="A2" s="3" t="s">
        <v>44</v>
      </c>
      <c r="B2" s="3" t="s">
        <v>45</v>
      </c>
      <c r="C2" s="3" t="s">
        <v>63</v>
      </c>
      <c r="D2" s="3" t="s">
        <v>64</v>
      </c>
      <c r="E2" s="13" t="s">
        <v>65</v>
      </c>
      <c r="F2" s="3" t="s">
        <v>66</v>
      </c>
      <c r="H2" s="13" t="s">
        <v>67</v>
      </c>
      <c r="I2" s="13" t="s">
        <v>68</v>
      </c>
      <c r="J2" s="13" t="s">
        <v>67</v>
      </c>
      <c r="K2" s="13" t="s">
        <v>68</v>
      </c>
      <c r="L2" s="13" t="s">
        <v>69</v>
      </c>
      <c r="M2" s="2"/>
      <c r="N2" s="13" t="s">
        <v>70</v>
      </c>
    </row>
    <row r="3" spans="1:14" x14ac:dyDescent="0.2">
      <c r="A3" s="2" t="s">
        <v>37</v>
      </c>
      <c r="B3" s="5" t="e">
        <f>#REF!</f>
        <v>#REF!</v>
      </c>
      <c r="C3" s="2">
        <v>73</v>
      </c>
      <c r="D3" s="12">
        <v>3715272</v>
      </c>
      <c r="E3" s="4">
        <v>4</v>
      </c>
      <c r="F3" s="12">
        <v>2786454</v>
      </c>
      <c r="G3" s="4"/>
      <c r="H3" s="14">
        <f>+D3/30</f>
        <v>123842.4</v>
      </c>
      <c r="I3" s="14">
        <f>+H3*C3</f>
        <v>9040495.1999999993</v>
      </c>
      <c r="J3" s="14">
        <f>F3/30</f>
        <v>92881.8</v>
      </c>
      <c r="K3" s="14">
        <f>+J3*E3</f>
        <v>371527.2</v>
      </c>
      <c r="L3" s="2">
        <v>23</v>
      </c>
      <c r="M3" s="2">
        <f>+K3+I3</f>
        <v>9412022.3999999985</v>
      </c>
      <c r="N3" s="12">
        <f>M3*L3</f>
        <v>216476515.19999996</v>
      </c>
    </row>
    <row r="4" spans="1:14" x14ac:dyDescent="0.2">
      <c r="A4" s="2" t="s">
        <v>38</v>
      </c>
      <c r="B4" s="5" t="e">
        <f>#REF!</f>
        <v>#REF!</v>
      </c>
      <c r="C4" s="2">
        <v>89</v>
      </c>
      <c r="D4" s="12">
        <v>3715272</v>
      </c>
      <c r="E4" s="4"/>
      <c r="F4" s="12"/>
      <c r="G4" s="4"/>
      <c r="H4" s="14">
        <f t="shared" ref="H4:H8" si="0">+D4/30</f>
        <v>123842.4</v>
      </c>
      <c r="I4" s="14">
        <f t="shared" ref="I4:I8" si="1">+H4*C4</f>
        <v>11021973.6</v>
      </c>
      <c r="J4" s="4">
        <f t="shared" ref="J4:J8" si="2">+F4/30</f>
        <v>0</v>
      </c>
      <c r="K4" s="14">
        <f t="shared" ref="K4:K8" si="3">+J4*E4</f>
        <v>0</v>
      </c>
      <c r="L4" s="2">
        <v>23</v>
      </c>
      <c r="M4" s="2">
        <f t="shared" ref="M4:M8" si="4">+K4+I4</f>
        <v>11021973.6</v>
      </c>
      <c r="N4" s="12">
        <f t="shared" ref="N4:N8" si="5">M4*L4</f>
        <v>253505392.79999998</v>
      </c>
    </row>
    <row r="5" spans="1:14" x14ac:dyDescent="0.2">
      <c r="A5" s="2" t="s">
        <v>39</v>
      </c>
      <c r="B5" s="5" t="e">
        <f>#REF!</f>
        <v>#REF!</v>
      </c>
      <c r="C5" s="2">
        <v>64</v>
      </c>
      <c r="D5" s="12">
        <v>3715272</v>
      </c>
      <c r="E5" s="4"/>
      <c r="F5" s="12"/>
      <c r="G5" s="4"/>
      <c r="H5" s="14">
        <f t="shared" si="0"/>
        <v>123842.4</v>
      </c>
      <c r="I5" s="14">
        <f t="shared" si="1"/>
        <v>7925913.5999999996</v>
      </c>
      <c r="J5" s="4">
        <f t="shared" si="2"/>
        <v>0</v>
      </c>
      <c r="K5" s="14">
        <f t="shared" si="3"/>
        <v>0</v>
      </c>
      <c r="L5" s="2">
        <v>23</v>
      </c>
      <c r="M5" s="2">
        <f t="shared" si="4"/>
        <v>7925913.5999999996</v>
      </c>
      <c r="N5" s="12">
        <f t="shared" si="5"/>
        <v>182296012.79999998</v>
      </c>
    </row>
    <row r="6" spans="1:14" x14ac:dyDescent="0.2">
      <c r="A6" s="2" t="s">
        <v>40</v>
      </c>
      <c r="B6" s="5" t="e">
        <f>#REF!</f>
        <v>#REF!</v>
      </c>
      <c r="C6" s="2">
        <v>40</v>
      </c>
      <c r="D6" s="12">
        <v>3715272</v>
      </c>
      <c r="E6" s="4"/>
      <c r="F6" s="12"/>
      <c r="G6" s="4"/>
      <c r="H6" s="14">
        <f t="shared" si="0"/>
        <v>123842.4</v>
      </c>
      <c r="I6" s="14">
        <f t="shared" si="1"/>
        <v>4953696</v>
      </c>
      <c r="J6" s="4">
        <f t="shared" si="2"/>
        <v>0</v>
      </c>
      <c r="K6" s="14">
        <f t="shared" si="3"/>
        <v>0</v>
      </c>
      <c r="L6" s="2">
        <v>23</v>
      </c>
      <c r="M6" s="2">
        <f t="shared" si="4"/>
        <v>4953696</v>
      </c>
      <c r="N6" s="12">
        <f t="shared" si="5"/>
        <v>113935008</v>
      </c>
    </row>
    <row r="7" spans="1:14" x14ac:dyDescent="0.2">
      <c r="A7" s="2" t="s">
        <v>41</v>
      </c>
      <c r="B7" s="5">
        <f>'Salud '!R20</f>
        <v>125653332</v>
      </c>
      <c r="C7" s="2">
        <v>23</v>
      </c>
      <c r="D7" s="12">
        <v>3715272</v>
      </c>
      <c r="E7" s="4">
        <v>19</v>
      </c>
      <c r="F7" s="12">
        <v>2786454</v>
      </c>
      <c r="G7" s="4"/>
      <c r="H7" s="14">
        <f t="shared" si="0"/>
        <v>123842.4</v>
      </c>
      <c r="I7" s="14">
        <f t="shared" si="1"/>
        <v>2848375.1999999997</v>
      </c>
      <c r="J7" s="4">
        <f t="shared" si="2"/>
        <v>92881.8</v>
      </c>
      <c r="K7" s="14">
        <f t="shared" si="3"/>
        <v>1764754.2</v>
      </c>
      <c r="L7" s="2">
        <v>23</v>
      </c>
      <c r="M7" s="2">
        <f t="shared" si="4"/>
        <v>4613129.3999999994</v>
      </c>
      <c r="N7" s="12">
        <f t="shared" si="5"/>
        <v>106101976.19999999</v>
      </c>
    </row>
    <row r="8" spans="1:14" x14ac:dyDescent="0.2">
      <c r="A8" s="2" t="s">
        <v>42</v>
      </c>
      <c r="B8" s="7">
        <f>Hoteleria!R18</f>
        <v>15010000</v>
      </c>
      <c r="C8" s="2">
        <v>18</v>
      </c>
      <c r="D8" s="12">
        <v>3715272</v>
      </c>
      <c r="E8" s="4">
        <v>2</v>
      </c>
      <c r="F8" s="12">
        <v>2786454</v>
      </c>
      <c r="G8" s="4"/>
      <c r="H8" s="14">
        <f t="shared" si="0"/>
        <v>123842.4</v>
      </c>
      <c r="I8" s="14">
        <f t="shared" si="1"/>
        <v>2229163.1999999997</v>
      </c>
      <c r="J8" s="4">
        <f t="shared" si="2"/>
        <v>92881.8</v>
      </c>
      <c r="K8" s="14">
        <f t="shared" si="3"/>
        <v>185763.6</v>
      </c>
      <c r="L8" s="2">
        <v>23</v>
      </c>
      <c r="M8" s="2">
        <f t="shared" si="4"/>
        <v>2414926.7999999998</v>
      </c>
      <c r="N8" s="12">
        <f t="shared" si="5"/>
        <v>55543316.399999999</v>
      </c>
    </row>
    <row r="9" spans="1:14" x14ac:dyDescent="0.2">
      <c r="A9" s="2" t="s">
        <v>43</v>
      </c>
      <c r="B9" s="7" t="e">
        <f>#REF!</f>
        <v>#REF!</v>
      </c>
      <c r="N9" s="15">
        <f>SUM(N3:N8)</f>
        <v>927858221.39999998</v>
      </c>
    </row>
    <row r="10" spans="1:14" x14ac:dyDescent="0.2">
      <c r="A10" s="2" t="s">
        <v>60</v>
      </c>
      <c r="B10" s="7" t="e">
        <f>#REF!</f>
        <v>#REF!</v>
      </c>
    </row>
    <row r="11" spans="1:14" x14ac:dyDescent="0.2">
      <c r="B11" s="6" t="e">
        <f>SUM(B3:B10)</f>
        <v>#REF!</v>
      </c>
    </row>
    <row r="13" spans="1:14" x14ac:dyDescent="0.2">
      <c r="L13" s="8">
        <f>+N9-B19</f>
        <v>927858221.39999998</v>
      </c>
    </row>
    <row r="14" spans="1:14" x14ac:dyDescent="0.2">
      <c r="A14" t="s">
        <v>62</v>
      </c>
      <c r="B14" s="9">
        <v>14050206000</v>
      </c>
      <c r="C14" s="8">
        <f>+B14-31980000-27982500</f>
        <v>13990243500</v>
      </c>
    </row>
    <row r="15" spans="1:14" ht="34" x14ac:dyDescent="0.2">
      <c r="K15" s="16" t="s">
        <v>71</v>
      </c>
      <c r="L15" s="17">
        <f>+B19+N9</f>
        <v>927858221.39999998</v>
      </c>
      <c r="N15" t="s">
        <v>72</v>
      </c>
    </row>
    <row r="17" spans="1:5" x14ac:dyDescent="0.2">
      <c r="A17" s="6" t="e">
        <f>+C14-B33</f>
        <v>#REF!</v>
      </c>
      <c r="B17" s="10"/>
      <c r="C17" s="10" t="e">
        <f>+B14-B33</f>
        <v>#REF!</v>
      </c>
      <c r="D17" t="s">
        <v>89</v>
      </c>
    </row>
    <row r="19" spans="1:5" x14ac:dyDescent="0.2">
      <c r="B19" s="8"/>
    </row>
    <row r="23" spans="1:5" x14ac:dyDescent="0.2">
      <c r="E23" s="1">
        <f>4*3715272*9</f>
        <v>133749792</v>
      </c>
    </row>
    <row r="24" spans="1:5" x14ac:dyDescent="0.2">
      <c r="A24" s="3" t="s">
        <v>74</v>
      </c>
      <c r="B24" s="3" t="s">
        <v>45</v>
      </c>
    </row>
    <row r="25" spans="1:5" x14ac:dyDescent="0.2">
      <c r="A25" s="2" t="s">
        <v>37</v>
      </c>
      <c r="B25" s="5" t="e">
        <f>#REF!</f>
        <v>#REF!</v>
      </c>
    </row>
    <row r="26" spans="1:5" x14ac:dyDescent="0.2">
      <c r="A26" s="2" t="s">
        <v>38</v>
      </c>
      <c r="B26" s="5" t="e">
        <f>#REF!</f>
        <v>#REF!</v>
      </c>
    </row>
    <row r="27" spans="1:5" x14ac:dyDescent="0.2">
      <c r="A27" s="2" t="s">
        <v>39</v>
      </c>
      <c r="B27" s="5" t="e">
        <f>#REF!</f>
        <v>#REF!</v>
      </c>
    </row>
    <row r="28" spans="1:5" x14ac:dyDescent="0.2">
      <c r="A28" s="2" t="s">
        <v>40</v>
      </c>
      <c r="B28" s="5" t="e">
        <f>#REF!</f>
        <v>#REF!</v>
      </c>
    </row>
    <row r="29" spans="1:5" x14ac:dyDescent="0.2">
      <c r="A29" s="2" t="s">
        <v>41</v>
      </c>
      <c r="B29" s="5">
        <f>'Salud '!T20</f>
        <v>119066665.33333333</v>
      </c>
    </row>
    <row r="30" spans="1:5" x14ac:dyDescent="0.2">
      <c r="A30" s="2" t="s">
        <v>42</v>
      </c>
      <c r="B30" s="7">
        <f>Hoteleria!T18</f>
        <v>15010000</v>
      </c>
    </row>
    <row r="31" spans="1:5" x14ac:dyDescent="0.2">
      <c r="A31" s="2" t="s">
        <v>43</v>
      </c>
      <c r="B31" s="7" t="e">
        <f>#REF!</f>
        <v>#REF!</v>
      </c>
    </row>
    <row r="32" spans="1:5" x14ac:dyDescent="0.2">
      <c r="A32" s="2" t="s">
        <v>60</v>
      </c>
      <c r="B32" s="7" t="e">
        <f>#REF!</f>
        <v>#REF!</v>
      </c>
    </row>
    <row r="33" spans="1:5" ht="24" x14ac:dyDescent="0.3">
      <c r="B33" s="6" t="e">
        <f>SUM(B25:B32)</f>
        <v>#REF!</v>
      </c>
      <c r="D33" s="18"/>
      <c r="E33" s="19"/>
    </row>
    <row r="35" spans="1:5" x14ac:dyDescent="0.2">
      <c r="A35" t="s">
        <v>115</v>
      </c>
    </row>
    <row r="36" spans="1:5" x14ac:dyDescent="0.2">
      <c r="A36" t="s">
        <v>37</v>
      </c>
      <c r="B36" s="11">
        <v>55357553</v>
      </c>
    </row>
    <row r="37" spans="1:5" x14ac:dyDescent="0.2">
      <c r="A37" t="s">
        <v>38</v>
      </c>
      <c r="B37" s="11">
        <v>16966408.800000001</v>
      </c>
    </row>
    <row r="38" spans="1:5" x14ac:dyDescent="0.2">
      <c r="A38" t="s">
        <v>39</v>
      </c>
      <c r="B38" s="11" t="e">
        <f>#REF!</f>
        <v>#REF!</v>
      </c>
    </row>
    <row r="39" spans="1:5" x14ac:dyDescent="0.2">
      <c r="B39" s="11" t="e">
        <f>SUM(B36:B38)</f>
        <v>#REF!</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13</vt:i4>
      </vt:variant>
    </vt:vector>
  </HeadingPairs>
  <TitlesOfParts>
    <vt:vector size="13" baseType="lpstr">
      <vt:lpstr>Anexo Listado Salud y Hoteleria</vt:lpstr>
      <vt:lpstr>Comercialización </vt:lpstr>
      <vt:lpstr>Servicios Administrativos</vt:lpstr>
      <vt:lpstr>LOGISTICA </vt:lpstr>
      <vt:lpstr>Salud </vt:lpstr>
      <vt:lpstr>Hoteleria (2)</vt:lpstr>
      <vt:lpstr>Hoteleria</vt:lpstr>
      <vt:lpstr>TITULADA VIRTUAL</vt:lpstr>
      <vt:lpstr>AVA y Bilinguismo</vt:lpstr>
      <vt:lpstr>VULNERABLES</vt:lpstr>
      <vt:lpstr>COMPLEMENTARIA</vt:lpstr>
      <vt:lpstr>1</vt:lpstr>
      <vt:lpstr>Resumen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Nataly Del Carmen Romero Fernandez</dc:creator>
  <cp:lastModifiedBy>Jhon Luis Peñaloza </cp:lastModifiedBy>
  <cp:lastPrinted>2023-01-24T18:59:50Z</cp:lastPrinted>
  <dcterms:created xsi:type="dcterms:W3CDTF">2022-01-11T19:11:21Z</dcterms:created>
  <dcterms:modified xsi:type="dcterms:W3CDTF">2023-01-24T19:11:51Z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2023-01-02T19:49:04Z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92d320b7-80e8-49b0-9f72-ecb6aa98fa6a</vt:lpwstr>
  </property>
  <property fmtid="{D5CDD505-2E9C-101B-9397-08002B2CF9AE}" pid="8" name="MSIP_Label_1299739c-ad3d-4908-806e-4d91151a6e13_ContentBits">
    <vt:lpwstr>0</vt:lpwstr>
  </property>
</Properties>
</file>