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D:\Documentos de Apoyo\Documentos\DOCUMETOS 2022\AÑO 2023\PROCESO ANTIVIRUS\"/>
    </mc:Choice>
  </mc:AlternateContent>
  <xr:revisionPtr revIDLastSave="0" documentId="8_{3BD2FE50-D592-4890-AC57-E61F028FCB44}" xr6:coauthVersionLast="45" xr6:coauthVersionMax="45" xr10:uidLastSave="{00000000-0000-0000-0000-000000000000}"/>
  <bookViews>
    <workbookView xWindow="-120" yWindow="-120" windowWidth="20640" windowHeight="11160" tabRatio="702" firstSheet="4" activeTab="4" xr2:uid="{00000000-000D-0000-FFFF-FFFF00000000}"/>
  </bookViews>
  <sheets>
    <sheet name="1. VULN_GUAT Y MIST" sheetId="32" state="hidden" r:id="rId1"/>
    <sheet name="1. VULN_SANT LA CELIA" sheetId="35" state="hidden" r:id="rId2"/>
    <sheet name="2. Interventoria" sheetId="28" state="hidden" r:id="rId3"/>
    <sheet name="VULN_GUAT Y MIST" sheetId="36" state="hidden" r:id="rId4"/>
    <sheet name="1. Propuesta" sheetId="39" r:id="rId5"/>
    <sheet name="Salarios" sheetId="9" state="hidden" r:id="rId6"/>
    <sheet name="ANEXO_2_CONSULTORÍA" sheetId="33" state="hidden" r:id="rId7"/>
    <sheet name="ANEXO_2_INT" sheetId="34" state="hidden" r:id="rId8"/>
    <sheet name="F.M." sheetId="29" state="hidden" r:id="rId9"/>
    <sheet name="Personal" sheetId="5" state="hidden" r:id="rId10"/>
  </sheets>
  <externalReferences>
    <externalReference r:id="rId11"/>
    <externalReference r:id="rId12"/>
    <externalReference r:id="rId13"/>
  </externalReferences>
  <definedNames>
    <definedName name="Analis" localSheetId="1">#REF!</definedName>
    <definedName name="Analis" localSheetId="3">#REF!</definedName>
    <definedName name="Analis">#REF!</definedName>
    <definedName name="Andres123" localSheetId="1">#REF!</definedName>
    <definedName name="Andres123" localSheetId="3">#REF!</definedName>
    <definedName name="Andres123">#REF!</definedName>
    <definedName name="_xlnm.Print_Area" localSheetId="4">'1. Propuesta'!$A$1:$E$17</definedName>
    <definedName name="_xlnm.Print_Area" localSheetId="0">'1. VULN_GUAT Y MIST'!$A$1:$I$73</definedName>
    <definedName name="_xlnm.Print_Area" localSheetId="1">'1. VULN_SANT LA CELIA'!$A$1:$I$69</definedName>
    <definedName name="_xlnm.Print_Area" localSheetId="2">'2. Interventoria'!$A$1:$G$31</definedName>
    <definedName name="_xlnm.Print_Area" localSheetId="6">ANEXO_2_CONSULTORÍA!$A$1:$K$69</definedName>
    <definedName name="_xlnm.Print_Area" localSheetId="7">ANEXO_2_INT!$A$1:$G$34</definedName>
    <definedName name="_xlnm.Print_Area" localSheetId="8">'F.M.'!$A$1:$F$41</definedName>
    <definedName name="_xlnm.Print_Area" localSheetId="5">Salarios!$A$1:$H$58</definedName>
    <definedName name="_xlnm.Print_Area" localSheetId="3">'VULN_GUAT Y MIST'!$A$1:$I$73</definedName>
    <definedName name="CompanyAddress" localSheetId="1">#REF!</definedName>
    <definedName name="CompanyAddress" localSheetId="3">#REF!</definedName>
    <definedName name="CompanyAddress">#REF!</definedName>
    <definedName name="CompanyCity" localSheetId="1">#REF!</definedName>
    <definedName name="CompanyCity" localSheetId="3">#REF!</definedName>
    <definedName name="CompanyCity">#REF!</definedName>
    <definedName name="CompanyContactsHeader" localSheetId="1">#REF!</definedName>
    <definedName name="CompanyContactsHeader" localSheetId="3">#REF!</definedName>
    <definedName name="CompanyContactsHeader">#REF!</definedName>
    <definedName name="CompanyCountry" localSheetId="1">#REF!</definedName>
    <definedName name="CompanyCountry" localSheetId="3">#REF!</definedName>
    <definedName name="CompanyCountry">#REF!</definedName>
    <definedName name="CompanyName" localSheetId="1">#REF!</definedName>
    <definedName name="CompanyName" localSheetId="3">#REF!</definedName>
    <definedName name="CompanyName">#REF!</definedName>
    <definedName name="CompanyState" localSheetId="1">#REF!</definedName>
    <definedName name="CompanyState" localSheetId="3">#REF!</definedName>
    <definedName name="CompanyState">#REF!</definedName>
    <definedName name="CompanyZip" localSheetId="1">#REF!</definedName>
    <definedName name="CompanyZip" localSheetId="3">#REF!</definedName>
    <definedName name="CompanyZip">#REF!</definedName>
    <definedName name="curva">"Chart 11"</definedName>
    <definedName name="DataDisplayed">"Ejemplo"</definedName>
    <definedName name="DENS" localSheetId="1">#REF!</definedName>
    <definedName name="DENS" localSheetId="3">#REF!</definedName>
    <definedName name="DENS">#REF!</definedName>
    <definedName name="densi" localSheetId="1">#REF!</definedName>
    <definedName name="densi" localSheetId="3">#REF!</definedName>
    <definedName name="densi">#REF!</definedName>
    <definedName name="dhsd" localSheetId="1">#REF!</definedName>
    <definedName name="dhsd" localSheetId="3">#REF!</definedName>
    <definedName name="dhsd">#REF!</definedName>
    <definedName name="DOT" localSheetId="1">#REF!</definedName>
    <definedName name="DOT" localSheetId="3">#REF!</definedName>
    <definedName name="DOT">#REF!</definedName>
    <definedName name="dota" localSheetId="1">#REF!</definedName>
    <definedName name="dota" localSheetId="3">#REF!</definedName>
    <definedName name="dota">#REF!</definedName>
    <definedName name="ERR" localSheetId="1">#REF!</definedName>
    <definedName name="ERR" localSheetId="3">#REF!</definedName>
    <definedName name="ERR">#REF!</definedName>
    <definedName name="erra" localSheetId="1">#REF!</definedName>
    <definedName name="erra" localSheetId="3">#REF!</definedName>
    <definedName name="erra">#REF!</definedName>
    <definedName name="INF" localSheetId="1">#REF!</definedName>
    <definedName name="INF" localSheetId="3">#REF!</definedName>
    <definedName name="INF">#REF!</definedName>
    <definedName name="INFF" localSheetId="1">#REF!</definedName>
    <definedName name="INFF" localSheetId="3">#REF!</definedName>
    <definedName name="INFF">#REF!</definedName>
    <definedName name="infi" localSheetId="1">#REF!</definedName>
    <definedName name="infi" localSheetId="3">#REF!</definedName>
    <definedName name="infi">#REF!</definedName>
    <definedName name="INSUMOS">[1]Insumos!$B:$E</definedName>
    <definedName name="lasd" localSheetId="1">#REF!</definedName>
    <definedName name="lasd" localSheetId="3">#REF!</definedName>
    <definedName name="lasd">#REF!</definedName>
    <definedName name="LOCALIZACION" localSheetId="1">#REF!</definedName>
    <definedName name="LOCALIZACION" localSheetId="3">#REF!</definedName>
    <definedName name="LOCALIZACION">#REF!</definedName>
    <definedName name="ManoDeObra">[1]ManoDeObra!$A:$D</definedName>
    <definedName name="Municipio">[2]APU!$L$2</definedName>
    <definedName name="PARAMETROS" localSheetId="1">#REF!</definedName>
    <definedName name="PARAMETROS" localSheetId="3">#REF!</definedName>
    <definedName name="PARAMETROS">#REF!</definedName>
    <definedName name="PERFIL_DEL_TRAMO" localSheetId="1">#REF!</definedName>
    <definedName name="PERFIL_DEL_TRAMO" localSheetId="3">#REF!</definedName>
    <definedName name="PERFIL_DEL_TRAMO">#REF!</definedName>
    <definedName name="RET" localSheetId="1">#REF!</definedName>
    <definedName name="RET" localSheetId="3">#REF!</definedName>
    <definedName name="RET">#REF!</definedName>
    <definedName name="retr" localSheetId="1">#REF!</definedName>
    <definedName name="retr" localSheetId="3">#REF!</definedName>
    <definedName name="retr">#REF!</definedName>
    <definedName name="sdet" localSheetId="1">#REF!</definedName>
    <definedName name="sdet" localSheetId="3">#REF!</definedName>
    <definedName name="sdet">#REF!</definedName>
    <definedName name="Slicer_Contact_Type">#N/A</definedName>
    <definedName name="SMMLV">616027</definedName>
    <definedName name="tablonx" localSheetId="1">'[3]Lista de Precios'!#REF!</definedName>
    <definedName name="tablonx" localSheetId="3">'[3]Lista de Precios'!#REF!</definedName>
    <definedName name="tablonx">'[3]Lista de Precios'!#REF!</definedName>
    <definedName name="_xlnm.Print_Titles" localSheetId="4">'1. Propuesta'!$1:$1</definedName>
    <definedName name="_xlnm.Print_Titles" localSheetId="2">'2. Interventoria'!$1:$1</definedName>
    <definedName name="_xlnm.Print_Titles" localSheetId="7">ANEXO_2_INT!$1:$1</definedName>
    <definedName name="xt" localSheetId="1">#REF!</definedName>
    <definedName name="xt" localSheetId="3">#REF!</definedName>
    <definedName name="xt">#REF!</definedName>
  </definedNames>
  <calcPr calcId="18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0" i="39" l="1"/>
  <c r="B3" i="36"/>
  <c r="I65" i="36"/>
  <c r="I64" i="36"/>
  <c r="I63" i="36"/>
  <c r="I53" i="36"/>
  <c r="I52" i="36"/>
  <c r="I51" i="36"/>
  <c r="I50" i="36"/>
  <c r="I46" i="36"/>
  <c r="I47" i="36" s="1"/>
  <c r="I45" i="36"/>
  <c r="I41" i="36"/>
  <c r="I42" i="36" s="1"/>
  <c r="I37" i="36"/>
  <c r="I38" i="36" s="1"/>
  <c r="I33" i="36"/>
  <c r="I34" i="36" s="1"/>
  <c r="I23" i="36"/>
  <c r="I20" i="36"/>
  <c r="I16" i="36"/>
  <c r="I17" i="36" s="1"/>
  <c r="I12" i="36"/>
  <c r="I11" i="36"/>
  <c r="I10" i="36"/>
  <c r="I9" i="36"/>
  <c r="I13" i="36" l="1"/>
  <c r="I66" i="36"/>
  <c r="I60" i="36"/>
  <c r="I69" i="36"/>
  <c r="H9" i="32"/>
  <c r="I9" i="32" s="1"/>
  <c r="H20" i="32"/>
  <c r="I20" i="32" s="1"/>
  <c r="I11" i="32"/>
  <c r="I12" i="32"/>
  <c r="H61" i="35"/>
  <c r="I61" i="35"/>
  <c r="H60" i="35"/>
  <c r="I60" i="35" s="1"/>
  <c r="H59" i="35"/>
  <c r="I59" i="35" s="1"/>
  <c r="I55" i="35"/>
  <c r="I54" i="35"/>
  <c r="I53" i="35"/>
  <c r="I52" i="35"/>
  <c r="I51" i="35"/>
  <c r="I50" i="35"/>
  <c r="I46" i="35"/>
  <c r="I47" i="35" s="1"/>
  <c r="I45" i="35"/>
  <c r="I41" i="35"/>
  <c r="I42" i="35" s="1"/>
  <c r="I37" i="35"/>
  <c r="I38" i="35" s="1"/>
  <c r="I33" i="35"/>
  <c r="I34" i="35"/>
  <c r="E8" i="29"/>
  <c r="E24" i="29" s="1"/>
  <c r="E26" i="29"/>
  <c r="I23" i="35"/>
  <c r="I22" i="35"/>
  <c r="H21" i="35"/>
  <c r="I21" i="35"/>
  <c r="H20" i="35"/>
  <c r="I20" i="35" s="1"/>
  <c r="H16" i="35"/>
  <c r="I16" i="35" s="1"/>
  <c r="I17" i="35" s="1"/>
  <c r="H12" i="35"/>
  <c r="I12" i="35" s="1"/>
  <c r="H11" i="35"/>
  <c r="I11" i="35" s="1"/>
  <c r="H10" i="35"/>
  <c r="I10" i="35"/>
  <c r="H9" i="35"/>
  <c r="I9" i="35" s="1"/>
  <c r="E8" i="28"/>
  <c r="I50" i="32"/>
  <c r="I51" i="32"/>
  <c r="I23" i="32"/>
  <c r="I16" i="32"/>
  <c r="I17" i="32" s="1"/>
  <c r="F28" i="34"/>
  <c r="F27" i="34"/>
  <c r="F26" i="34"/>
  <c r="F25" i="34"/>
  <c r="F24" i="34"/>
  <c r="F19" i="34"/>
  <c r="F18" i="34"/>
  <c r="F17" i="34"/>
  <c r="F21" i="34" s="1"/>
  <c r="F16" i="34"/>
  <c r="F9" i="34"/>
  <c r="F8" i="34"/>
  <c r="K61" i="33"/>
  <c r="K60" i="33"/>
  <c r="K59" i="33"/>
  <c r="K58" i="33"/>
  <c r="K54" i="33"/>
  <c r="K55" i="33" s="1"/>
  <c r="K53" i="33"/>
  <c r="K49" i="33"/>
  <c r="K48" i="33"/>
  <c r="K50" i="33"/>
  <c r="K44" i="33"/>
  <c r="K45" i="33" s="1"/>
  <c r="K40" i="33"/>
  <c r="K41" i="33" s="1"/>
  <c r="K36" i="33"/>
  <c r="K37" i="33" s="1"/>
  <c r="K26" i="33"/>
  <c r="K25" i="33"/>
  <c r="K27" i="33" s="1"/>
  <c r="K21" i="33"/>
  <c r="K22" i="33"/>
  <c r="K17" i="33"/>
  <c r="K16" i="33"/>
  <c r="K15" i="33"/>
  <c r="K14" i="33"/>
  <c r="K13" i="33"/>
  <c r="K12" i="33"/>
  <c r="K11" i="33"/>
  <c r="K10" i="33"/>
  <c r="K9" i="33"/>
  <c r="H65" i="32"/>
  <c r="I65" i="32" s="1"/>
  <c r="I66" i="32" s="1"/>
  <c r="H63" i="32"/>
  <c r="I63" i="32"/>
  <c r="E23" i="28"/>
  <c r="I64" i="32"/>
  <c r="E24" i="28"/>
  <c r="E25" i="28"/>
  <c r="I33" i="32"/>
  <c r="I34" i="32" s="1"/>
  <c r="I37" i="32"/>
  <c r="I38" i="32" s="1"/>
  <c r="I41" i="32"/>
  <c r="I42" i="32" s="1"/>
  <c r="I53" i="32"/>
  <c r="I52" i="32"/>
  <c r="I46" i="32"/>
  <c r="I45" i="32"/>
  <c r="H10" i="32"/>
  <c r="I10" i="32" s="1"/>
  <c r="I47" i="32"/>
  <c r="E27" i="29"/>
  <c r="F25" i="28"/>
  <c r="F24" i="28"/>
  <c r="F23" i="28"/>
  <c r="E5" i="9"/>
  <c r="E45" i="9"/>
  <c r="F45" i="9" s="1"/>
  <c r="G45" i="9" s="1"/>
  <c r="E44" i="9"/>
  <c r="F44" i="9" s="1"/>
  <c r="F24" i="9"/>
  <c r="G24" i="9"/>
  <c r="F37" i="9" s="1"/>
  <c r="G37" i="9" s="1"/>
  <c r="F42" i="9"/>
  <c r="G42" i="9" s="1"/>
  <c r="F40" i="9"/>
  <c r="G40" i="9" s="1"/>
  <c r="F34" i="9"/>
  <c r="G34" i="9" s="1"/>
  <c r="F32" i="9"/>
  <c r="F41" i="9"/>
  <c r="G41" i="9" s="1"/>
  <c r="F36" i="9"/>
  <c r="G36" i="9" s="1"/>
  <c r="F31" i="9"/>
  <c r="G31" i="9"/>
  <c r="F38" i="9"/>
  <c r="G38" i="9" s="1"/>
  <c r="F33" i="9"/>
  <c r="G33" i="9" s="1"/>
  <c r="F29" i="9"/>
  <c r="G29" i="9" s="1"/>
  <c r="F39" i="9"/>
  <c r="F35" i="9"/>
  <c r="G35" i="9" s="1"/>
  <c r="F30" i="9"/>
  <c r="G30" i="9" s="1"/>
  <c r="G39" i="9"/>
  <c r="G32" i="9"/>
  <c r="F11" i="34" l="1"/>
  <c r="I13" i="35"/>
  <c r="I24" i="35"/>
  <c r="H21" i="32"/>
  <c r="F27" i="28"/>
  <c r="K62" i="33"/>
  <c r="K18" i="33"/>
  <c r="F30" i="34"/>
  <c r="E36" i="29"/>
  <c r="E38" i="29" s="1"/>
  <c r="E40" i="29" s="1"/>
  <c r="I56" i="35"/>
  <c r="K29" i="33"/>
  <c r="K30" i="33" s="1"/>
  <c r="K31" i="33" s="1"/>
  <c r="K67" i="33" s="1"/>
  <c r="I13" i="32"/>
  <c r="K65" i="33"/>
  <c r="I26" i="35"/>
  <c r="I62" i="35"/>
  <c r="I65" i="35" s="1"/>
  <c r="G44" i="9"/>
  <c r="C15" i="28"/>
  <c r="C8" i="28"/>
  <c r="F8" i="28" s="1"/>
  <c r="F10" i="28" s="1"/>
  <c r="I22" i="36"/>
  <c r="I21" i="36"/>
  <c r="I60" i="32"/>
  <c r="I69" i="32" s="1"/>
  <c r="I21" i="32" l="1"/>
  <c r="H22" i="32"/>
  <c r="I22" i="32" s="1"/>
  <c r="I24" i="36"/>
  <c r="D27" i="36"/>
  <c r="D27" i="32"/>
  <c r="E11" i="34"/>
  <c r="F13" i="34" s="1"/>
  <c r="F32" i="34" s="1"/>
  <c r="F33" i="34" s="1"/>
  <c r="F34" i="34" s="1"/>
  <c r="C4" i="34" s="1"/>
  <c r="D27" i="35"/>
  <c r="I27" i="35" s="1"/>
  <c r="I28" i="35" s="1"/>
  <c r="I67" i="35" s="1"/>
  <c r="E10" i="28"/>
  <c r="F12" i="28" s="1"/>
  <c r="K68" i="33"/>
  <c r="K69" i="33"/>
  <c r="F15" i="28"/>
  <c r="C16" i="28"/>
  <c r="I26" i="36"/>
  <c r="I27" i="36" s="1"/>
  <c r="I28" i="36" s="1"/>
  <c r="I71" i="36" s="1"/>
  <c r="I24" i="32" l="1"/>
  <c r="I26" i="32" s="1"/>
  <c r="I27" i="32" s="1"/>
  <c r="I28" i="32" s="1"/>
  <c r="I71" i="32" s="1"/>
  <c r="I72" i="32"/>
  <c r="I73" i="32" s="1"/>
  <c r="I68" i="35"/>
  <c r="I69" i="35"/>
  <c r="C17" i="28"/>
  <c r="F17" i="28" s="1"/>
  <c r="F16" i="28"/>
  <c r="F20" i="28" s="1"/>
  <c r="F29" i="28" s="1"/>
  <c r="F30" i="28" s="1"/>
  <c r="F31" i="28" s="1"/>
  <c r="C4" i="28" s="1"/>
  <c r="I72" i="36"/>
  <c r="I73" i="36" s="1"/>
  <c r="I76" i="3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B13" authorId="0" shapeId="0" xr:uid="{7981A130-803A-4CD5-9D94-EB436FFAA130}">
      <text>
        <r>
          <rPr>
            <sz val="12"/>
            <color indexed="81"/>
            <rFont val="Tahoma"/>
            <family val="2"/>
          </rPr>
          <t>AJUSTAR DE ACUERDO A SU PROPUESTA</t>
        </r>
        <r>
          <rPr>
            <sz val="9"/>
            <color indexed="81"/>
            <rFont val="Tahoma"/>
            <family val="2"/>
          </rPr>
          <t xml:space="preserve">
</t>
        </r>
      </text>
    </comment>
  </commentList>
</comments>
</file>

<file path=xl/sharedStrings.xml><?xml version="1.0" encoding="utf-8"?>
<sst xmlns="http://schemas.openxmlformats.org/spreadsheetml/2006/main" count="681" uniqueCount="267">
  <si>
    <t>DESCRIPCIÓN</t>
  </si>
  <si>
    <t>SALARIO MES</t>
  </si>
  <si>
    <t>VALOR TOTAL</t>
  </si>
  <si>
    <t>MES 1</t>
  </si>
  <si>
    <t>MES 2</t>
  </si>
  <si>
    <t>A</t>
  </si>
  <si>
    <t>Director</t>
  </si>
  <si>
    <t>PERSONAL TÉCNICO</t>
  </si>
  <si>
    <t>PERSONAL ADMINISTRATIVO</t>
  </si>
  <si>
    <t>B</t>
  </si>
  <si>
    <t>COSTOS DIRECTOS</t>
  </si>
  <si>
    <t>Oficina</t>
  </si>
  <si>
    <t>mes</t>
  </si>
  <si>
    <t>Comunicaciones</t>
  </si>
  <si>
    <t>Fotocopias, Ploteos y Reproducciones</t>
  </si>
  <si>
    <t>PARTICIPACIÓN</t>
  </si>
  <si>
    <t>UNIDAD</t>
  </si>
  <si>
    <t>TARIFA</t>
  </si>
  <si>
    <t xml:space="preserve">Secretaria </t>
  </si>
  <si>
    <t>No.</t>
  </si>
  <si>
    <t>REQUISITO</t>
  </si>
  <si>
    <t>Ingeniero Civil o Sanitario</t>
  </si>
  <si>
    <t>Ingeniero Civil con Especialización en Estructuras</t>
  </si>
  <si>
    <t>Ingeniero Civil con Especialización en Geotecnia</t>
  </si>
  <si>
    <t>Especialista Estructural</t>
  </si>
  <si>
    <t>Especialista Fortalecimiento Institucional</t>
  </si>
  <si>
    <t>Especialista en Geotecnia</t>
  </si>
  <si>
    <t>Mensajero</t>
  </si>
  <si>
    <t>---</t>
  </si>
  <si>
    <t>Equipos de Computo</t>
  </si>
  <si>
    <t>IVA (19%)</t>
  </si>
  <si>
    <t>CARGO</t>
  </si>
  <si>
    <t>EXPERIENCIA</t>
  </si>
  <si>
    <t>GENERAL</t>
  </si>
  <si>
    <t>ESPECIFICA</t>
  </si>
  <si>
    <t>EXPERIENCIA DE PROFESIONALES</t>
  </si>
  <si>
    <t>Especialista Hidráulico en redes</t>
  </si>
  <si>
    <t>Especialista Hidráulico PTAP</t>
  </si>
  <si>
    <t>Especialista Eléctrico</t>
  </si>
  <si>
    <t>Ingeniero Eléctrico</t>
  </si>
  <si>
    <t>Topógrafo</t>
  </si>
  <si>
    <t>Tecnólogo</t>
  </si>
  <si>
    <t>Transporte (Vehículo)</t>
  </si>
  <si>
    <t>Mínimo 10 años desde la expedición de la Matricula Profesional</t>
  </si>
  <si>
    <t>Mínimo 5 años de experiencia en formulación de proyectos o diseños de obras de acueducto.</t>
  </si>
  <si>
    <t>Mínimo 5 años desde la expedición de la Matricula Profesional</t>
  </si>
  <si>
    <t>Mínimo 3 años de experiencia en formulación de proyectos o diseños de obras de acueducto, las cuales demostrará con  sumatoria de tiempos de contratos ejecutados o como funcionario con funciones especificas en Entidades del Estado.</t>
  </si>
  <si>
    <t>Mínimo 3 años de experiencia en formulación de proyectos o diseños de Plantas de Tratamiento de Agua Potable, las cuales demostrará con  sumatoria de tiempos de contratos ejecutados o como funcionario con funciones especificas en Entidades del Estado.</t>
  </si>
  <si>
    <t>Mínimo 2 años de experiencia en formulación de proyectos y diseños de estructuras de obras, Plantas de Tratamiento de Agua Potable o tanques de almacenamiento.</t>
  </si>
  <si>
    <t>Mínimo 6 años desde la expedición de la Matricula Profesional o fecha de grado</t>
  </si>
  <si>
    <t>Mínima de 4 años en actividades de creación de empresa prestadora de los servicios y/o fortalecimiento institucional de la Empresa Prestadora y administración y/o gerencia de empresas prestadoras de servicios.</t>
  </si>
  <si>
    <t>Mínimo 2 años de experiencia en formulación de proyectos y diseños de estructuras de obras de acueducto, Plantas de Tratamiento de Agua Potable o tanques de almacenamiento.</t>
  </si>
  <si>
    <t>Abogado</t>
  </si>
  <si>
    <t>Especialista en Estudios Prediales</t>
  </si>
  <si>
    <t>Administrador de Empresas, Economista o Financiero o Profesiones afines</t>
  </si>
  <si>
    <t>Mínimo 5 años desde la expedición de la Matricula Profesional o fecha de grado</t>
  </si>
  <si>
    <t>Mínima de 4 años en actividades de analisis de títulos de predios, en estudios de títulos de predios, viabilidad de servidumbres,  tramite de permisos,  gestor para la obtención títulos de propiedad y permisos para ejecución de proyectos de infraestructura.</t>
  </si>
  <si>
    <t>FACTOR PRESTACIONAL</t>
  </si>
  <si>
    <t>SALARIOS - COSTOS ADMINISTRATIVOS</t>
  </si>
  <si>
    <t>Subsidio de Transporte (salario &lt;= 2 SMMLV)</t>
  </si>
  <si>
    <t>PRESTACIONES SOCIALES</t>
  </si>
  <si>
    <t>Cesantías</t>
  </si>
  <si>
    <t>Intereses cesantías</t>
  </si>
  <si>
    <t>Vacaciones</t>
  </si>
  <si>
    <t>Prima</t>
  </si>
  <si>
    <t>Dotación</t>
  </si>
  <si>
    <t>SEGURIDAD SOCIAL</t>
  </si>
  <si>
    <t>Aportes régimen general de pensiones (I.V.M)</t>
  </si>
  <si>
    <t>Aporte riesgos profesionales A.R.P.</t>
  </si>
  <si>
    <t>Aportes régimen contributivo de salud</t>
  </si>
  <si>
    <t>Seguro colectivo</t>
  </si>
  <si>
    <t>OTROS APORTES</t>
  </si>
  <si>
    <t>Aportes SENA</t>
  </si>
  <si>
    <t>I.C.B.F.</t>
  </si>
  <si>
    <t>Comfamiliar</t>
  </si>
  <si>
    <t>Subsidio de transporte</t>
  </si>
  <si>
    <t>TOTAL PRESTACIONES</t>
  </si>
  <si>
    <t>Coordinador</t>
  </si>
  <si>
    <t>CANTIDAD</t>
  </si>
  <si>
    <t>Especialista Ambiental</t>
  </si>
  <si>
    <t>Ingeniero Ambiental o Administrador Ambiental</t>
  </si>
  <si>
    <t>Formulador de Proyectos</t>
  </si>
  <si>
    <t>Dibujante</t>
  </si>
  <si>
    <t>Costos y Presupuestos</t>
  </si>
  <si>
    <t>Ingeniero Civil con experiencia en costos y presupuestos</t>
  </si>
  <si>
    <t>Equipos de Topografía</t>
  </si>
  <si>
    <t>Estudio de Suelos</t>
  </si>
  <si>
    <t>MES 3</t>
  </si>
  <si>
    <t>Analisis de Calidad de Agua</t>
  </si>
  <si>
    <t>Un</t>
  </si>
  <si>
    <t>Especialista Hidráulico (Redes)</t>
  </si>
  <si>
    <t>Especialista Hidráulico (PTAP)</t>
  </si>
  <si>
    <t>Ingeniero Civil o Sanitario con Especialización en Hidráulica</t>
  </si>
  <si>
    <t>SALARIO &lt;= 2 SMMLV</t>
  </si>
  <si>
    <t>SALARIO &gt; 2 SMMLV</t>
  </si>
  <si>
    <t>Topografo</t>
  </si>
  <si>
    <t>Cadenero</t>
  </si>
  <si>
    <t>MES 4</t>
  </si>
  <si>
    <t>Fortalecimiento Empresarial</t>
  </si>
  <si>
    <t>Asesor Ambiental</t>
  </si>
  <si>
    <t>COSTOS INDIRECTOS</t>
  </si>
  <si>
    <t>VALOR</t>
  </si>
  <si>
    <t>Subtotal Costos Indirectos</t>
  </si>
  <si>
    <t>PORCENTAJE</t>
  </si>
  <si>
    <t>Estampilla Prodesarrollo</t>
  </si>
  <si>
    <t>PRESUPUESTO INTERVENTORÍA:</t>
  </si>
  <si>
    <t>PLAZO (MESES):</t>
  </si>
  <si>
    <t>PERSONAL DE PLANILLA 
(CON VINCULACIÓN)</t>
  </si>
  <si>
    <t>SUELDO MES</t>
  </si>
  <si>
    <t>DEDICACION MES</t>
  </si>
  <si>
    <t>No. MESES</t>
  </si>
  <si>
    <t>V/r PARCIAL</t>
  </si>
  <si>
    <t>Director de Interventoría</t>
  </si>
  <si>
    <t>,</t>
  </si>
  <si>
    <t>Factor Multiplicador</t>
  </si>
  <si>
    <t>Subtotal Personal de Planilla</t>
  </si>
  <si>
    <t>PERSONAL DE APOYO (PRESTACIÓN DE SERVICIOS)</t>
  </si>
  <si>
    <t>Subtotal Personal de Apoyo</t>
  </si>
  <si>
    <t>Glb</t>
  </si>
  <si>
    <t>IVA (19.0%)</t>
  </si>
  <si>
    <t>PRESUPUESTO TOTAL INTERVENTORÍA</t>
  </si>
  <si>
    <t>FACTOR MULTIPLICADOR PARA PERSONAL PROFESIONAL, ADMINISTRATIVO Y TÉCNICA</t>
  </si>
  <si>
    <t>CONCEPTO</t>
  </si>
  <si>
    <t>FORMULA</t>
  </si>
  <si>
    <t>VALOR BASE</t>
  </si>
  <si>
    <t>SALARIO</t>
  </si>
  <si>
    <t>a</t>
  </si>
  <si>
    <t>A/12</t>
  </si>
  <si>
    <t>b</t>
  </si>
  <si>
    <t>Intereses sobre Cesantías</t>
  </si>
  <si>
    <t>a*12%</t>
  </si>
  <si>
    <t>c</t>
  </si>
  <si>
    <t>(15/360*100)</t>
  </si>
  <si>
    <t>d</t>
  </si>
  <si>
    <t>Prima Anual</t>
  </si>
  <si>
    <t>e</t>
  </si>
  <si>
    <t>%A</t>
  </si>
  <si>
    <t>f</t>
  </si>
  <si>
    <t>Aporte Pensión</t>
  </si>
  <si>
    <t>g</t>
  </si>
  <si>
    <t>Aporte Salud</t>
  </si>
  <si>
    <t>h</t>
  </si>
  <si>
    <t>Aporte Riesgos Profesionales</t>
  </si>
  <si>
    <t>i</t>
  </si>
  <si>
    <t>Aportes FIC</t>
  </si>
  <si>
    <t>j</t>
  </si>
  <si>
    <t>k</t>
  </si>
  <si>
    <t>ICBF</t>
  </si>
  <si>
    <t>l</t>
  </si>
  <si>
    <t>SENA</t>
  </si>
  <si>
    <t>m</t>
  </si>
  <si>
    <t>Días Festivos (18 al año)</t>
  </si>
  <si>
    <t>n</t>
  </si>
  <si>
    <t>Examenes medicos de ingreso y egreso</t>
  </si>
  <si>
    <t>C</t>
  </si>
  <si>
    <t>SUMA PARCIAL</t>
  </si>
  <si>
    <t>A + B</t>
  </si>
  <si>
    <t>D</t>
  </si>
  <si>
    <t>Gastos Administrativos, Bancarios, Financieros, Tributarios y de Perfeccionamiento</t>
  </si>
  <si>
    <t>Perfeccionamiento</t>
  </si>
  <si>
    <t>Contribución Obra Pública</t>
  </si>
  <si>
    <t>Estampilla Prohospital</t>
  </si>
  <si>
    <t>Estampilla Proadulto mayor</t>
  </si>
  <si>
    <t>Industria y Comercio</t>
  </si>
  <si>
    <t>Asesoria Legal, Tributaria y Personal no facturable</t>
  </si>
  <si>
    <t>E</t>
  </si>
  <si>
    <t>SUBTOTAL</t>
  </si>
  <si>
    <t>C + D</t>
  </si>
  <si>
    <t>F</t>
  </si>
  <si>
    <t>E * 10%</t>
  </si>
  <si>
    <t>G</t>
  </si>
  <si>
    <t>TOTAL FACTOR MULTIPLICADOR</t>
  </si>
  <si>
    <t>E + F</t>
  </si>
  <si>
    <t>Coordinador de Interventoría</t>
  </si>
  <si>
    <t>Asesor Hidráulico</t>
  </si>
  <si>
    <t>Asesor Estructural</t>
  </si>
  <si>
    <t>Asesor Geotécnia</t>
  </si>
  <si>
    <t>I. PERSONAL</t>
  </si>
  <si>
    <t>PERSONAL</t>
  </si>
  <si>
    <t>CANT</t>
  </si>
  <si>
    <t>DEDICACIÓN MENSUAL (%)</t>
  </si>
  <si>
    <t>DURACION TOTAL (MESES)</t>
  </si>
  <si>
    <t>SUELDO BASICO MENSUAL (TARIFA)</t>
  </si>
  <si>
    <t>1. PERSONAL PROFESIONAL</t>
  </si>
  <si>
    <t>Director General de Proyecto</t>
  </si>
  <si>
    <t>H/MES</t>
  </si>
  <si>
    <t>Especialista Geotecnia</t>
  </si>
  <si>
    <t>Profesional Jurídico Gestión Predial</t>
  </si>
  <si>
    <t>Profesional Costos y Presupuestos</t>
  </si>
  <si>
    <t>SUBTOTAL PERSONAL PROFESIONAL</t>
  </si>
  <si>
    <t xml:space="preserve"> </t>
  </si>
  <si>
    <t>2. PERSONAL TÉCNICO</t>
  </si>
  <si>
    <t xml:space="preserve">Dibujante </t>
  </si>
  <si>
    <t>SUBTOTAL PERSONAL TÉCNICO</t>
  </si>
  <si>
    <t>3. PERSONAL AUXILIAR TECNICO</t>
  </si>
  <si>
    <t xml:space="preserve">Auxiliar de Ingenieria </t>
  </si>
  <si>
    <t>Secretaria</t>
  </si>
  <si>
    <t>SUBTOTAL PERSONAL AUXILIAR TÉCNICO</t>
  </si>
  <si>
    <t>SUBTOTAL PERSONAL</t>
  </si>
  <si>
    <t>FM</t>
  </si>
  <si>
    <t>TOTAL PERSONAL</t>
  </si>
  <si>
    <t>II. COSTOS DIRECTOS</t>
  </si>
  <si>
    <t>TIEMPO (MESES)</t>
  </si>
  <si>
    <t>II.1. TRAZADO TOPOGRAFÍA</t>
  </si>
  <si>
    <t>Trazado topográfico, incluye topógrafo, 2 cadeneros, equipo de topografía, desplazamientos, vehículo, alojamiento, comida y demás gastos que se requierean para realizar la actividad.</t>
  </si>
  <si>
    <t>SUBTOTAL TOPOGRAFIA</t>
  </si>
  <si>
    <t>II.2. VEHÍCULOS</t>
  </si>
  <si>
    <t>Campero, Pick-Up, Camioneta, Camión o similar &gt;2000 c.c.</t>
  </si>
  <si>
    <t>UND</t>
  </si>
  <si>
    <t>SUBTOTAL VEHÍCULOS</t>
  </si>
  <si>
    <t>Alojamiento + Alimentación</t>
  </si>
  <si>
    <t>Mes</t>
  </si>
  <si>
    <t>SUBTOTAL VIATICOS</t>
  </si>
  <si>
    <t>II.4. ESTUDIOS DE GEOTECNIA</t>
  </si>
  <si>
    <t>Ensayos para estudios de suelos (incluye toma y transporte)</t>
  </si>
  <si>
    <t>Otros estudios especializados (Est. De taludes, geomorfologicos y geofisicos ,etc.)</t>
  </si>
  <si>
    <t>SUBTOTAL GEOTECNIA</t>
  </si>
  <si>
    <t>II.5.  ESTUDIOS DE CALIDAD DE AGUA</t>
  </si>
  <si>
    <t>Análisis físico-químico total (Incluye turbiedad, color, pH, alcalinidad, acidez, CO2, dureza total, calcio, magnesio, hierro, manganeso, cloruros, conductividad, nitrógeno amoniacal (destilación), nitrógeno orgánico, nitrógeno total Kjeldhal, sulfatos, fósforo total, oxígeno disuelto, DBO, DQO, sólidos totales, sólidos disueltos totales, sólidos suspendidos totales, sólidos totales fijos, sólidos totales volátiles, sólidos sedimentables (mL/L), grasas y aceites, SAAM)</t>
  </si>
  <si>
    <t xml:space="preserve"> ANÁLISIS BACTERIOLÓGICO - Coliformes totales, fecales aguas residuales - filtro membrana, otros</t>
  </si>
  <si>
    <t>SUBTOTAL LABORATORIOS Y ESTUDIOS</t>
  </si>
  <si>
    <t>SUBTOTAL INFORMACION</t>
  </si>
  <si>
    <t>TOTAL COSTOS DIRECTOS</t>
  </si>
  <si>
    <t>VALOR CONSULTORIA</t>
  </si>
  <si>
    <t>VALOR  TOTAL</t>
  </si>
  <si>
    <t>HONORARIOS (UTILIDAD DEL CONSULTOR)</t>
  </si>
  <si>
    <t>Especialista hidráulico (PTAR y alcantarillado)</t>
  </si>
  <si>
    <t>Especialista hidráulico (PTAP y acueducto)</t>
  </si>
  <si>
    <t>GLOBAL
(RECONOCIMIENTO POR REEMBOLSO)</t>
  </si>
  <si>
    <t>Profesional Ambiental</t>
  </si>
  <si>
    <t>GLOBAL</t>
  </si>
  <si>
    <t>Elaboración de informes, fotocopias, ploteos y reproducciones</t>
  </si>
  <si>
    <t>Salario Mínimo Mensual Legal Vigente año 2021</t>
  </si>
  <si>
    <t>MES</t>
  </si>
  <si>
    <t>II.6.  OTROS GASTOS</t>
  </si>
  <si>
    <t>II.3. VIÁTICOS</t>
  </si>
  <si>
    <t>CONSULTORÍA PARA LA ACTUALIZACIÓN DEL PLAN MAESTRO DE ACUEDUCTO Y ALCANTARILLADO DEL MUNICIPIO DE QUINCHÍA, DEPARTAMENTO DE RISARALDA</t>
  </si>
  <si>
    <t>INTERVENTORÍA PARA LA ACTUALIZACIÓN DEL PLAN MAESTRO DE ACUEDUCTO Y ALCANTARILLADO DEL MUNICIPIO DE QUINCHÍA, DEPARTAMENTO DE RISARALDA</t>
  </si>
  <si>
    <t>Profesional SISO</t>
  </si>
  <si>
    <t>Ensayos para estudios de suelos (incluye toma y transporte), h = 5m, 3 apiquex x estrcutura.</t>
  </si>
  <si>
    <t>II.5.  ESTUDIOS ESTRUCTURA</t>
  </si>
  <si>
    <t>Estudio de Materiales (3 Núcleos x estructura)</t>
  </si>
  <si>
    <t>Mapeo del Acero (Detector de Metales; 4 regates x estructura)</t>
  </si>
  <si>
    <t>Ensayos Carbonatación</t>
  </si>
  <si>
    <t>Planta, Edificio, y tanques</t>
  </si>
  <si>
    <t xml:space="preserve">Informe Alternativas de Intevención </t>
  </si>
  <si>
    <t>Diagnóstico Patológico de Estructuras</t>
  </si>
  <si>
    <t>Informe de Diseño</t>
  </si>
  <si>
    <t>ESTUDIO DE VULNERABILIDAD SISMICA DE LAS PLANTAS DE TRATAMIENTO DE AGUA POTABLE Y TANQUES DE ALMACENAMIENTO DE LOS MUNICIPIOS DE SANTUARIO, MISTRATÓ, GUÁTICA Y LA CELIA, DEPARTAMENTO DE RISARALDA</t>
  </si>
  <si>
    <t>Levanatamiento arquitectónico y  estrucutral de las estrucutras</t>
  </si>
  <si>
    <t>Estudio de análisis de Vulnerabilidad sísmica de las estructuras de acuerdo al titulo A.10 de la NSR-10</t>
  </si>
  <si>
    <t>Diseñeo del reforzamiento estructural en cumplimiento con la NSR-10 (Inlcuye planos constructivos, detalle de reforzamiento, memorias de cálculo, memorias de cantidades y presuesto final)</t>
  </si>
  <si>
    <t>2. PERSONAL AUXILIAR TECNICO</t>
  </si>
  <si>
    <t xml:space="preserve">Especialista hidráulico </t>
  </si>
  <si>
    <t>Estudio patológico de estrucutras (inlcuye Extracción de nucleos, Pruebas de Ferroscan, Ensayos de carbonatación, regatas para verificación de acero y otros ensayos que el especialista considere pertinentes)</t>
  </si>
  <si>
    <t>Ensayos para estudios de suelos (incluye toma y transporte), h = 6m, 3 apiquex x estrcutura.</t>
  </si>
  <si>
    <t>ESTUDIO DE VULNERABILIDAD SISMICA DE LAS PLANTAS DE TRATAMIENTO DE AGUA POTABLE Y TANQUES DE ALMACENAMIENTO DE LOS MUNICIPIOS DE MISTRATÓ Y GUÁTICA DEL DEPARTAMENTO DE RISARALDA</t>
  </si>
  <si>
    <t>INTERVENTORIA TÉCNICA, ADMINISTRATIVA Y FINANCIERA A LOS ESTUDIOS DE VULNERABILIDAD SISMICA DE LAS PLANTAS DE TRATAMIENTO DE AGUA POTABLE Y TANQUES DE ALMACENAMIENTO DE LOS MUNICIPIOS DE  MISTRATÓ Y GUÁTICA DEL DEPARTAMENTO DE RISARALDA</t>
  </si>
  <si>
    <t>FORMATO DE PROPUESTA ECONOMICA MÍNIMA CUANTIA</t>
  </si>
  <si>
    <t>ÍTEM</t>
  </si>
  <si>
    <r>
      <t xml:space="preserve">"XXXXXXXXXX XXXXXXXXXX XXXXXXXXXX XXXXXXXXXX XXXXXXXXXX (Anexar documentos e información solicitados en las consideraciones técnicas)
</t>
    </r>
    <r>
      <rPr>
        <sz val="10"/>
        <rFont val="Arial"/>
        <family val="2"/>
      </rPr>
      <t>Igualmente, mediante la presente oferta certifico que dentro de la propuesta económica se encuentran incluidos todos los costos directos e indirectos con ocasión a la celebración del contrato.</t>
    </r>
    <r>
      <rPr>
        <sz val="10"/>
        <color rgb="FFFF0000"/>
        <rFont val="Arial"/>
        <family val="2"/>
      </rPr>
      <t xml:space="preserve">
La oferta presentada tiene una validez mínima de TREINTA (30) días
NOMBRE DEL REPRESENTANTE LEGAL			
XXXXXXXX (DATOS DEL PROPONENTE)	</t>
    </r>
  </si>
  <si>
    <t>REFERENCIA</t>
  </si>
  <si>
    <r>
      <t xml:space="preserve">Lugar y fecha
Señores:
EMPRESA  AGUAS Y ASEO DE RISARALDA S.A.E.S.P			
</t>
    </r>
    <r>
      <rPr>
        <sz val="10"/>
        <color rgb="FFFF0000"/>
        <rFont val="Arial"/>
        <family val="2"/>
      </rPr>
      <t>(Nombre del Proponente)</t>
    </r>
    <r>
      <rPr>
        <sz val="10"/>
        <color rgb="FF000000"/>
        <rFont val="Arial"/>
        <family val="2"/>
      </rPr>
      <t xml:space="preserve"> identificado con cédula de ciudadanía No. </t>
    </r>
    <r>
      <rPr>
        <sz val="10"/>
        <color rgb="FFFF0000"/>
        <rFont val="Arial"/>
        <family val="2"/>
      </rPr>
      <t>XXX</t>
    </r>
    <r>
      <rPr>
        <sz val="10"/>
        <color rgb="FF000000"/>
        <rFont val="Arial"/>
        <family val="2"/>
      </rPr>
      <t xml:space="preserve"> expedida en X</t>
    </r>
    <r>
      <rPr>
        <sz val="10"/>
        <color rgb="FFFF0000"/>
        <rFont val="Arial"/>
        <family val="2"/>
      </rPr>
      <t xml:space="preserve">XXXXXX, </t>
    </r>
    <r>
      <rPr>
        <sz val="10"/>
        <color rgb="FF000000"/>
        <rFont val="Arial"/>
        <family val="2"/>
      </rPr>
      <t xml:space="preserve">en calidad de </t>
    </r>
    <r>
      <rPr>
        <sz val="10"/>
        <color rgb="FFFF0000"/>
        <rFont val="Arial"/>
        <family val="2"/>
      </rPr>
      <t>XXXXXXXX</t>
    </r>
    <r>
      <rPr>
        <sz val="10"/>
        <color rgb="FF000000"/>
        <rFont val="Arial"/>
        <family val="2"/>
      </rPr>
      <t xml:space="preserve">, me permito presentar propuesta técnico - económica dentro del proceso de Mínima Cuantía </t>
    </r>
    <r>
      <rPr>
        <sz val="10"/>
        <color rgb="FFFF0000"/>
        <rFont val="Arial"/>
        <family val="2"/>
      </rPr>
      <t>MC-EAAR-XXX-2023</t>
    </r>
    <r>
      <rPr>
        <sz val="10"/>
        <color rgb="FF000000"/>
        <rFont val="Arial"/>
        <family val="2"/>
      </rPr>
      <t xml:space="preserve"> cuyo objeto es: </t>
    </r>
    <r>
      <rPr>
        <sz val="10"/>
        <color rgb="FFFF0000"/>
        <rFont val="Arial"/>
        <family val="2"/>
      </rPr>
      <t>XXXXXXXXXXXXXXXXXXXXXX</t>
    </r>
    <r>
      <rPr>
        <sz val="10"/>
        <color rgb="FF000000"/>
        <rFont val="Arial"/>
        <family val="2"/>
      </rPr>
      <t>., en los siguientes términos:</t>
    </r>
  </si>
  <si>
    <t>VALOR OFERTA TOTAL</t>
  </si>
  <si>
    <t>LICENCIA ANTIVIRUS 5 EQUIPOS. POR UN AÑO</t>
  </si>
  <si>
    <t>LICENCIA ANTIVIRUS 10 EQUIPOS. POR UN AÑO</t>
  </si>
  <si>
    <t xml:space="preserve">EMPRESA AGUAS Y ASEO DE RISARALDA S.A. E.S.P. 
MC-EAAR-04-2023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</si>
</sst>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0_);_(&quot;$&quot;* \(#,##0\);_(&quot;$&quot;* &quot;-&quot;_);_(@_)"/>
    <numFmt numFmtId="43" formatCode="_(* #,##0.00_);_(* \(#,##0.00\);_(* &quot;-&quot;??_);_(@_)"/>
    <numFmt numFmtId="164" formatCode="_-* #,##0_-;\-* #,##0_-;_-* &quot;-&quot;_-;_-@_-"/>
    <numFmt numFmtId="165" formatCode="_-&quot;$&quot;\ * #,##0.00_-;\-&quot;$&quot;\ * #,##0.00_-;_-&quot;$&quot;\ * &quot;-&quot;??_-;_-@_-"/>
    <numFmt numFmtId="166" formatCode="&quot;$&quot;\ #,##0.00_);[Red]\(&quot;$&quot;\ #,##0.00\)"/>
    <numFmt numFmtId="167" formatCode="_(&quot;$&quot;\ * #,##0_);_(&quot;$&quot;\ * \(#,##0\);_(&quot;$&quot;\ * &quot;-&quot;_);_(@_)"/>
    <numFmt numFmtId="168" formatCode="_(&quot;$&quot;\ * #,##0.00_);_(&quot;$&quot;\ * \(#,##0.00\);_(&quot;$&quot;\ * &quot;-&quot;??_);_(@_)"/>
    <numFmt numFmtId="169" formatCode="_(&quot;$&quot;\ * #,##0_);_(&quot;$&quot;\ * \(#,##0\);_(&quot;$&quot;\ * &quot;-&quot;??_);_(@_)"/>
    <numFmt numFmtId="170" formatCode="_ &quot;$&quot;\ * #,##0.00_ ;_ &quot;$&quot;\ * \-#,##0.00_ ;_ &quot;$&quot;\ * &quot;-&quot;??_ ;_ @_ "/>
    <numFmt numFmtId="171" formatCode="_ &quot;$&quot;\ * #,##0_ ;_ &quot;$&quot;\ * \-#,##0_ ;_ &quot;$&quot;\ * &quot;-&quot;??_ ;_ @_ "/>
    <numFmt numFmtId="172" formatCode="#,##0.0"/>
    <numFmt numFmtId="173" formatCode="0.0"/>
    <numFmt numFmtId="174" formatCode="_ [$$-2C0A]\ * #,##0_ ;_ [$$-2C0A]\ * \-#,##0_ ;_ [$$-2C0A]\ * &quot;-&quot;_ ;_ @_ "/>
    <numFmt numFmtId="175" formatCode="_([$$-2C0A]* #,##0_);_([$$-2C0A]* \(#,##0\);_([$$-2C0A]* &quot;-&quot;??_);_(@_)"/>
    <numFmt numFmtId="176" formatCode="_([$$-2C0A]* #,##0.00_);_([$$-2C0A]* \(#,##0.00\);_([$$-2C0A]* &quot;-&quot;??_);_(@_)"/>
    <numFmt numFmtId="177" formatCode="_-[$$-2C0A]\ * #,##0_-;\-[$$-2C0A]\ * #,##0_-;_-[$$-2C0A]\ * &quot;-&quot;??_-;_-@_-"/>
    <numFmt numFmtId="178" formatCode="_-&quot;$&quot;\ * #,##0_-;\-&quot;$&quot;\ * #,##0_-;_-&quot;$&quot;\ * &quot;-&quot;??_-;_-@_-"/>
    <numFmt numFmtId="179" formatCode="&quot;$&quot;\ #,##0"/>
    <numFmt numFmtId="180" formatCode="_-* #,##0.00\ _€_-;\-* #,##0.00\ _€_-;_-* &quot;-&quot;??\ _€_-;_-@_-"/>
    <numFmt numFmtId="181" formatCode="&quot;$&quot;\ #,##0.00"/>
  </numFmts>
  <fonts count="38" x14ac:knownFonts="1">
    <font>
      <sz val="11"/>
      <color theme="1"/>
      <name val="Calibri"/>
      <family val="2"/>
      <scheme val="minor"/>
    </font>
    <font>
      <sz val="11"/>
      <color theme="1"/>
      <name val="Arial"/>
      <family val="2"/>
    </font>
    <font>
      <sz val="11"/>
      <color theme="1"/>
      <name val="Calibri"/>
      <family val="2"/>
      <scheme val="minor"/>
    </font>
    <font>
      <sz val="14"/>
      <color theme="0"/>
      <name val="Calibri"/>
      <family val="2"/>
      <scheme val="minor"/>
    </font>
    <font>
      <sz val="14"/>
      <name val="Calibri"/>
      <family val="2"/>
      <scheme val="minor"/>
    </font>
    <font>
      <sz val="11"/>
      <name val="Calibri"/>
      <family val="2"/>
      <scheme val="minor"/>
    </font>
    <font>
      <b/>
      <sz val="11"/>
      <color theme="1"/>
      <name val="Calibri"/>
      <family val="2"/>
      <scheme val="minor"/>
    </font>
    <font>
      <b/>
      <sz val="14"/>
      <color theme="0"/>
      <name val="Calibri"/>
      <family val="2"/>
      <scheme val="minor"/>
    </font>
    <font>
      <b/>
      <sz val="16"/>
      <name val="Calibri"/>
      <family val="2"/>
      <scheme val="minor"/>
    </font>
    <font>
      <b/>
      <sz val="16"/>
      <color theme="1"/>
      <name val="Calibri"/>
      <family val="2"/>
      <scheme val="minor"/>
    </font>
    <font>
      <sz val="10"/>
      <name val="Arial"/>
      <family val="2"/>
    </font>
    <font>
      <b/>
      <sz val="11"/>
      <name val="Calibri"/>
      <family val="2"/>
      <scheme val="minor"/>
    </font>
    <font>
      <sz val="12"/>
      <color theme="1"/>
      <name val="Calibri"/>
      <family val="2"/>
      <scheme val="minor"/>
    </font>
    <font>
      <sz val="12"/>
      <name val="Calibri"/>
      <family val="2"/>
      <scheme val="minor"/>
    </font>
    <font>
      <b/>
      <sz val="12"/>
      <color theme="1"/>
      <name val="Calibri"/>
      <family val="2"/>
      <scheme val="minor"/>
    </font>
    <font>
      <b/>
      <sz val="14"/>
      <name val="Calibri"/>
      <family val="2"/>
      <scheme val="minor"/>
    </font>
    <font>
      <b/>
      <sz val="11"/>
      <color theme="1"/>
      <name val="Arial"/>
      <family val="2"/>
    </font>
    <font>
      <sz val="10"/>
      <name val="Arial Narrow"/>
      <family val="2"/>
    </font>
    <font>
      <b/>
      <sz val="12"/>
      <name val="Arial Narrow"/>
      <family val="2"/>
    </font>
    <font>
      <b/>
      <sz val="10"/>
      <name val="Arial Narrow"/>
      <family val="2"/>
    </font>
    <font>
      <sz val="12"/>
      <color theme="1"/>
      <name val="Arial Narrow"/>
      <family val="2"/>
    </font>
    <font>
      <b/>
      <sz val="12"/>
      <color theme="1"/>
      <name val="Arial Narrow"/>
      <family val="2"/>
    </font>
    <font>
      <sz val="12"/>
      <name val="Arial Narrow"/>
      <family val="2"/>
    </font>
    <font>
      <b/>
      <i/>
      <sz val="12"/>
      <name val="Arial Narrow"/>
      <family val="2"/>
    </font>
    <font>
      <b/>
      <sz val="12"/>
      <color rgb="FF0000FF"/>
      <name val="Arial Narrow"/>
      <family val="2"/>
    </font>
    <font>
      <b/>
      <sz val="10"/>
      <color theme="1"/>
      <name val="Arial Narrow"/>
      <family val="2"/>
    </font>
    <font>
      <sz val="12"/>
      <color rgb="FFFF0000"/>
      <name val="Arial Narrow"/>
      <family val="2"/>
    </font>
    <font>
      <sz val="16"/>
      <name val="Arial Narrow"/>
      <family val="2"/>
    </font>
    <font>
      <sz val="16"/>
      <color rgb="FFFF0000"/>
      <name val="Arial Narrow"/>
      <family val="2"/>
    </font>
    <font>
      <sz val="16"/>
      <color theme="1"/>
      <name val="Arial Narrow"/>
      <family val="2"/>
    </font>
    <font>
      <b/>
      <sz val="11"/>
      <color theme="1"/>
      <name val="Arial Narrow"/>
      <family val="2"/>
    </font>
    <font>
      <b/>
      <sz val="12"/>
      <name val="Arial"/>
      <family val="2"/>
    </font>
    <font>
      <sz val="10"/>
      <color rgb="FF000000"/>
      <name val="Arial"/>
      <family val="2"/>
    </font>
    <font>
      <sz val="10"/>
      <color rgb="FFFF0000"/>
      <name val="Arial"/>
      <family val="2"/>
    </font>
    <font>
      <sz val="10"/>
      <color theme="1"/>
      <name val="Arial"/>
      <family val="2"/>
    </font>
    <font>
      <b/>
      <sz val="10"/>
      <color rgb="FF000000"/>
      <name val="Arial"/>
      <family val="2"/>
    </font>
    <font>
      <sz val="12"/>
      <color indexed="81"/>
      <name val="Tahoma"/>
      <family val="2"/>
    </font>
    <font>
      <sz val="9"/>
      <color indexed="81"/>
      <name val="Tahoma"/>
      <family val="2"/>
    </font>
  </fonts>
  <fills count="10">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9" tint="0.39997558519241921"/>
        <bgColor indexed="64"/>
      </patternFill>
    </fill>
  </fills>
  <borders count="120">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medium">
        <color indexed="64"/>
      </right>
      <top style="double">
        <color indexed="64"/>
      </top>
      <bottom/>
      <diagonal/>
    </border>
    <border>
      <left style="medium">
        <color indexed="64"/>
      </left>
      <right style="medium">
        <color indexed="64"/>
      </right>
      <top style="double">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style="double">
        <color indexed="64"/>
      </right>
      <top style="double">
        <color indexed="64"/>
      </top>
      <bottom/>
      <diagonal/>
    </border>
    <border>
      <left style="medium">
        <color indexed="64"/>
      </left>
      <right style="medium">
        <color indexed="64"/>
      </right>
      <top/>
      <bottom/>
      <diagonal/>
    </border>
    <border>
      <left style="medium">
        <color indexed="64"/>
      </left>
      <right/>
      <top/>
      <bottom/>
      <diagonal/>
    </border>
    <border>
      <left style="double">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double">
        <color indexed="64"/>
      </right>
      <top style="medium">
        <color indexed="64"/>
      </top>
      <bottom style="medium">
        <color indexed="64"/>
      </bottom>
      <diagonal/>
    </border>
    <border>
      <left style="double">
        <color indexed="64"/>
      </left>
      <right style="medium">
        <color indexed="64"/>
      </right>
      <top/>
      <bottom style="double">
        <color indexed="64"/>
      </bottom>
      <diagonal/>
    </border>
    <border>
      <left/>
      <right style="medium">
        <color indexed="64"/>
      </right>
      <top/>
      <bottom/>
      <diagonal/>
    </border>
    <border>
      <left/>
      <right style="double">
        <color indexed="64"/>
      </right>
      <top style="double">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top/>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right style="double">
        <color indexed="64"/>
      </right>
      <top/>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bottom style="medium">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thin">
        <color indexed="64"/>
      </right>
      <top style="thin">
        <color indexed="64"/>
      </top>
      <bottom style="double">
        <color indexed="64"/>
      </bottom>
      <diagonal/>
    </border>
    <border>
      <left style="double">
        <color indexed="64"/>
      </left>
      <right style="medium">
        <color indexed="64"/>
      </right>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style="thin">
        <color indexed="64"/>
      </top>
      <bottom style="double">
        <color indexed="64"/>
      </bottom>
      <diagonal/>
    </border>
    <border>
      <left style="double">
        <color indexed="64"/>
      </left>
      <right style="medium">
        <color indexed="64"/>
      </right>
      <top style="double">
        <color indexed="64"/>
      </top>
      <bottom style="thin">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style="medium">
        <color indexed="64"/>
      </left>
      <right style="medium">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double">
        <color indexed="64"/>
      </right>
      <top style="medium">
        <color indexed="64"/>
      </top>
      <bottom style="medium">
        <color indexed="64"/>
      </bottom>
      <diagonal/>
    </border>
    <border>
      <left style="medium">
        <color indexed="64"/>
      </left>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bottom style="double">
        <color indexed="64"/>
      </bottom>
      <diagonal/>
    </border>
    <border>
      <left/>
      <right style="double">
        <color indexed="64"/>
      </right>
      <top/>
      <bottom style="double">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double">
        <color indexed="64"/>
      </bottom>
      <diagonal/>
    </border>
    <border>
      <left/>
      <right/>
      <top style="double">
        <color indexed="64"/>
      </top>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medium">
        <color indexed="64"/>
      </right>
      <top style="double">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double">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medium">
        <color indexed="64"/>
      </left>
      <right style="thin">
        <color indexed="64"/>
      </right>
      <top style="thin">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double">
        <color indexed="64"/>
      </bottom>
      <diagonal/>
    </border>
    <border>
      <left/>
      <right style="medium">
        <color indexed="64"/>
      </right>
      <top/>
      <bottom style="thin">
        <color indexed="64"/>
      </bottom>
      <diagonal/>
    </border>
    <border>
      <left/>
      <right style="medium">
        <color indexed="64"/>
      </right>
      <top/>
      <bottom style="double">
        <color indexed="64"/>
      </bottom>
      <diagonal/>
    </border>
    <border>
      <left style="thin">
        <color indexed="64"/>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auto="1"/>
      </top>
      <bottom style="medium">
        <color indexed="64"/>
      </bottom>
      <diagonal/>
    </border>
    <border>
      <left/>
      <right style="thin">
        <color auto="1"/>
      </right>
      <top style="medium">
        <color auto="1"/>
      </top>
      <bottom style="thin">
        <color auto="1"/>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diagonal/>
    </border>
  </borders>
  <cellStyleXfs count="25">
    <xf numFmtId="0" fontId="0" fillId="0" borderId="0"/>
    <xf numFmtId="43" fontId="2" fillId="0" borderId="0" applyFont="0" applyFill="0" applyBorder="0" applyAlignment="0" applyProtection="0"/>
    <xf numFmtId="164" fontId="2" fillId="0" borderId="0" applyFont="0" applyFill="0" applyBorder="0" applyAlignment="0" applyProtection="0"/>
    <xf numFmtId="168" fontId="2" fillId="0" borderId="0" applyFont="0" applyFill="0" applyBorder="0" applyAlignment="0" applyProtection="0"/>
    <xf numFmtId="165" fontId="2" fillId="0" borderId="0" applyFont="0" applyFill="0" applyBorder="0" applyAlignment="0" applyProtection="0"/>
    <xf numFmtId="0" fontId="10" fillId="0" borderId="0"/>
    <xf numFmtId="170" fontId="10" fillId="0" borderId="0" applyFont="0" applyFill="0" applyBorder="0" applyAlignment="0" applyProtection="0"/>
    <xf numFmtId="0" fontId="2" fillId="0" borderId="0"/>
    <xf numFmtId="0" fontId="10" fillId="0" borderId="0"/>
    <xf numFmtId="173" fontId="10" fillId="0" borderId="0" applyFont="0" applyFill="0" applyBorder="0" applyAlignment="0" applyProtection="0"/>
    <xf numFmtId="9" fontId="2"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167" fontId="2" fillId="0" borderId="0" applyFont="0" applyFill="0" applyBorder="0" applyAlignment="0" applyProtection="0"/>
    <xf numFmtId="0" fontId="1" fillId="0" borderId="0"/>
    <xf numFmtId="9" fontId="1" fillId="0" borderId="0" applyFont="0" applyFill="0" applyBorder="0" applyAlignment="0" applyProtection="0"/>
    <xf numFmtId="0" fontId="2" fillId="0" borderId="0"/>
    <xf numFmtId="0" fontId="10" fillId="0" borderId="0"/>
    <xf numFmtId="9" fontId="10" fillId="0" borderId="0" applyFont="0" applyFill="0" applyBorder="0" applyAlignment="0" applyProtection="0"/>
    <xf numFmtId="165" fontId="10" fillId="0" borderId="0" applyFont="0" applyFill="0" applyBorder="0" applyAlignment="0" applyProtection="0"/>
    <xf numFmtId="0" fontId="2" fillId="0" borderId="0"/>
    <xf numFmtId="180" fontId="10" fillId="0" borderId="0" applyFont="0" applyFill="0" applyBorder="0" applyAlignment="0" applyProtection="0"/>
    <xf numFmtId="9" fontId="2" fillId="0" borderId="0" applyFont="0" applyFill="0" applyBorder="0" applyAlignment="0" applyProtection="0"/>
    <xf numFmtId="42" fontId="2" fillId="0" borderId="0" applyFont="0" applyFill="0" applyBorder="0" applyAlignment="0" applyProtection="0"/>
  </cellStyleXfs>
  <cellXfs count="474">
    <xf numFmtId="0" fontId="0" fillId="0" borderId="0" xfId="0"/>
    <xf numFmtId="0" fontId="3" fillId="0" borderId="0"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0" fillId="0" borderId="0" xfId="0" applyFont="1" applyBorder="1" applyAlignment="1">
      <alignment horizontal="center" vertical="center" wrapText="1"/>
    </xf>
    <xf numFmtId="4" fontId="0" fillId="0" borderId="0" xfId="0" applyNumberFormat="1" applyFont="1" applyBorder="1" applyAlignment="1">
      <alignment horizontal="center" vertical="center" wrapText="1"/>
    </xf>
    <xf numFmtId="0" fontId="7" fillId="0" borderId="0"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0" fillId="0" borderId="33" xfId="0" applyFont="1" applyBorder="1" applyAlignment="1">
      <alignment vertical="center" wrapText="1"/>
    </xf>
    <xf numFmtId="0" fontId="0" fillId="0" borderId="34" xfId="0" applyFont="1" applyBorder="1" applyAlignment="1">
      <alignment vertical="center" wrapText="1"/>
    </xf>
    <xf numFmtId="0" fontId="0" fillId="0" borderId="35" xfId="0" applyFont="1" applyBorder="1" applyAlignment="1">
      <alignment vertical="center" wrapText="1"/>
    </xf>
    <xf numFmtId="0" fontId="0" fillId="0" borderId="36" xfId="0" applyFont="1" applyBorder="1" applyAlignment="1">
      <alignment vertical="center" wrapText="1"/>
    </xf>
    <xf numFmtId="0" fontId="0" fillId="0" borderId="0" xfId="0" applyFont="1" applyAlignment="1">
      <alignment vertical="center" wrapText="1"/>
    </xf>
    <xf numFmtId="0" fontId="0" fillId="0" borderId="41" xfId="0" applyFont="1" applyBorder="1" applyAlignment="1">
      <alignment vertical="center" wrapText="1"/>
    </xf>
    <xf numFmtId="4" fontId="0" fillId="0" borderId="0" xfId="0" applyNumberFormat="1" applyFont="1" applyAlignment="1">
      <alignment horizontal="center" vertical="center" wrapText="1"/>
    </xf>
    <xf numFmtId="0" fontId="0" fillId="0" borderId="26" xfId="0" applyFont="1" applyBorder="1" applyAlignment="1">
      <alignment vertical="center" wrapText="1"/>
    </xf>
    <xf numFmtId="0" fontId="0" fillId="0" borderId="0" xfId="0" applyFont="1" applyBorder="1" applyAlignment="1">
      <alignment vertical="center" wrapText="1"/>
    </xf>
    <xf numFmtId="168" fontId="0" fillId="0" borderId="0" xfId="0" applyNumberFormat="1" applyFont="1" applyAlignment="1">
      <alignment vertical="center" wrapText="1"/>
    </xf>
    <xf numFmtId="164" fontId="2" fillId="0" borderId="0" xfId="2" applyFont="1" applyAlignment="1">
      <alignment vertical="center" wrapText="1"/>
    </xf>
    <xf numFmtId="0" fontId="0" fillId="0" borderId="35" xfId="0" quotePrefix="1" applyFont="1" applyBorder="1" applyAlignment="1">
      <alignment vertical="center" wrapText="1"/>
    </xf>
    <xf numFmtId="0" fontId="6" fillId="0" borderId="0" xfId="0" applyFont="1" applyAlignment="1">
      <alignment vertical="center" wrapText="1"/>
    </xf>
    <xf numFmtId="169" fontId="0" fillId="0" borderId="27" xfId="3" applyNumberFormat="1" applyFont="1" applyBorder="1"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0" fontId="6" fillId="0" borderId="49" xfId="0" applyFont="1" applyBorder="1" applyAlignment="1">
      <alignment vertical="center" wrapText="1"/>
    </xf>
    <xf numFmtId="0" fontId="6" fillId="0" borderId="51" xfId="0" applyFont="1" applyBorder="1" applyAlignment="1">
      <alignment vertical="center" wrapText="1"/>
    </xf>
    <xf numFmtId="0" fontId="0" fillId="0" borderId="53" xfId="0" applyBorder="1" applyAlignment="1">
      <alignment vertical="center" wrapText="1"/>
    </xf>
    <xf numFmtId="0" fontId="0" fillId="0" borderId="54" xfId="0" applyBorder="1" applyAlignment="1">
      <alignment vertical="center" wrapText="1"/>
    </xf>
    <xf numFmtId="0" fontId="0" fillId="0" borderId="55" xfId="0" applyBorder="1" applyAlignment="1">
      <alignment vertical="center" wrapText="1"/>
    </xf>
    <xf numFmtId="0" fontId="6" fillId="4" borderId="48"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0" fillId="0" borderId="33" xfId="0" applyBorder="1" applyAlignment="1">
      <alignment vertical="center" wrapText="1"/>
    </xf>
    <xf numFmtId="0" fontId="0" fillId="0" borderId="35" xfId="0" applyBorder="1" applyAlignment="1">
      <alignment vertical="center" wrapText="1"/>
    </xf>
    <xf numFmtId="0" fontId="0" fillId="0" borderId="61" xfId="0" applyBorder="1" applyAlignment="1">
      <alignment vertical="center" wrapText="1"/>
    </xf>
    <xf numFmtId="0" fontId="0" fillId="0" borderId="27" xfId="0" applyBorder="1" applyAlignment="1">
      <alignment vertical="center" wrapText="1"/>
    </xf>
    <xf numFmtId="0" fontId="0" fillId="0" borderId="28" xfId="0" applyBorder="1" applyAlignment="1">
      <alignment vertical="center" wrapText="1"/>
    </xf>
    <xf numFmtId="0" fontId="0" fillId="0" borderId="62" xfId="0" applyBorder="1" applyAlignment="1">
      <alignment vertical="center" wrapText="1"/>
    </xf>
    <xf numFmtId="0" fontId="0" fillId="0" borderId="65" xfId="0" applyFont="1" applyBorder="1" applyAlignment="1">
      <alignment vertical="center" wrapText="1"/>
    </xf>
    <xf numFmtId="0" fontId="0" fillId="0" borderId="69" xfId="0" applyFont="1" applyBorder="1" applyAlignment="1">
      <alignment vertical="center" wrapText="1"/>
    </xf>
    <xf numFmtId="0" fontId="0" fillId="0" borderId="61" xfId="0" quotePrefix="1" applyFont="1" applyBorder="1" applyAlignment="1">
      <alignment vertical="center" wrapText="1"/>
    </xf>
    <xf numFmtId="169" fontId="0" fillId="0" borderId="72" xfId="3" applyNumberFormat="1" applyFont="1" applyBorder="1" applyAlignment="1">
      <alignment vertical="center" wrapText="1"/>
    </xf>
    <xf numFmtId="0" fontId="6" fillId="0" borderId="0" xfId="0" applyFont="1" applyBorder="1" applyAlignment="1">
      <alignment vertical="center" wrapText="1"/>
    </xf>
    <xf numFmtId="0" fontId="0" fillId="0" borderId="75" xfId="0" applyFont="1" applyBorder="1" applyAlignment="1">
      <alignment vertical="center" wrapText="1"/>
    </xf>
    <xf numFmtId="0" fontId="5" fillId="0" borderId="0" xfId="5" applyFont="1" applyFill="1"/>
    <xf numFmtId="0" fontId="11" fillId="3" borderId="40" xfId="5" applyFont="1" applyFill="1" applyBorder="1" applyAlignment="1"/>
    <xf numFmtId="0" fontId="0" fillId="0" borderId="46" xfId="0" applyFont="1" applyBorder="1" applyAlignment="1">
      <alignment horizontal="center" vertical="center" wrapText="1"/>
    </xf>
    <xf numFmtId="0" fontId="5" fillId="0" borderId="46" xfId="5" applyFont="1" applyFill="1" applyBorder="1" applyAlignment="1">
      <alignment horizontal="center"/>
    </xf>
    <xf numFmtId="0" fontId="11" fillId="3" borderId="28" xfId="5" applyFont="1" applyFill="1" applyBorder="1" applyAlignment="1"/>
    <xf numFmtId="0" fontId="6" fillId="0" borderId="41" xfId="0" applyFont="1" applyBorder="1" applyAlignment="1">
      <alignment vertical="center" wrapText="1"/>
    </xf>
    <xf numFmtId="0" fontId="6" fillId="3" borderId="38" xfId="0" applyFont="1" applyFill="1" applyBorder="1" applyAlignment="1">
      <alignment vertical="center" wrapText="1"/>
    </xf>
    <xf numFmtId="0" fontId="6" fillId="3" borderId="27" xfId="0" applyFont="1" applyFill="1" applyBorder="1" applyAlignment="1">
      <alignment vertical="center" wrapText="1"/>
    </xf>
    <xf numFmtId="0" fontId="11" fillId="3" borderId="38" xfId="5" applyFont="1" applyFill="1" applyBorder="1" applyAlignment="1"/>
    <xf numFmtId="0" fontId="6" fillId="0" borderId="79" xfId="0" applyFont="1" applyBorder="1" applyAlignment="1">
      <alignment horizontal="center" vertical="center" wrapText="1"/>
    </xf>
    <xf numFmtId="0" fontId="6" fillId="3" borderId="53" xfId="0" applyFont="1" applyFill="1" applyBorder="1" applyAlignment="1">
      <alignment horizontal="center" vertical="center" wrapText="1"/>
    </xf>
    <xf numFmtId="0" fontId="0" fillId="0" borderId="54" xfId="0" applyFont="1" applyBorder="1" applyAlignment="1">
      <alignment horizontal="center" vertical="center" wrapText="1"/>
    </xf>
    <xf numFmtId="0" fontId="6" fillId="3" borderId="54" xfId="0" applyFont="1" applyFill="1" applyBorder="1" applyAlignment="1">
      <alignment horizontal="center" vertical="center" wrapText="1"/>
    </xf>
    <xf numFmtId="10" fontId="5" fillId="0" borderId="27" xfId="5" applyNumberFormat="1" applyFont="1" applyFill="1" applyBorder="1" applyAlignment="1">
      <alignment horizontal="center"/>
    </xf>
    <xf numFmtId="10" fontId="5" fillId="0" borderId="28" xfId="5" applyNumberFormat="1" applyFont="1" applyFill="1" applyBorder="1" applyAlignment="1">
      <alignment horizontal="center"/>
    </xf>
    <xf numFmtId="10" fontId="5" fillId="0" borderId="29" xfId="5" applyNumberFormat="1" applyFont="1" applyFill="1" applyBorder="1" applyAlignment="1">
      <alignment horizontal="center"/>
    </xf>
    <xf numFmtId="10" fontId="5" fillId="0" borderId="35" xfId="5" applyNumberFormat="1" applyFont="1" applyFill="1" applyBorder="1" applyAlignment="1">
      <alignment horizontal="center"/>
    </xf>
    <xf numFmtId="10" fontId="11" fillId="3" borderId="84" xfId="5" applyNumberFormat="1" applyFont="1" applyFill="1" applyBorder="1" applyAlignment="1">
      <alignment horizontal="center"/>
    </xf>
    <xf numFmtId="10" fontId="11" fillId="3" borderId="72" xfId="5" applyNumberFormat="1" applyFont="1" applyFill="1" applyBorder="1" applyAlignment="1">
      <alignment horizontal="center"/>
    </xf>
    <xf numFmtId="0" fontId="0" fillId="3" borderId="18" xfId="0" applyFont="1" applyFill="1" applyBorder="1" applyAlignment="1">
      <alignment horizontal="center" vertical="center" wrapText="1"/>
    </xf>
    <xf numFmtId="10" fontId="5" fillId="0" borderId="37" xfId="5" applyNumberFormat="1" applyFont="1" applyFill="1" applyBorder="1" applyAlignment="1">
      <alignment horizontal="center"/>
    </xf>
    <xf numFmtId="10" fontId="5" fillId="0" borderId="90" xfId="5" applyNumberFormat="1" applyFont="1" applyFill="1" applyBorder="1" applyAlignment="1">
      <alignment horizontal="center"/>
    </xf>
    <xf numFmtId="0" fontId="0" fillId="0" borderId="57" xfId="0" applyFont="1" applyBorder="1" applyAlignment="1">
      <alignment horizontal="center" vertical="center" wrapText="1"/>
    </xf>
    <xf numFmtId="0" fontId="11" fillId="0" borderId="7" xfId="5" applyFont="1" applyFill="1" applyBorder="1" applyAlignment="1">
      <alignment horizontal="center" vertical="center"/>
    </xf>
    <xf numFmtId="0" fontId="11" fillId="0" borderId="85" xfId="5" applyFont="1" applyFill="1" applyBorder="1" applyAlignment="1">
      <alignment horizontal="center" vertical="center"/>
    </xf>
    <xf numFmtId="0" fontId="0" fillId="0" borderId="41" xfId="0" applyFont="1" applyBorder="1" applyAlignment="1">
      <alignment horizontal="center" vertical="center" wrapText="1"/>
    </xf>
    <xf numFmtId="171" fontId="11" fillId="0" borderId="62" xfId="5" applyNumberFormat="1" applyFont="1" applyFill="1" applyBorder="1" applyAlignment="1">
      <alignment vertical="center" wrapText="1"/>
    </xf>
    <xf numFmtId="4" fontId="0" fillId="0" borderId="73" xfId="0" applyNumberFormat="1" applyFont="1" applyBorder="1" applyAlignment="1">
      <alignment horizontal="center" vertical="center" wrapText="1"/>
    </xf>
    <xf numFmtId="4" fontId="0" fillId="0" borderId="96" xfId="0" applyNumberFormat="1" applyFont="1" applyBorder="1" applyAlignment="1">
      <alignment horizontal="center" vertical="center" wrapText="1"/>
    </xf>
    <xf numFmtId="169" fontId="0" fillId="0" borderId="33" xfId="3" applyNumberFormat="1" applyFont="1" applyBorder="1" applyAlignment="1">
      <alignment vertical="center" wrapText="1"/>
    </xf>
    <xf numFmtId="169" fontId="0" fillId="0" borderId="34" xfId="3" applyNumberFormat="1" applyFont="1" applyBorder="1" applyAlignment="1">
      <alignment vertical="center" wrapText="1"/>
    </xf>
    <xf numFmtId="4" fontId="0" fillId="0" borderId="97" xfId="0" applyNumberFormat="1" applyFont="1" applyBorder="1" applyAlignment="1">
      <alignment horizontal="center" vertical="center" wrapText="1"/>
    </xf>
    <xf numFmtId="169" fontId="0" fillId="0" borderId="84" xfId="3" applyNumberFormat="1" applyFont="1" applyBorder="1" applyAlignment="1">
      <alignment vertical="center" wrapText="1"/>
    </xf>
    <xf numFmtId="169" fontId="0" fillId="0" borderId="10" xfId="3" applyNumberFormat="1" applyFont="1" applyBorder="1" applyAlignment="1">
      <alignment vertical="center" wrapText="1"/>
    </xf>
    <xf numFmtId="169" fontId="0" fillId="0" borderId="37" xfId="3" applyNumberFormat="1" applyFont="1" applyBorder="1" applyAlignment="1">
      <alignment vertical="center" wrapText="1"/>
    </xf>
    <xf numFmtId="0" fontId="12" fillId="0" borderId="0" xfId="0" applyFont="1" applyBorder="1" applyAlignment="1">
      <alignment vertical="center" wrapText="1"/>
    </xf>
    <xf numFmtId="169" fontId="0" fillId="0" borderId="13" xfId="3" applyNumberFormat="1" applyFont="1" applyBorder="1" applyAlignment="1">
      <alignment vertical="center" wrapText="1"/>
    </xf>
    <xf numFmtId="169" fontId="0" fillId="0" borderId="15" xfId="3" applyNumberFormat="1" applyFont="1" applyBorder="1" applyAlignment="1">
      <alignment vertical="center" wrapText="1"/>
    </xf>
    <xf numFmtId="169" fontId="0" fillId="0" borderId="52" xfId="3" applyNumberFormat="1" applyFont="1" applyBorder="1" applyAlignment="1">
      <alignment vertical="center" wrapText="1"/>
    </xf>
    <xf numFmtId="171" fontId="11" fillId="0" borderId="77" xfId="6" applyNumberFormat="1" applyFont="1" applyFill="1" applyBorder="1" applyAlignment="1">
      <alignment vertical="center" wrapText="1"/>
    </xf>
    <xf numFmtId="0" fontId="14" fillId="0" borderId="24" xfId="0" applyFont="1" applyFill="1" applyBorder="1" applyAlignment="1">
      <alignment horizontal="center" vertical="center" wrapText="1"/>
    </xf>
    <xf numFmtId="0" fontId="14" fillId="0" borderId="99" xfId="0" applyFont="1" applyFill="1" applyBorder="1" applyAlignment="1">
      <alignment horizontal="center" vertical="center" wrapText="1"/>
    </xf>
    <xf numFmtId="0" fontId="14" fillId="0" borderId="25" xfId="0" applyFont="1" applyFill="1" applyBorder="1" applyAlignment="1">
      <alignment horizontal="center" vertical="center" wrapText="1"/>
    </xf>
    <xf numFmtId="0" fontId="17" fillId="0" borderId="24" xfId="8" applyFont="1" applyBorder="1" applyAlignment="1">
      <alignment vertical="center"/>
    </xf>
    <xf numFmtId="0" fontId="19" fillId="0" borderId="109" xfId="8" applyFont="1" applyBorder="1" applyAlignment="1">
      <alignment vertical="center" wrapText="1"/>
    </xf>
    <xf numFmtId="0" fontId="17" fillId="0" borderId="0" xfId="8" applyFont="1" applyAlignment="1">
      <alignment vertical="center"/>
    </xf>
    <xf numFmtId="0" fontId="20" fillId="0" borderId="0" xfId="8" applyFont="1" applyAlignment="1">
      <alignment vertical="center"/>
    </xf>
    <xf numFmtId="0" fontId="20" fillId="0" borderId="0" xfId="8" applyFont="1" applyAlignment="1">
      <alignment horizontal="center" vertical="center"/>
    </xf>
    <xf numFmtId="0" fontId="10" fillId="0" borderId="0" xfId="8" applyAlignment="1">
      <alignment vertical="center"/>
    </xf>
    <xf numFmtId="0" fontId="21" fillId="0" borderId="100" xfId="8" applyFont="1" applyBorder="1" applyAlignment="1">
      <alignment horizontal="right" vertical="center"/>
    </xf>
    <xf numFmtId="174" fontId="22" fillId="0" borderId="30" xfId="9" applyNumberFormat="1" applyFont="1" applyFill="1" applyBorder="1" applyAlignment="1">
      <alignment vertical="center"/>
    </xf>
    <xf numFmtId="175" fontId="10" fillId="0" borderId="0" xfId="8" applyNumberFormat="1" applyAlignment="1">
      <alignment vertical="center"/>
    </xf>
    <xf numFmtId="10" fontId="10" fillId="0" borderId="0" xfId="10" applyNumberFormat="1" applyFont="1" applyAlignment="1">
      <alignment horizontal="center" vertical="center"/>
    </xf>
    <xf numFmtId="0" fontId="21" fillId="0" borderId="91" xfId="8" applyFont="1" applyBorder="1" applyAlignment="1">
      <alignment horizontal="right" vertical="center"/>
    </xf>
    <xf numFmtId="172" fontId="20" fillId="0" borderId="32" xfId="8" applyNumberFormat="1" applyFont="1" applyFill="1" applyBorder="1" applyAlignment="1">
      <alignment horizontal="center" vertical="center"/>
    </xf>
    <xf numFmtId="0" fontId="20" fillId="0" borderId="0" xfId="8" applyFont="1" applyBorder="1" applyAlignment="1">
      <alignment horizontal="right" vertical="center"/>
    </xf>
    <xf numFmtId="4" fontId="20" fillId="0" borderId="0" xfId="8" applyNumberFormat="1" applyFont="1" applyFill="1" applyBorder="1" applyAlignment="1">
      <alignment horizontal="center" vertical="center"/>
    </xf>
    <xf numFmtId="0" fontId="18" fillId="4" borderId="100" xfId="8" applyFont="1" applyFill="1" applyBorder="1" applyAlignment="1">
      <alignment horizontal="center" vertical="center" wrapText="1"/>
    </xf>
    <xf numFmtId="176" fontId="18" fillId="4" borderId="102" xfId="8" applyNumberFormat="1" applyFont="1" applyFill="1" applyBorder="1" applyAlignment="1">
      <alignment horizontal="center" vertical="center" wrapText="1"/>
    </xf>
    <xf numFmtId="0" fontId="18" fillId="4" borderId="102" xfId="8" applyFont="1" applyFill="1" applyBorder="1" applyAlignment="1">
      <alignment horizontal="center" vertical="center" wrapText="1"/>
    </xf>
    <xf numFmtId="2" fontId="18" fillId="4" borderId="102" xfId="8" applyNumberFormat="1" applyFont="1" applyFill="1" applyBorder="1" applyAlignment="1">
      <alignment horizontal="center" vertical="center" wrapText="1"/>
    </xf>
    <xf numFmtId="176" fontId="18" fillId="4" borderId="30" xfId="8" applyNumberFormat="1" applyFont="1" applyFill="1" applyBorder="1" applyAlignment="1">
      <alignment horizontal="center" vertical="center" wrapText="1"/>
    </xf>
    <xf numFmtId="0" fontId="22" fillId="0" borderId="89" xfId="8" applyFont="1" applyFill="1" applyBorder="1" applyAlignment="1">
      <alignment vertical="center"/>
    </xf>
    <xf numFmtId="174" fontId="22" fillId="0" borderId="14" xfId="9" applyNumberFormat="1" applyFont="1" applyFill="1" applyBorder="1" applyAlignment="1">
      <alignment vertical="center"/>
    </xf>
    <xf numFmtId="4" fontId="22" fillId="0" borderId="14" xfId="11" applyNumberFormat="1" applyFont="1" applyFill="1" applyBorder="1" applyAlignment="1">
      <alignment horizontal="center" vertical="center"/>
    </xf>
    <xf numFmtId="173" fontId="22" fillId="0" borderId="14" xfId="8" applyNumberFormat="1" applyFont="1" applyFill="1" applyBorder="1" applyAlignment="1">
      <alignment horizontal="center" vertical="center"/>
    </xf>
    <xf numFmtId="174" fontId="22" fillId="0" borderId="31" xfId="8" applyNumberFormat="1" applyFont="1" applyFill="1" applyBorder="1" applyAlignment="1">
      <alignment vertical="center"/>
    </xf>
    <xf numFmtId="0" fontId="22" fillId="0" borderId="91" xfId="8" applyFont="1" applyFill="1" applyBorder="1" applyAlignment="1">
      <alignment vertical="center"/>
    </xf>
    <xf numFmtId="174" fontId="22" fillId="0" borderId="92" xfId="9" applyNumberFormat="1" applyFont="1" applyFill="1" applyBorder="1" applyAlignment="1">
      <alignment vertical="center"/>
    </xf>
    <xf numFmtId="4" fontId="22" fillId="0" borderId="92" xfId="11" applyNumberFormat="1" applyFont="1" applyFill="1" applyBorder="1" applyAlignment="1">
      <alignment horizontal="center" vertical="center"/>
    </xf>
    <xf numFmtId="173" fontId="22" fillId="0" borderId="92" xfId="8" applyNumberFormat="1" applyFont="1" applyFill="1" applyBorder="1" applyAlignment="1">
      <alignment horizontal="center" vertical="center"/>
    </xf>
    <xf numFmtId="174" fontId="22" fillId="0" borderId="32" xfId="8" applyNumberFormat="1" applyFont="1" applyFill="1" applyBorder="1" applyAlignment="1">
      <alignment vertical="center"/>
    </xf>
    <xf numFmtId="0" fontId="22" fillId="0" borderId="0" xfId="8" applyFont="1" applyBorder="1" applyAlignment="1">
      <alignment vertical="center"/>
    </xf>
    <xf numFmtId="176" fontId="22" fillId="0" borderId="0" xfId="8" applyNumberFormat="1" applyFont="1" applyBorder="1" applyAlignment="1">
      <alignment vertical="center"/>
    </xf>
    <xf numFmtId="0" fontId="22" fillId="0" borderId="0" xfId="8" applyFont="1" applyAlignment="1">
      <alignment horizontal="center" vertical="center"/>
    </xf>
    <xf numFmtId="2" fontId="22" fillId="0" borderId="0" xfId="8" applyNumberFormat="1" applyFont="1" applyBorder="1" applyAlignment="1">
      <alignment horizontal="center" vertical="center"/>
    </xf>
    <xf numFmtId="0" fontId="10" fillId="0" borderId="0" xfId="8" applyBorder="1" applyAlignment="1">
      <alignment vertical="center"/>
    </xf>
    <xf numFmtId="0" fontId="18" fillId="0" borderId="24" xfId="8" applyFont="1" applyBorder="1" applyAlignment="1">
      <alignment vertical="center"/>
    </xf>
    <xf numFmtId="4" fontId="18" fillId="0" borderId="25" xfId="12" applyNumberFormat="1" applyFont="1" applyFill="1" applyBorder="1" applyAlignment="1">
      <alignment horizontal="center" vertical="center"/>
    </xf>
    <xf numFmtId="176" fontId="18" fillId="0" borderId="109" xfId="8" applyNumberFormat="1" applyFont="1" applyBorder="1" applyAlignment="1">
      <alignment vertical="center"/>
    </xf>
    <xf numFmtId="0" fontId="22" fillId="0" borderId="0" xfId="8" applyFont="1" applyBorder="1" applyAlignment="1">
      <alignment horizontal="center" vertical="center"/>
    </xf>
    <xf numFmtId="10" fontId="18" fillId="0" borderId="0" xfId="12" applyNumberFormat="1" applyFont="1" applyFill="1" applyBorder="1" applyAlignment="1">
      <alignment horizontal="center" vertical="center"/>
    </xf>
    <xf numFmtId="176" fontId="18" fillId="0" borderId="0" xfId="8" applyNumberFormat="1" applyFont="1" applyBorder="1" applyAlignment="1">
      <alignment vertical="center"/>
    </xf>
    <xf numFmtId="0" fontId="18" fillId="0" borderId="4" xfId="8" applyFont="1" applyBorder="1" applyAlignment="1">
      <alignment vertical="center"/>
    </xf>
    <xf numFmtId="176" fontId="18" fillId="5" borderId="4" xfId="8" applyNumberFormat="1" applyFont="1" applyFill="1" applyBorder="1" applyAlignment="1">
      <alignment vertical="center"/>
    </xf>
    <xf numFmtId="0" fontId="22" fillId="0" borderId="0" xfId="8" applyFont="1" applyAlignment="1">
      <alignment vertical="center"/>
    </xf>
    <xf numFmtId="176" fontId="22" fillId="0" borderId="0" xfId="8" applyNumberFormat="1" applyFont="1" applyAlignment="1">
      <alignment vertical="center"/>
    </xf>
    <xf numFmtId="0" fontId="22" fillId="0" borderId="89" xfId="8" applyFont="1" applyFill="1" applyBorder="1" applyAlignment="1">
      <alignment horizontal="left" vertical="center"/>
    </xf>
    <xf numFmtId="174" fontId="22" fillId="0" borderId="14" xfId="8" applyNumberFormat="1" applyFont="1" applyFill="1" applyBorder="1" applyAlignment="1">
      <alignment horizontal="right" vertical="center"/>
    </xf>
    <xf numFmtId="4" fontId="22" fillId="0" borderId="14" xfId="8" applyNumberFormat="1" applyFont="1" applyFill="1" applyBorder="1" applyAlignment="1">
      <alignment horizontal="center" vertical="center"/>
    </xf>
    <xf numFmtId="174" fontId="22" fillId="0" borderId="31" xfId="8" applyNumberFormat="1" applyFont="1" applyFill="1" applyBorder="1" applyAlignment="1">
      <alignment horizontal="right" vertical="center"/>
    </xf>
    <xf numFmtId="4" fontId="22" fillId="0" borderId="92" xfId="8" applyNumberFormat="1" applyFont="1" applyFill="1" applyBorder="1" applyAlignment="1">
      <alignment horizontal="center" vertical="center"/>
    </xf>
    <xf numFmtId="0" fontId="22" fillId="0" borderId="0" xfId="8" applyFont="1" applyFill="1" applyBorder="1" applyAlignment="1">
      <alignment vertical="center"/>
    </xf>
    <xf numFmtId="174" fontId="22" fillId="0" borderId="0" xfId="8" applyNumberFormat="1" applyFont="1" applyBorder="1" applyAlignment="1">
      <alignment vertical="center"/>
    </xf>
    <xf numFmtId="9" fontId="22" fillId="0" borderId="0" xfId="8" applyNumberFormat="1" applyFont="1" applyBorder="1" applyAlignment="1">
      <alignment horizontal="center" vertical="center"/>
    </xf>
    <xf numFmtId="0" fontId="18" fillId="4" borderId="112" xfId="8" applyFont="1" applyFill="1" applyBorder="1" applyAlignment="1">
      <alignment horizontal="center" vertical="center" wrapText="1"/>
    </xf>
    <xf numFmtId="4" fontId="22" fillId="0" borderId="14" xfId="13" applyNumberFormat="1" applyFont="1" applyFill="1" applyBorder="1" applyAlignment="1">
      <alignment horizontal="center" vertical="center"/>
    </xf>
    <xf numFmtId="167" fontId="22" fillId="0" borderId="15" xfId="14" applyFont="1" applyFill="1" applyBorder="1" applyAlignment="1">
      <alignment vertical="center"/>
    </xf>
    <xf numFmtId="4" fontId="22" fillId="0" borderId="92" xfId="13" applyNumberFormat="1" applyFont="1" applyFill="1" applyBorder="1" applyAlignment="1">
      <alignment horizontal="center" vertical="center"/>
    </xf>
    <xf numFmtId="167" fontId="22" fillId="0" borderId="108" xfId="14" applyFont="1" applyFill="1" applyBorder="1" applyAlignment="1">
      <alignment vertical="center"/>
    </xf>
    <xf numFmtId="175" fontId="23" fillId="0" borderId="30" xfId="8" applyNumberFormat="1" applyFont="1" applyFill="1" applyBorder="1" applyAlignment="1">
      <alignment vertical="center"/>
    </xf>
    <xf numFmtId="177" fontId="23" fillId="0" borderId="31" xfId="8" applyNumberFormat="1" applyFont="1" applyFill="1" applyBorder="1" applyAlignment="1">
      <alignment vertical="center"/>
    </xf>
    <xf numFmtId="177" fontId="23" fillId="0" borderId="32" xfId="8" applyNumberFormat="1" applyFont="1" applyFill="1" applyBorder="1" applyAlignment="1">
      <alignment vertical="center"/>
    </xf>
    <xf numFmtId="9" fontId="10" fillId="0" borderId="0" xfId="8" applyNumberFormat="1" applyAlignment="1">
      <alignment vertical="center"/>
    </xf>
    <xf numFmtId="174" fontId="10" fillId="0" borderId="0" xfId="8" applyNumberFormat="1" applyAlignment="1">
      <alignment vertical="center"/>
    </xf>
    <xf numFmtId="0" fontId="10" fillId="0" borderId="0" xfId="8" applyAlignment="1">
      <alignment horizontal="right" vertical="center"/>
    </xf>
    <xf numFmtId="0" fontId="1" fillId="0" borderId="0" xfId="15" applyAlignment="1">
      <alignment horizontal="center" vertical="center"/>
    </xf>
    <xf numFmtId="0" fontId="16" fillId="4" borderId="14" xfId="15" applyFont="1" applyFill="1" applyBorder="1" applyAlignment="1">
      <alignment horizontal="center" vertical="center"/>
    </xf>
    <xf numFmtId="0" fontId="16" fillId="0" borderId="0" xfId="15" applyFont="1" applyAlignment="1">
      <alignment horizontal="center" vertical="center"/>
    </xf>
    <xf numFmtId="0" fontId="16" fillId="0" borderId="14" xfId="15" applyFont="1" applyBorder="1" applyAlignment="1">
      <alignment horizontal="center" vertical="center"/>
    </xf>
    <xf numFmtId="0" fontId="16" fillId="0" borderId="14" xfId="15" applyFont="1" applyBorder="1" applyAlignment="1">
      <alignment horizontal="left" vertical="center"/>
    </xf>
    <xf numFmtId="9" fontId="16" fillId="0" borderId="14" xfId="16" applyFont="1" applyBorder="1" applyAlignment="1">
      <alignment horizontal="center" vertical="center"/>
    </xf>
    <xf numFmtId="0" fontId="1" fillId="0" borderId="0" xfId="15" applyAlignment="1">
      <alignment horizontal="left" vertical="center"/>
    </xf>
    <xf numFmtId="9" fontId="0" fillId="0" borderId="0" xfId="16" applyFont="1" applyAlignment="1">
      <alignment horizontal="center" vertical="center"/>
    </xf>
    <xf numFmtId="10" fontId="16" fillId="0" borderId="14" xfId="16" applyNumberFormat="1" applyFont="1" applyBorder="1" applyAlignment="1">
      <alignment horizontal="center" vertical="center"/>
    </xf>
    <xf numFmtId="0" fontId="1" fillId="0" borderId="14" xfId="15" applyBorder="1" applyAlignment="1">
      <alignment horizontal="center" vertical="center"/>
    </xf>
    <xf numFmtId="0" fontId="1" fillId="0" borderId="14" xfId="15" applyBorder="1" applyAlignment="1">
      <alignment horizontal="left" vertical="center"/>
    </xf>
    <xf numFmtId="10" fontId="0" fillId="0" borderId="14" xfId="16" applyNumberFormat="1" applyFont="1" applyBorder="1" applyAlignment="1">
      <alignment horizontal="center" vertical="center"/>
    </xf>
    <xf numFmtId="10" fontId="0" fillId="0" borderId="0" xfId="16" applyNumberFormat="1" applyFont="1" applyAlignment="1">
      <alignment horizontal="center" vertical="center"/>
    </xf>
    <xf numFmtId="1" fontId="16" fillId="0" borderId="14" xfId="15" applyNumberFormat="1" applyFont="1" applyBorder="1" applyAlignment="1">
      <alignment horizontal="center" vertical="center"/>
    </xf>
    <xf numFmtId="1" fontId="1" fillId="0" borderId="14" xfId="15" applyNumberFormat="1" applyFont="1" applyBorder="1" applyAlignment="1">
      <alignment horizontal="center" vertical="center"/>
    </xf>
    <xf numFmtId="0" fontId="1" fillId="0" borderId="14" xfId="15" applyFont="1" applyBorder="1" applyAlignment="1">
      <alignment horizontal="left" vertical="center" wrapText="1"/>
    </xf>
    <xf numFmtId="0" fontId="1" fillId="0" borderId="14" xfId="15" applyFont="1" applyBorder="1" applyAlignment="1">
      <alignment horizontal="center" vertical="center"/>
    </xf>
    <xf numFmtId="10" fontId="1" fillId="0" borderId="14" xfId="16" applyNumberFormat="1" applyFont="1" applyBorder="1" applyAlignment="1">
      <alignment horizontal="center" vertical="center"/>
    </xf>
    <xf numFmtId="0" fontId="1" fillId="0" borderId="0" xfId="15" applyFont="1" applyAlignment="1">
      <alignment horizontal="center" vertical="center"/>
    </xf>
    <xf numFmtId="0" fontId="1" fillId="0" borderId="14" xfId="15" applyBorder="1" applyAlignment="1">
      <alignment vertical="center"/>
    </xf>
    <xf numFmtId="10" fontId="1" fillId="0" borderId="14" xfId="15" applyNumberFormat="1" applyBorder="1" applyAlignment="1">
      <alignment horizontal="center" vertical="center"/>
    </xf>
    <xf numFmtId="0" fontId="1" fillId="0" borderId="0" xfId="15" applyAlignment="1">
      <alignment vertical="center"/>
    </xf>
    <xf numFmtId="10" fontId="1" fillId="0" borderId="0" xfId="15" applyNumberFormat="1" applyAlignment="1">
      <alignment horizontal="center" vertical="center"/>
    </xf>
    <xf numFmtId="0" fontId="16" fillId="0" borderId="14" xfId="15" applyFont="1" applyBorder="1" applyAlignment="1">
      <alignment vertical="center"/>
    </xf>
    <xf numFmtId="10" fontId="16" fillId="0" borderId="14" xfId="15" applyNumberFormat="1" applyFont="1" applyBorder="1" applyAlignment="1">
      <alignment horizontal="center" vertical="center"/>
    </xf>
    <xf numFmtId="0" fontId="20" fillId="0" borderId="0" xfId="0" applyFont="1"/>
    <xf numFmtId="0" fontId="22" fillId="0" borderId="0" xfId="18" applyFont="1"/>
    <xf numFmtId="0" fontId="18" fillId="0" borderId="114" xfId="17" applyFont="1" applyBorder="1" applyAlignment="1">
      <alignment horizontal="left" vertical="center" wrapText="1"/>
    </xf>
    <xf numFmtId="0" fontId="20" fillId="0" borderId="89" xfId="18" applyFont="1" applyBorder="1" applyAlignment="1">
      <alignment horizontal="left" vertical="center" wrapText="1"/>
    </xf>
    <xf numFmtId="3" fontId="22" fillId="0" borderId="115" xfId="17" applyNumberFormat="1" applyFont="1" applyBorder="1" applyAlignment="1">
      <alignment horizontal="center" vertical="center"/>
    </xf>
    <xf numFmtId="9" fontId="22" fillId="0" borderId="14" xfId="19" applyFont="1" applyFill="1" applyBorder="1" applyAlignment="1">
      <alignment horizontal="center" vertical="center"/>
    </xf>
    <xf numFmtId="0" fontId="22" fillId="0" borderId="14" xfId="17" applyFont="1" applyBorder="1" applyAlignment="1">
      <alignment horizontal="center" vertical="center"/>
    </xf>
    <xf numFmtId="178" fontId="24" fillId="6" borderId="14" xfId="20" applyNumberFormat="1" applyFont="1" applyFill="1" applyBorder="1" applyAlignment="1">
      <alignment horizontal="right" vertical="center"/>
    </xf>
    <xf numFmtId="178" fontId="22" fillId="0" borderId="31" xfId="20" applyNumberFormat="1" applyFont="1" applyFill="1" applyBorder="1" applyAlignment="1">
      <alignment horizontal="right" vertical="center"/>
    </xf>
    <xf numFmtId="3" fontId="18" fillId="0" borderId="89" xfId="17" applyNumberFormat="1" applyFont="1" applyBorder="1" applyAlignment="1">
      <alignment horizontal="left" vertical="center"/>
    </xf>
    <xf numFmtId="3" fontId="18" fillId="0" borderId="14" xfId="17" applyNumberFormat="1" applyFont="1" applyBorder="1" applyAlignment="1">
      <alignment horizontal="center" vertical="center"/>
    </xf>
    <xf numFmtId="0" fontId="18" fillId="0" borderId="14" xfId="17" applyFont="1" applyBorder="1" applyAlignment="1">
      <alignment vertical="center"/>
    </xf>
    <xf numFmtId="0" fontId="18" fillId="0" borderId="14" xfId="17" applyFont="1" applyBorder="1" applyAlignment="1">
      <alignment horizontal="center" vertical="center"/>
    </xf>
    <xf numFmtId="3" fontId="18" fillId="0" borderId="116" xfId="17" applyNumberFormat="1" applyFont="1" applyBorder="1" applyAlignment="1">
      <alignment horizontal="left" vertical="center"/>
    </xf>
    <xf numFmtId="3" fontId="18" fillId="0" borderId="104" xfId="17" applyNumberFormat="1" applyFont="1" applyBorder="1" applyAlignment="1">
      <alignment horizontal="center" vertical="center"/>
    </xf>
    <xf numFmtId="0" fontId="18" fillId="0" borderId="104" xfId="17" applyFont="1" applyBorder="1" applyAlignment="1">
      <alignment vertical="center"/>
    </xf>
    <xf numFmtId="0" fontId="18" fillId="0" borderId="104" xfId="17" applyFont="1" applyBorder="1" applyAlignment="1">
      <alignment horizontal="center" vertical="center"/>
    </xf>
    <xf numFmtId="165" fontId="18" fillId="0" borderId="104" xfId="20" applyFont="1" applyFill="1" applyBorder="1" applyAlignment="1">
      <alignment vertical="center"/>
    </xf>
    <xf numFmtId="165" fontId="18" fillId="0" borderId="103" xfId="20" applyFont="1" applyFill="1" applyBorder="1" applyAlignment="1">
      <alignment horizontal="right" vertical="center"/>
    </xf>
    <xf numFmtId="3" fontId="18" fillId="0" borderId="100" xfId="17" applyNumberFormat="1" applyFont="1" applyBorder="1" applyAlignment="1">
      <alignment horizontal="left" vertical="center"/>
    </xf>
    <xf numFmtId="169" fontId="22" fillId="0" borderId="31" xfId="3" applyNumberFormat="1" applyFont="1" applyFill="1" applyBorder="1" applyAlignment="1">
      <alignment horizontal="right" vertical="center"/>
    </xf>
    <xf numFmtId="3" fontId="18" fillId="0" borderId="117" xfId="17" applyNumberFormat="1" applyFont="1" applyBorder="1" applyAlignment="1">
      <alignment horizontal="left" vertical="center"/>
    </xf>
    <xf numFmtId="3" fontId="18" fillId="0" borderId="16" xfId="17" applyNumberFormat="1" applyFont="1" applyBorder="1" applyAlignment="1">
      <alignment horizontal="center" vertical="center"/>
    </xf>
    <xf numFmtId="0" fontId="18" fillId="0" borderId="16" xfId="17" applyFont="1" applyBorder="1" applyAlignment="1">
      <alignment vertical="center"/>
    </xf>
    <xf numFmtId="0" fontId="18" fillId="0" borderId="16" xfId="17" applyFont="1" applyBorder="1" applyAlignment="1">
      <alignment horizontal="center" vertical="center"/>
    </xf>
    <xf numFmtId="178" fontId="22" fillId="0" borderId="0" xfId="18" applyNumberFormat="1" applyFont="1"/>
    <xf numFmtId="3" fontId="18" fillId="0" borderId="91" xfId="17" applyNumberFormat="1" applyFont="1" applyBorder="1" applyAlignment="1">
      <alignment horizontal="left" vertical="center"/>
    </xf>
    <xf numFmtId="3" fontId="18" fillId="0" borderId="92" xfId="17" applyNumberFormat="1" applyFont="1" applyBorder="1" applyAlignment="1">
      <alignment horizontal="center" vertical="center"/>
    </xf>
    <xf numFmtId="0" fontId="18" fillId="0" borderId="92" xfId="17" applyFont="1" applyBorder="1" applyAlignment="1">
      <alignment vertical="center"/>
    </xf>
    <xf numFmtId="0" fontId="18" fillId="0" borderId="92" xfId="17" applyFont="1" applyBorder="1" applyAlignment="1">
      <alignment horizontal="center" vertical="center"/>
    </xf>
    <xf numFmtId="165" fontId="18" fillId="0" borderId="92" xfId="20" applyFont="1" applyFill="1" applyBorder="1" applyAlignment="1">
      <alignment vertical="center"/>
    </xf>
    <xf numFmtId="165" fontId="18" fillId="0" borderId="32" xfId="20" applyFont="1" applyFill="1" applyBorder="1" applyAlignment="1">
      <alignment horizontal="right" vertical="center"/>
    </xf>
    <xf numFmtId="0" fontId="20" fillId="0" borderId="14" xfId="0" applyFont="1" applyBorder="1"/>
    <xf numFmtId="165" fontId="18" fillId="0" borderId="98" xfId="20" applyFont="1" applyFill="1" applyBorder="1" applyAlignment="1">
      <alignment horizontal="right" vertical="center"/>
    </xf>
    <xf numFmtId="3" fontId="18" fillId="0" borderId="102" xfId="17" applyNumberFormat="1" applyFont="1" applyBorder="1" applyAlignment="1">
      <alignment horizontal="center" vertical="center"/>
    </xf>
    <xf numFmtId="0" fontId="18" fillId="0" borderId="102" xfId="17" applyFont="1" applyBorder="1" applyAlignment="1">
      <alignment vertical="center"/>
    </xf>
    <xf numFmtId="0" fontId="18" fillId="0" borderId="102" xfId="17" applyFont="1" applyBorder="1" applyAlignment="1">
      <alignment horizontal="center" vertical="center"/>
    </xf>
    <xf numFmtId="178" fontId="18" fillId="0" borderId="30" xfId="20" applyNumberFormat="1" applyFont="1" applyFill="1" applyBorder="1" applyAlignment="1">
      <alignment horizontal="right" vertical="center"/>
    </xf>
    <xf numFmtId="173" fontId="24" fillId="6" borderId="14" xfId="17" applyNumberFormat="1" applyFont="1" applyFill="1" applyBorder="1" applyAlignment="1">
      <alignment horizontal="center" vertical="center"/>
    </xf>
    <xf numFmtId="165" fontId="18" fillId="0" borderId="31" xfId="20" applyFont="1" applyFill="1" applyBorder="1" applyAlignment="1">
      <alignment horizontal="right" vertical="center"/>
    </xf>
    <xf numFmtId="3" fontId="18" fillId="0" borderId="21" xfId="17" applyNumberFormat="1" applyFont="1" applyBorder="1" applyAlignment="1">
      <alignment vertical="center"/>
    </xf>
    <xf numFmtId="3" fontId="18" fillId="0" borderId="99" xfId="17" applyNumberFormat="1" applyFont="1" applyBorder="1" applyAlignment="1">
      <alignment vertical="center"/>
    </xf>
    <xf numFmtId="3" fontId="18" fillId="0" borderId="113" xfId="17" applyNumberFormat="1" applyFont="1" applyBorder="1" applyAlignment="1">
      <alignment vertical="center"/>
    </xf>
    <xf numFmtId="0" fontId="18" fillId="0" borderId="100" xfId="17" applyFont="1" applyBorder="1" applyAlignment="1">
      <alignment horizontal="center" vertical="center" wrapText="1"/>
    </xf>
    <xf numFmtId="0" fontId="18" fillId="0" borderId="102" xfId="17" applyFont="1" applyBorder="1" applyAlignment="1">
      <alignment horizontal="center" vertical="center" wrapText="1"/>
    </xf>
    <xf numFmtId="3" fontId="18" fillId="0" borderId="102" xfId="17" applyNumberFormat="1" applyFont="1" applyBorder="1" applyAlignment="1">
      <alignment horizontal="center" vertical="center" wrapText="1"/>
    </xf>
    <xf numFmtId="3" fontId="18" fillId="0" borderId="30" xfId="17" applyNumberFormat="1" applyFont="1" applyBorder="1" applyAlignment="1">
      <alignment horizontal="center" vertical="center" wrapText="1"/>
    </xf>
    <xf numFmtId="0" fontId="21" fillId="0" borderId="89" xfId="18" applyFont="1" applyBorder="1" applyAlignment="1">
      <alignment horizontal="left" vertical="center" wrapText="1"/>
    </xf>
    <xf numFmtId="0" fontId="20" fillId="0" borderId="117" xfId="18" applyFont="1" applyBorder="1" applyAlignment="1">
      <alignment horizontal="left" vertical="center" wrapText="1"/>
    </xf>
    <xf numFmtId="1" fontId="22" fillId="0" borderId="14" xfId="17" applyNumberFormat="1" applyFont="1" applyBorder="1" applyAlignment="1">
      <alignment horizontal="center" vertical="center"/>
    </xf>
    <xf numFmtId="178" fontId="24" fillId="6" borderId="14" xfId="20" applyNumberFormat="1" applyFont="1" applyFill="1" applyBorder="1" applyAlignment="1">
      <alignment vertical="center"/>
    </xf>
    <xf numFmtId="166" fontId="25" fillId="0" borderId="0" xfId="0" applyNumberFormat="1" applyFont="1" applyAlignment="1">
      <alignment horizontal="right" vertical="center" wrapText="1"/>
    </xf>
    <xf numFmtId="166" fontId="20" fillId="0" borderId="0" xfId="0" applyNumberFormat="1" applyFont="1"/>
    <xf numFmtId="178" fontId="18" fillId="0" borderId="15" xfId="17" applyNumberFormat="1" applyFont="1" applyBorder="1" applyAlignment="1">
      <alignment vertical="center"/>
    </xf>
    <xf numFmtId="0" fontId="18" fillId="0" borderId="107" xfId="17" applyFont="1" applyBorder="1" applyAlignment="1">
      <alignment vertical="center"/>
    </xf>
    <xf numFmtId="178" fontId="18" fillId="0" borderId="108" xfId="17" applyNumberFormat="1" applyFont="1" applyBorder="1" applyAlignment="1">
      <alignment vertical="center"/>
    </xf>
    <xf numFmtId="0" fontId="18" fillId="0" borderId="100" xfId="17" applyFont="1" applyBorder="1" applyAlignment="1">
      <alignment vertical="center"/>
    </xf>
    <xf numFmtId="0" fontId="18" fillId="0" borderId="101" xfId="17" applyFont="1" applyBorder="1" applyAlignment="1">
      <alignment vertical="center"/>
    </xf>
    <xf numFmtId="0" fontId="18" fillId="0" borderId="105" xfId="17" applyFont="1" applyBorder="1" applyAlignment="1">
      <alignment vertical="center"/>
    </xf>
    <xf numFmtId="178" fontId="18" fillId="0" borderId="112" xfId="17" applyNumberFormat="1" applyFont="1" applyBorder="1" applyAlignment="1">
      <alignment vertical="center"/>
    </xf>
    <xf numFmtId="178" fontId="18" fillId="0" borderId="30" xfId="20" applyNumberFormat="1" applyFont="1" applyFill="1" applyBorder="1" applyAlignment="1">
      <alignment vertical="center"/>
    </xf>
    <xf numFmtId="0" fontId="18" fillId="0" borderId="89" xfId="17" applyFont="1" applyBorder="1" applyAlignment="1">
      <alignment vertical="center"/>
    </xf>
    <xf numFmtId="0" fontId="18" fillId="0" borderId="110" xfId="17" applyFont="1" applyBorder="1" applyAlignment="1">
      <alignment vertical="center"/>
    </xf>
    <xf numFmtId="0" fontId="18" fillId="0" borderId="40" xfId="17" applyFont="1" applyBorder="1" applyAlignment="1">
      <alignment vertical="center"/>
    </xf>
    <xf numFmtId="178" fontId="18" fillId="0" borderId="31" xfId="20" applyNumberFormat="1" applyFont="1" applyFill="1" applyBorder="1" applyAlignment="1">
      <alignment vertical="center"/>
    </xf>
    <xf numFmtId="0" fontId="18" fillId="0" borderId="91" xfId="17" applyFont="1" applyBorder="1" applyAlignment="1">
      <alignment vertical="center"/>
    </xf>
    <xf numFmtId="0" fontId="18" fillId="0" borderId="118" xfId="17" applyFont="1" applyBorder="1" applyAlignment="1">
      <alignment vertical="center"/>
    </xf>
    <xf numFmtId="178" fontId="18" fillId="0" borderId="32" xfId="20" applyNumberFormat="1" applyFont="1" applyFill="1" applyBorder="1" applyAlignment="1">
      <alignment vertical="center"/>
    </xf>
    <xf numFmtId="43" fontId="22" fillId="0" borderId="0" xfId="1" applyFont="1"/>
    <xf numFmtId="0" fontId="22" fillId="0" borderId="0" xfId="17" applyFont="1"/>
    <xf numFmtId="3" fontId="22" fillId="0" borderId="0" xfId="17" applyNumberFormat="1" applyFont="1" applyAlignment="1">
      <alignment vertical="center"/>
    </xf>
    <xf numFmtId="168" fontId="22" fillId="0" borderId="0" xfId="18" applyNumberFormat="1" applyFont="1"/>
    <xf numFmtId="180" fontId="20" fillId="0" borderId="0" xfId="22" applyFont="1"/>
    <xf numFmtId="0" fontId="18" fillId="0" borderId="48" xfId="17" applyFont="1" applyBorder="1"/>
    <xf numFmtId="0" fontId="22" fillId="0" borderId="48" xfId="17" applyFont="1" applyBorder="1" applyAlignment="1">
      <alignment horizontal="center"/>
    </xf>
    <xf numFmtId="0" fontId="22" fillId="0" borderId="48" xfId="17" applyFont="1" applyBorder="1"/>
    <xf numFmtId="0" fontId="15" fillId="2" borderId="0" xfId="0" applyFont="1" applyFill="1" applyBorder="1" applyAlignment="1">
      <alignment vertical="center" wrapText="1"/>
    </xf>
    <xf numFmtId="0" fontId="22" fillId="0" borderId="0" xfId="18" applyFont="1" applyBorder="1"/>
    <xf numFmtId="0" fontId="13" fillId="2" borderId="0" xfId="0" applyFont="1" applyFill="1" applyBorder="1" applyAlignment="1">
      <alignment horizontal="center" vertical="center" wrapText="1"/>
    </xf>
    <xf numFmtId="0" fontId="12" fillId="0" borderId="1" xfId="0" applyFont="1" applyBorder="1" applyAlignment="1">
      <alignment vertical="center" wrapText="1"/>
    </xf>
    <xf numFmtId="0" fontId="15" fillId="2" borderId="2" xfId="0" applyFont="1" applyFill="1" applyBorder="1" applyAlignment="1">
      <alignment vertical="center" wrapText="1"/>
    </xf>
    <xf numFmtId="0" fontId="22" fillId="0" borderId="15" xfId="17" applyFont="1" applyBorder="1" applyAlignment="1">
      <alignment horizontal="center" vertical="center"/>
    </xf>
    <xf numFmtId="9" fontId="22" fillId="0" borderId="14" xfId="17" applyNumberFormat="1" applyFont="1" applyBorder="1" applyAlignment="1">
      <alignment horizontal="center" vertical="center"/>
    </xf>
    <xf numFmtId="0" fontId="20" fillId="2" borderId="89" xfId="18" applyFont="1" applyFill="1" applyBorder="1" applyAlignment="1">
      <alignment horizontal="left" vertical="center" wrapText="1"/>
    </xf>
    <xf numFmtId="178" fontId="18" fillId="7" borderId="31" xfId="20" applyNumberFormat="1" applyFont="1" applyFill="1" applyBorder="1" applyAlignment="1">
      <alignment horizontal="right" vertical="center"/>
    </xf>
    <xf numFmtId="178" fontId="18" fillId="7" borderId="98" xfId="20" applyNumberFormat="1" applyFont="1" applyFill="1" applyBorder="1" applyAlignment="1">
      <alignment horizontal="right" vertical="center"/>
    </xf>
    <xf numFmtId="178" fontId="23" fillId="8" borderId="98" xfId="20" applyNumberFormat="1" applyFont="1" applyFill="1" applyBorder="1" applyAlignment="1">
      <alignment horizontal="right" vertical="center"/>
    </xf>
    <xf numFmtId="178" fontId="18" fillId="5" borderId="31" xfId="20" applyNumberFormat="1" applyFont="1" applyFill="1" applyBorder="1" applyAlignment="1">
      <alignment horizontal="right" vertical="center"/>
    </xf>
    <xf numFmtId="0" fontId="18" fillId="9" borderId="106" xfId="17" applyFont="1" applyFill="1" applyBorder="1" applyAlignment="1">
      <alignment horizontal="left" vertical="center"/>
    </xf>
    <xf numFmtId="0" fontId="18" fillId="9" borderId="107" xfId="17" applyFont="1" applyFill="1" applyBorder="1" applyAlignment="1">
      <alignment horizontal="left" vertical="center"/>
    </xf>
    <xf numFmtId="0" fontId="18" fillId="9" borderId="107" xfId="17" applyFont="1" applyFill="1" applyBorder="1" applyAlignment="1">
      <alignment horizontal="center" vertical="center"/>
    </xf>
    <xf numFmtId="0" fontId="18" fillId="9" borderId="107" xfId="17" applyFont="1" applyFill="1" applyBorder="1" applyAlignment="1">
      <alignment vertical="center"/>
    </xf>
    <xf numFmtId="178" fontId="18" fillId="9" borderId="108" xfId="17" applyNumberFormat="1" applyFont="1" applyFill="1" applyBorder="1" applyAlignment="1">
      <alignment vertical="center"/>
    </xf>
    <xf numFmtId="178" fontId="18" fillId="9" borderId="32" xfId="20" applyNumberFormat="1" applyFont="1" applyFill="1" applyBorder="1" applyAlignment="1">
      <alignment horizontal="right" vertical="center"/>
    </xf>
    <xf numFmtId="0" fontId="22" fillId="0" borderId="15" xfId="17" applyFont="1" applyBorder="1" applyAlignment="1">
      <alignment horizontal="center" vertical="center"/>
    </xf>
    <xf numFmtId="0" fontId="22" fillId="0" borderId="14" xfId="17" applyFont="1" applyBorder="1" applyAlignment="1">
      <alignment horizontal="center" vertical="center"/>
    </xf>
    <xf numFmtId="0" fontId="18" fillId="0" borderId="102" xfId="17" applyFont="1" applyBorder="1" applyAlignment="1">
      <alignment horizontal="center" vertical="center" wrapText="1"/>
    </xf>
    <xf numFmtId="0" fontId="18" fillId="0" borderId="100" xfId="17" applyFont="1" applyBorder="1" applyAlignment="1">
      <alignment horizontal="center" vertical="center" wrapText="1"/>
    </xf>
    <xf numFmtId="0" fontId="20" fillId="2" borderId="117" xfId="18" applyFont="1" applyFill="1" applyBorder="1" applyAlignment="1">
      <alignment horizontal="left" vertical="center" wrapText="1"/>
    </xf>
    <xf numFmtId="0" fontId="22" fillId="0" borderId="89" xfId="8" applyFont="1" applyFill="1" applyBorder="1" applyAlignment="1">
      <alignment vertical="center" wrapText="1"/>
    </xf>
    <xf numFmtId="3" fontId="18" fillId="0" borderId="80" xfId="17" applyNumberFormat="1" applyFont="1" applyBorder="1" applyAlignment="1">
      <alignment vertical="center"/>
    </xf>
    <xf numFmtId="3" fontId="18" fillId="0" borderId="119" xfId="17" applyNumberFormat="1" applyFont="1" applyBorder="1" applyAlignment="1">
      <alignment vertical="center"/>
    </xf>
    <xf numFmtId="178" fontId="18" fillId="0" borderId="119" xfId="17" applyNumberFormat="1" applyFont="1" applyBorder="1" applyAlignment="1">
      <alignment vertical="center"/>
    </xf>
    <xf numFmtId="178" fontId="18" fillId="0" borderId="64" xfId="20" applyNumberFormat="1" applyFont="1" applyFill="1" applyBorder="1" applyAlignment="1">
      <alignment horizontal="right" vertical="center"/>
    </xf>
    <xf numFmtId="9" fontId="22" fillId="0" borderId="15" xfId="17" applyNumberFormat="1" applyFont="1" applyBorder="1" applyAlignment="1">
      <alignment horizontal="center" vertical="center"/>
    </xf>
    <xf numFmtId="3" fontId="18" fillId="0" borderId="63" xfId="17" applyNumberFormat="1" applyFont="1" applyBorder="1" applyAlignment="1">
      <alignment horizontal="right" vertical="center"/>
    </xf>
    <xf numFmtId="0" fontId="22" fillId="0" borderId="15" xfId="17" applyFont="1" applyBorder="1" applyAlignment="1">
      <alignment horizontal="center" vertical="center"/>
    </xf>
    <xf numFmtId="175" fontId="18" fillId="0" borderId="109" xfId="8" applyNumberFormat="1" applyFont="1" applyBorder="1" applyAlignment="1">
      <alignment vertical="center"/>
    </xf>
    <xf numFmtId="175" fontId="18" fillId="0" borderId="0" xfId="8" applyNumberFormat="1" applyFont="1" applyBorder="1" applyAlignment="1">
      <alignment vertical="center"/>
    </xf>
    <xf numFmtId="175" fontId="18" fillId="5" borderId="4" xfId="8" applyNumberFormat="1" applyFont="1" applyFill="1" applyBorder="1" applyAlignment="1">
      <alignment vertical="center"/>
    </xf>
    <xf numFmtId="9" fontId="22" fillId="0" borderId="14" xfId="23" applyFont="1" applyFill="1" applyBorder="1" applyAlignment="1">
      <alignment horizontal="center" vertical="center"/>
    </xf>
    <xf numFmtId="0" fontId="20" fillId="0" borderId="89" xfId="18" applyFont="1" applyFill="1" applyBorder="1" applyAlignment="1">
      <alignment horizontal="left" vertical="center" wrapText="1"/>
    </xf>
    <xf numFmtId="3" fontId="22" fillId="0" borderId="115" xfId="17" applyNumberFormat="1" applyFont="1" applyFill="1" applyBorder="1" applyAlignment="1">
      <alignment horizontal="center" vertical="center"/>
    </xf>
    <xf numFmtId="0" fontId="22" fillId="0" borderId="14" xfId="17" applyFont="1" applyFill="1" applyBorder="1" applyAlignment="1">
      <alignment horizontal="center" vertical="center"/>
    </xf>
    <xf numFmtId="9" fontId="22" fillId="0" borderId="14" xfId="17" applyNumberFormat="1" applyFont="1" applyFill="1" applyBorder="1" applyAlignment="1">
      <alignment horizontal="center" vertical="center"/>
    </xf>
    <xf numFmtId="178" fontId="24" fillId="0" borderId="14" xfId="20" applyNumberFormat="1" applyFont="1" applyFill="1" applyBorder="1" applyAlignment="1">
      <alignment horizontal="right" vertical="center"/>
    </xf>
    <xf numFmtId="0" fontId="20" fillId="0" borderId="14" xfId="0" applyFont="1" applyFill="1" applyBorder="1"/>
    <xf numFmtId="9" fontId="22" fillId="0" borderId="15" xfId="17" applyNumberFormat="1" applyFont="1" applyFill="1" applyBorder="1" applyAlignment="1">
      <alignment horizontal="center" vertical="center"/>
    </xf>
    <xf numFmtId="3" fontId="18" fillId="0" borderId="63" xfId="17" applyNumberFormat="1" applyFont="1" applyFill="1" applyBorder="1" applyAlignment="1">
      <alignment horizontal="right" vertical="center"/>
    </xf>
    <xf numFmtId="0" fontId="18" fillId="0" borderId="100" xfId="17" applyFont="1" applyBorder="1" applyAlignment="1">
      <alignment horizontal="center" vertical="center" wrapText="1"/>
    </xf>
    <xf numFmtId="0" fontId="18" fillId="0" borderId="102" xfId="17" applyFont="1" applyBorder="1" applyAlignment="1">
      <alignment horizontal="center" vertical="center" wrapText="1"/>
    </xf>
    <xf numFmtId="0" fontId="22" fillId="0" borderId="15" xfId="17" applyFont="1" applyBorder="1" applyAlignment="1">
      <alignment horizontal="center" vertical="center"/>
    </xf>
    <xf numFmtId="0" fontId="22" fillId="0" borderId="14" xfId="17" applyFont="1" applyBorder="1" applyAlignment="1">
      <alignment horizontal="center" vertical="center"/>
    </xf>
    <xf numFmtId="181" fontId="27" fillId="0" borderId="0" xfId="18" applyNumberFormat="1" applyFont="1"/>
    <xf numFmtId="0" fontId="26" fillId="0" borderId="0" xfId="18" applyFont="1"/>
    <xf numFmtId="181" fontId="27" fillId="0" borderId="0" xfId="17" applyNumberFormat="1" applyFont="1" applyAlignment="1">
      <alignment vertical="center"/>
    </xf>
    <xf numFmtId="181" fontId="28" fillId="0" borderId="0" xfId="17" applyNumberFormat="1" applyFont="1" applyAlignment="1">
      <alignment vertical="center"/>
    </xf>
    <xf numFmtId="181" fontId="29" fillId="0" borderId="0" xfId="0" applyNumberFormat="1" applyFont="1"/>
    <xf numFmtId="0" fontId="26" fillId="0" borderId="0" xfId="0" applyFont="1"/>
    <xf numFmtId="181" fontId="28" fillId="0" borderId="0" xfId="0" applyNumberFormat="1" applyFont="1"/>
    <xf numFmtId="181" fontId="29" fillId="0" borderId="0" xfId="0" applyNumberFormat="1" applyFont="1" applyAlignment="1">
      <alignment horizontal="center"/>
    </xf>
    <xf numFmtId="181" fontId="28" fillId="0" borderId="0" xfId="0" applyNumberFormat="1" applyFont="1" applyAlignment="1">
      <alignment horizontal="left"/>
    </xf>
    <xf numFmtId="181" fontId="22" fillId="0" borderId="0" xfId="1" applyNumberFormat="1" applyFont="1"/>
    <xf numFmtId="0" fontId="22" fillId="0" borderId="89" xfId="18" applyFont="1" applyBorder="1" applyAlignment="1">
      <alignment horizontal="left" vertical="center" wrapText="1"/>
    </xf>
    <xf numFmtId="10" fontId="25" fillId="0" borderId="0" xfId="0" applyNumberFormat="1" applyFont="1" applyAlignment="1">
      <alignment horizontal="right" vertical="center" wrapText="1"/>
    </xf>
    <xf numFmtId="10" fontId="20" fillId="0" borderId="0" xfId="0" applyNumberFormat="1" applyFont="1"/>
    <xf numFmtId="10" fontId="21" fillId="0" borderId="0" xfId="0" applyNumberFormat="1" applyFont="1"/>
    <xf numFmtId="10" fontId="30" fillId="0" borderId="0" xfId="0" applyNumberFormat="1" applyFont="1" applyAlignment="1">
      <alignment horizontal="right" vertical="center" wrapText="1"/>
    </xf>
    <xf numFmtId="0" fontId="22" fillId="0" borderId="15" xfId="17" applyFont="1" applyBorder="1" applyAlignment="1">
      <alignment horizontal="center" vertical="center"/>
    </xf>
    <xf numFmtId="0" fontId="22" fillId="0" borderId="14" xfId="17" applyFont="1" applyBorder="1" applyAlignment="1">
      <alignment horizontal="center" vertical="center"/>
    </xf>
    <xf numFmtId="0" fontId="18" fillId="0" borderId="102" xfId="17" applyFont="1" applyBorder="1" applyAlignment="1">
      <alignment horizontal="center" vertical="center" wrapText="1"/>
    </xf>
    <xf numFmtId="0" fontId="18" fillId="0" borderId="100" xfId="17" applyFont="1" applyBorder="1" applyAlignment="1">
      <alignment horizontal="center" vertical="center" wrapText="1"/>
    </xf>
    <xf numFmtId="178" fontId="20" fillId="0" borderId="0" xfId="0" applyNumberFormat="1" applyFont="1"/>
    <xf numFmtId="0" fontId="32" fillId="0" borderId="0" xfId="0" applyFont="1" applyAlignment="1">
      <alignment vertical="center" wrapText="1"/>
    </xf>
    <xf numFmtId="0" fontId="34" fillId="0" borderId="0" xfId="0" applyFont="1" applyAlignment="1">
      <alignment vertical="center" wrapText="1"/>
    </xf>
    <xf numFmtId="0" fontId="0" fillId="0" borderId="0" xfId="0" applyAlignment="1">
      <alignment vertical="center"/>
    </xf>
    <xf numFmtId="0" fontId="35" fillId="0" borderId="14" xfId="0" applyFont="1" applyBorder="1" applyAlignment="1">
      <alignment horizontal="center" vertical="center" wrapText="1"/>
    </xf>
    <xf numFmtId="0" fontId="35" fillId="0" borderId="14" xfId="0" applyFont="1" applyBorder="1" applyAlignment="1">
      <alignment horizontal="center" vertical="center"/>
    </xf>
    <xf numFmtId="0" fontId="32" fillId="0" borderId="14" xfId="0" applyFont="1" applyBorder="1" applyAlignment="1">
      <alignment horizontal="center" vertical="center"/>
    </xf>
    <xf numFmtId="0" fontId="33" fillId="0" borderId="0" xfId="0" applyFont="1" applyAlignment="1">
      <alignment vertical="center" wrapText="1"/>
    </xf>
    <xf numFmtId="0" fontId="17" fillId="0" borderId="111" xfId="8" applyFont="1" applyBorder="1" applyAlignment="1">
      <alignment vertical="center"/>
    </xf>
    <xf numFmtId="0" fontId="32" fillId="0" borderId="14" xfId="0" applyFont="1" applyBorder="1" applyAlignment="1">
      <alignment horizontal="justify" vertical="center" wrapText="1"/>
    </xf>
    <xf numFmtId="42" fontId="0" fillId="0" borderId="0" xfId="24" applyFont="1" applyAlignment="1">
      <alignment vertical="center"/>
    </xf>
    <xf numFmtId="42" fontId="32" fillId="0" borderId="14" xfId="24" applyFont="1" applyBorder="1" applyAlignment="1">
      <alignment horizontal="left" vertical="center"/>
    </xf>
    <xf numFmtId="42" fontId="6" fillId="0" borderId="4" xfId="24" applyFont="1" applyFill="1" applyBorder="1" applyAlignment="1">
      <alignment horizontal="left" vertical="center"/>
    </xf>
    <xf numFmtId="0" fontId="22" fillId="0" borderId="110" xfId="17" applyFont="1" applyBorder="1" applyAlignment="1">
      <alignment horizontal="center" vertical="center"/>
    </xf>
    <xf numFmtId="0" fontId="22" fillId="0" borderId="15" xfId="17" applyFont="1" applyBorder="1" applyAlignment="1">
      <alignment horizontal="center" vertical="center"/>
    </xf>
    <xf numFmtId="0" fontId="17" fillId="0" borderId="14" xfId="17" applyFont="1" applyBorder="1" applyAlignment="1">
      <alignment horizontal="center" vertical="center" wrapText="1"/>
    </xf>
    <xf numFmtId="0" fontId="17" fillId="0" borderId="14" xfId="17" applyFont="1" applyBorder="1" applyAlignment="1">
      <alignment horizontal="center" vertical="center"/>
    </xf>
    <xf numFmtId="3" fontId="18" fillId="0" borderId="110" xfId="17" applyNumberFormat="1" applyFont="1" applyBorder="1" applyAlignment="1">
      <alignment horizontal="center" vertical="center"/>
    </xf>
    <xf numFmtId="3" fontId="18" fillId="0" borderId="40" xfId="17" applyNumberFormat="1" applyFont="1" applyBorder="1" applyAlignment="1">
      <alignment horizontal="center" vertical="center"/>
    </xf>
    <xf numFmtId="3" fontId="18" fillId="0" borderId="63" xfId="17" applyNumberFormat="1" applyFont="1" applyBorder="1" applyAlignment="1">
      <alignment horizontal="center" vertical="center"/>
    </xf>
    <xf numFmtId="0" fontId="17" fillId="0" borderId="14" xfId="17" applyFont="1" applyFill="1" applyBorder="1" applyAlignment="1">
      <alignment horizontal="center" vertical="center" wrapText="1"/>
    </xf>
    <xf numFmtId="0" fontId="17" fillId="0" borderId="14" xfId="17" applyFont="1" applyFill="1" applyBorder="1" applyAlignment="1">
      <alignment horizontal="center" vertical="center"/>
    </xf>
    <xf numFmtId="0" fontId="21" fillId="5" borderId="67" xfId="18" applyFont="1" applyFill="1" applyBorder="1" applyAlignment="1">
      <alignment horizontal="left" vertical="center" wrapText="1"/>
    </xf>
    <xf numFmtId="0" fontId="21" fillId="5" borderId="40" xfId="18" applyFont="1" applyFill="1" applyBorder="1" applyAlignment="1">
      <alignment horizontal="left" vertical="center" wrapText="1"/>
    </xf>
    <xf numFmtId="0" fontId="21" fillId="5" borderId="15" xfId="18" applyFont="1" applyFill="1" applyBorder="1" applyAlignment="1">
      <alignment horizontal="left" vertical="center" wrapText="1"/>
    </xf>
    <xf numFmtId="3" fontId="18" fillId="7" borderId="67" xfId="17" applyNumberFormat="1" applyFont="1" applyFill="1" applyBorder="1" applyAlignment="1">
      <alignment horizontal="left" vertical="center"/>
    </xf>
    <xf numFmtId="3" fontId="18" fillId="7" borderId="40" xfId="17" applyNumberFormat="1" applyFont="1" applyFill="1" applyBorder="1" applyAlignment="1">
      <alignment horizontal="left" vertical="center"/>
    </xf>
    <xf numFmtId="3" fontId="18" fillId="7" borderId="15" xfId="17" applyNumberFormat="1" applyFont="1" applyFill="1" applyBorder="1" applyAlignment="1">
      <alignment horizontal="left" vertical="center"/>
    </xf>
    <xf numFmtId="3" fontId="23" fillId="8" borderId="106" xfId="17" applyNumberFormat="1" applyFont="1" applyFill="1" applyBorder="1" applyAlignment="1">
      <alignment horizontal="left" vertical="center"/>
    </xf>
    <xf numFmtId="3" fontId="23" fillId="8" borderId="107" xfId="17" applyNumberFormat="1" applyFont="1" applyFill="1" applyBorder="1" applyAlignment="1">
      <alignment horizontal="left" vertical="center"/>
    </xf>
    <xf numFmtId="3" fontId="23" fillId="8" borderId="108" xfId="17" applyNumberFormat="1" applyFont="1" applyFill="1" applyBorder="1" applyAlignment="1">
      <alignment horizontal="left" vertical="center"/>
    </xf>
    <xf numFmtId="0" fontId="18" fillId="0" borderId="30" xfId="17" applyFont="1" applyBorder="1" applyAlignment="1">
      <alignment horizontal="center" vertical="center" wrapText="1"/>
    </xf>
    <xf numFmtId="0" fontId="18" fillId="0" borderId="32" xfId="17" applyFont="1" applyBorder="1" applyAlignment="1">
      <alignment horizontal="center" vertical="center" wrapText="1"/>
    </xf>
    <xf numFmtId="0" fontId="18" fillId="0" borderId="101" xfId="17" applyFont="1" applyBorder="1" applyAlignment="1">
      <alignment horizontal="center" vertical="center" wrapText="1"/>
    </xf>
    <xf numFmtId="0" fontId="18" fillId="0" borderId="105" xfId="17" applyFont="1" applyBorder="1" applyAlignment="1">
      <alignment horizontal="center" vertical="center" wrapText="1"/>
    </xf>
    <xf numFmtId="0" fontId="18" fillId="0" borderId="73" xfId="17" applyFont="1" applyBorder="1" applyAlignment="1">
      <alignment horizontal="center" vertical="center" wrapText="1"/>
    </xf>
    <xf numFmtId="3" fontId="18" fillId="0" borderId="101" xfId="17" applyNumberFormat="1" applyFont="1" applyBorder="1" applyAlignment="1">
      <alignment horizontal="center" vertical="center"/>
    </xf>
    <xf numFmtId="3" fontId="18" fillId="0" borderId="105" xfId="17" applyNumberFormat="1" applyFont="1" applyBorder="1" applyAlignment="1">
      <alignment horizontal="center" vertical="center"/>
    </xf>
    <xf numFmtId="3" fontId="18" fillId="0" borderId="73" xfId="17" applyNumberFormat="1" applyFont="1" applyBorder="1" applyAlignment="1">
      <alignment horizontal="center" vertical="center"/>
    </xf>
    <xf numFmtId="0" fontId="18" fillId="0" borderId="21" xfId="17" applyFont="1" applyBorder="1" applyAlignment="1">
      <alignment horizontal="center"/>
    </xf>
    <xf numFmtId="0" fontId="18" fillId="0" borderId="99" xfId="17" applyFont="1" applyBorder="1" applyAlignment="1">
      <alignment horizontal="center"/>
    </xf>
    <xf numFmtId="0" fontId="18" fillId="0" borderId="113" xfId="17" applyFont="1" applyBorder="1" applyAlignment="1">
      <alignment horizontal="center"/>
    </xf>
    <xf numFmtId="0" fontId="18" fillId="0" borderId="11" xfId="17" applyFont="1" applyBorder="1" applyAlignment="1">
      <alignment horizontal="center" vertical="center"/>
    </xf>
    <xf numFmtId="0" fontId="18" fillId="0" borderId="0" xfId="17" applyFont="1" applyAlignment="1">
      <alignment horizontal="center" vertical="center"/>
    </xf>
    <xf numFmtId="0" fontId="18" fillId="0" borderId="19" xfId="17" applyFont="1" applyBorder="1" applyAlignment="1">
      <alignment horizontal="center" vertical="center"/>
    </xf>
    <xf numFmtId="0" fontId="18" fillId="8" borderId="1" xfId="17" applyFont="1" applyFill="1" applyBorder="1" applyAlignment="1">
      <alignment horizontal="left"/>
    </xf>
    <xf numFmtId="0" fontId="18" fillId="8" borderId="3" xfId="17" applyFont="1" applyFill="1" applyBorder="1" applyAlignment="1">
      <alignment horizontal="left"/>
    </xf>
    <xf numFmtId="0" fontId="18" fillId="8" borderId="2" xfId="17" applyFont="1" applyFill="1" applyBorder="1" applyAlignment="1">
      <alignment horizontal="left"/>
    </xf>
    <xf numFmtId="0" fontId="18" fillId="0" borderId="100" xfId="17" applyFont="1" applyBorder="1" applyAlignment="1">
      <alignment horizontal="center" vertical="center" wrapText="1"/>
    </xf>
    <xf numFmtId="0" fontId="18" fillId="0" borderId="91" xfId="17" applyFont="1" applyBorder="1" applyAlignment="1">
      <alignment horizontal="center" vertical="center" wrapText="1"/>
    </xf>
    <xf numFmtId="0" fontId="18" fillId="0" borderId="102" xfId="17" applyFont="1" applyBorder="1" applyAlignment="1">
      <alignment horizontal="center" vertical="center" wrapText="1"/>
    </xf>
    <xf numFmtId="0" fontId="18" fillId="0" borderId="92" xfId="17" applyFont="1" applyBorder="1" applyAlignment="1">
      <alignment horizontal="center" vertical="center" wrapText="1"/>
    </xf>
    <xf numFmtId="3" fontId="18" fillId="5" borderId="67" xfId="17" applyNumberFormat="1" applyFont="1" applyFill="1" applyBorder="1" applyAlignment="1">
      <alignment horizontal="left" vertical="center"/>
    </xf>
    <xf numFmtId="3" fontId="18" fillId="5" borderId="40" xfId="17" applyNumberFormat="1" applyFont="1" applyFill="1" applyBorder="1" applyAlignment="1">
      <alignment horizontal="left" vertical="center"/>
    </xf>
    <xf numFmtId="3" fontId="18" fillId="5" borderId="15" xfId="17" applyNumberFormat="1" applyFont="1" applyFill="1" applyBorder="1" applyAlignment="1">
      <alignment horizontal="left" vertical="center"/>
    </xf>
    <xf numFmtId="0" fontId="18" fillId="9" borderId="1" xfId="17" applyFont="1" applyFill="1" applyBorder="1" applyAlignment="1">
      <alignment horizontal="left" vertical="center"/>
    </xf>
    <xf numFmtId="0" fontId="18" fillId="9" borderId="3" xfId="17" applyFont="1" applyFill="1" applyBorder="1" applyAlignment="1">
      <alignment horizontal="left" vertical="center"/>
    </xf>
    <xf numFmtId="0" fontId="18" fillId="9" borderId="2" xfId="17" applyFont="1" applyFill="1" applyBorder="1" applyAlignment="1">
      <alignment horizontal="left" vertical="center"/>
    </xf>
    <xf numFmtId="0" fontId="20" fillId="0" borderId="67" xfId="18" applyFont="1" applyBorder="1" applyAlignment="1">
      <alignment horizontal="center" vertical="center" wrapText="1"/>
    </xf>
    <xf numFmtId="0" fontId="20" fillId="0" borderId="40" xfId="18" applyFont="1" applyBorder="1" applyAlignment="1">
      <alignment horizontal="center" vertical="center" wrapText="1"/>
    </xf>
    <xf numFmtId="0" fontId="20" fillId="0" borderId="63" xfId="18" applyFont="1" applyBorder="1" applyAlignment="1">
      <alignment horizontal="center" vertical="center" wrapText="1"/>
    </xf>
    <xf numFmtId="0" fontId="18" fillId="0" borderId="110" xfId="17" applyFont="1" applyBorder="1" applyAlignment="1">
      <alignment horizontal="center" vertical="center" wrapText="1"/>
    </xf>
    <xf numFmtId="0" fontId="18" fillId="0" borderId="40" xfId="17" applyFont="1" applyBorder="1" applyAlignment="1">
      <alignment horizontal="center" vertical="center" wrapText="1"/>
    </xf>
    <xf numFmtId="0" fontId="18" fillId="0" borderId="63" xfId="17" applyFont="1" applyBorder="1" applyAlignment="1">
      <alignment horizontal="center" vertical="center" wrapText="1"/>
    </xf>
    <xf numFmtId="3" fontId="18" fillId="0" borderId="67" xfId="17" applyNumberFormat="1" applyFont="1" applyBorder="1" applyAlignment="1">
      <alignment horizontal="center" vertical="center"/>
    </xf>
    <xf numFmtId="0" fontId="22" fillId="0" borderId="40" xfId="17" applyFont="1" applyBorder="1" applyAlignment="1">
      <alignment horizontal="center" vertical="center"/>
    </xf>
    <xf numFmtId="0" fontId="22" fillId="0" borderId="63" xfId="17" applyFont="1" applyBorder="1" applyAlignment="1">
      <alignment horizontal="center" vertical="center"/>
    </xf>
    <xf numFmtId="0" fontId="22" fillId="0" borderId="14" xfId="17" applyFont="1" applyBorder="1" applyAlignment="1">
      <alignment horizontal="center" vertical="center"/>
    </xf>
    <xf numFmtId="0" fontId="22" fillId="0" borderId="0" xfId="17" applyFont="1" applyAlignment="1">
      <alignment horizontal="center"/>
    </xf>
    <xf numFmtId="179" fontId="22" fillId="0" borderId="0" xfId="17" applyNumberFormat="1" applyFont="1" applyAlignment="1">
      <alignment horizontal="center"/>
    </xf>
    <xf numFmtId="0" fontId="15" fillId="2" borderId="3"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8" fillId="0" borderId="39" xfId="8" applyFont="1" applyBorder="1" applyAlignment="1">
      <alignment horizontal="center" vertical="center" wrapText="1"/>
    </xf>
    <xf numFmtId="0" fontId="18" fillId="0" borderId="3" xfId="8" applyFont="1" applyBorder="1" applyAlignment="1">
      <alignment horizontal="center" vertical="center" wrapText="1"/>
    </xf>
    <xf numFmtId="0" fontId="18" fillId="0" borderId="111" xfId="8" applyFont="1" applyBorder="1" applyAlignment="1">
      <alignment horizontal="center" vertical="center" wrapText="1"/>
    </xf>
    <xf numFmtId="0" fontId="23" fillId="0" borderId="100" xfId="8" applyFont="1" applyBorder="1" applyAlignment="1">
      <alignment horizontal="right" vertical="center"/>
    </xf>
    <xf numFmtId="0" fontId="23" fillId="0" borderId="102" xfId="8" applyFont="1" applyBorder="1" applyAlignment="1">
      <alignment horizontal="right" vertical="center"/>
    </xf>
    <xf numFmtId="0" fontId="23" fillId="0" borderId="89" xfId="8" applyFont="1" applyBorder="1" applyAlignment="1">
      <alignment horizontal="right" vertical="center"/>
    </xf>
    <xf numFmtId="0" fontId="23" fillId="0" borderId="14" xfId="8" applyFont="1" applyBorder="1" applyAlignment="1">
      <alignment horizontal="right" vertical="center"/>
    </xf>
    <xf numFmtId="0" fontId="23" fillId="0" borderId="91" xfId="8" applyFont="1" applyBorder="1" applyAlignment="1">
      <alignment horizontal="right" vertical="center"/>
    </xf>
    <xf numFmtId="0" fontId="23" fillId="0" borderId="92" xfId="8" applyFont="1" applyBorder="1" applyAlignment="1">
      <alignment horizontal="right" vertical="center"/>
    </xf>
    <xf numFmtId="0" fontId="33" fillId="0" borderId="119" xfId="0" applyFont="1" applyBorder="1" applyAlignment="1">
      <alignment horizontal="left" vertical="center" wrapText="1"/>
    </xf>
    <xf numFmtId="0" fontId="33" fillId="0" borderId="0" xfId="0" applyFont="1" applyBorder="1" applyAlignment="1">
      <alignment horizontal="left" vertical="center" wrapText="1"/>
    </xf>
    <xf numFmtId="0" fontId="31" fillId="0" borderId="110" xfId="8" applyFont="1" applyBorder="1" applyAlignment="1">
      <alignment horizontal="center" vertical="center"/>
    </xf>
    <xf numFmtId="0" fontId="31" fillId="0" borderId="40" xfId="8" applyFont="1" applyBorder="1" applyAlignment="1">
      <alignment horizontal="center" vertical="center"/>
    </xf>
    <xf numFmtId="0" fontId="32" fillId="0" borderId="0" xfId="0" applyFont="1" applyAlignment="1">
      <alignment horizontal="left" vertical="center" wrapText="1"/>
    </xf>
    <xf numFmtId="0" fontId="35" fillId="0" borderId="24" xfId="0" applyFont="1" applyBorder="1" applyAlignment="1">
      <alignment horizontal="center" vertical="center"/>
    </xf>
    <xf numFmtId="0" fontId="35" fillId="0" borderId="25" xfId="0" applyFont="1" applyBorder="1" applyAlignment="1">
      <alignment horizontal="center" vertical="center"/>
    </xf>
    <xf numFmtId="0" fontId="0" fillId="0" borderId="0" xfId="0" applyFont="1" applyBorder="1" applyAlignment="1">
      <alignment horizontal="center" vertical="center" wrapText="1"/>
    </xf>
    <xf numFmtId="0" fontId="6" fillId="0" borderId="5"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27" xfId="0" applyFont="1" applyBorder="1" applyAlignment="1">
      <alignment horizontal="left" vertical="center" wrapText="1"/>
    </xf>
    <xf numFmtId="0" fontId="0" fillId="0" borderId="53" xfId="0" applyFont="1" applyBorder="1" applyAlignment="1">
      <alignment horizontal="left" vertical="center" wrapText="1"/>
    </xf>
    <xf numFmtId="0" fontId="0" fillId="0" borderId="67" xfId="0" applyFont="1" applyBorder="1" applyAlignment="1">
      <alignment horizontal="center" vertical="center" wrapText="1"/>
    </xf>
    <xf numFmtId="0" fontId="0" fillId="0" borderId="63" xfId="0" applyFont="1" applyBorder="1" applyAlignment="1">
      <alignment horizontal="center" vertical="center" wrapText="1"/>
    </xf>
    <xf numFmtId="0" fontId="11" fillId="3" borderId="70" xfId="5" applyFont="1" applyFill="1" applyBorder="1" applyAlignment="1">
      <alignment horizontal="right"/>
    </xf>
    <xf numFmtId="0" fontId="11" fillId="3" borderId="83" xfId="5" applyFont="1" applyFill="1" applyBorder="1" applyAlignment="1">
      <alignment horizontal="right"/>
    </xf>
    <xf numFmtId="0" fontId="11" fillId="3" borderId="71" xfId="5" applyFont="1" applyFill="1" applyBorder="1" applyAlignment="1">
      <alignment horizontal="right"/>
    </xf>
    <xf numFmtId="0" fontId="6" fillId="3" borderId="76" xfId="0" applyFont="1" applyFill="1" applyBorder="1" applyAlignment="1">
      <alignment horizontal="left" vertical="center" wrapText="1"/>
    </xf>
    <xf numFmtId="0" fontId="0" fillId="3" borderId="76" xfId="0" applyFont="1" applyFill="1" applyBorder="1" applyAlignment="1">
      <alignment horizontal="left" vertical="center" wrapText="1"/>
    </xf>
    <xf numFmtId="0" fontId="0" fillId="3" borderId="77" xfId="0" applyFont="1" applyFill="1" applyBorder="1" applyAlignment="1">
      <alignment horizontal="left" vertical="center" wrapText="1"/>
    </xf>
    <xf numFmtId="0" fontId="6" fillId="0" borderId="10" xfId="0" applyFont="1" applyBorder="1" applyAlignment="1">
      <alignment horizontal="center" vertical="center" wrapText="1"/>
    </xf>
    <xf numFmtId="0" fontId="6" fillId="0" borderId="23" xfId="0" applyFont="1" applyBorder="1" applyAlignment="1">
      <alignment horizontal="center" vertical="center" wrapText="1"/>
    </xf>
    <xf numFmtId="0" fontId="0" fillId="0" borderId="82" xfId="0" applyFont="1" applyBorder="1" applyAlignment="1">
      <alignment horizontal="center" vertical="center" wrapText="1"/>
    </xf>
    <xf numFmtId="0" fontId="0" fillId="0" borderId="74" xfId="0" applyFont="1" applyBorder="1" applyAlignment="1">
      <alignment horizontal="center" vertical="center" wrapText="1"/>
    </xf>
    <xf numFmtId="0" fontId="6" fillId="0" borderId="62"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79" xfId="0" applyFont="1" applyBorder="1" applyAlignment="1">
      <alignment horizontal="center" vertical="center" wrapText="1"/>
    </xf>
    <xf numFmtId="0" fontId="0" fillId="0" borderId="28" xfId="0" applyFont="1" applyBorder="1" applyAlignment="1">
      <alignment horizontal="left" vertical="center" wrapText="1"/>
    </xf>
    <xf numFmtId="0" fontId="0" fillId="0" borderId="54" xfId="0" applyFont="1" applyBorder="1" applyAlignment="1">
      <alignment horizontal="left" vertical="center" wrapText="1"/>
    </xf>
    <xf numFmtId="0" fontId="5" fillId="0" borderId="89" xfId="5" applyFont="1" applyFill="1" applyBorder="1" applyAlignment="1">
      <alignment horizontal="left"/>
    </xf>
    <xf numFmtId="0" fontId="5" fillId="0" borderId="14" xfId="5" applyFont="1" applyFill="1" applyBorder="1" applyAlignment="1">
      <alignment horizontal="left"/>
    </xf>
    <xf numFmtId="0" fontId="5" fillId="0" borderId="31" xfId="5" applyFont="1" applyFill="1" applyBorder="1" applyAlignment="1">
      <alignment horizontal="left"/>
    </xf>
    <xf numFmtId="0" fontId="0" fillId="0" borderId="5" xfId="0" applyFont="1" applyBorder="1" applyAlignment="1">
      <alignment horizontal="center" vertical="center" wrapText="1"/>
    </xf>
    <xf numFmtId="0" fontId="6" fillId="3" borderId="7" xfId="0" applyFont="1" applyFill="1" applyBorder="1" applyAlignment="1">
      <alignment horizontal="left" vertical="center" wrapText="1"/>
    </xf>
    <xf numFmtId="0" fontId="0" fillId="3" borderId="8" xfId="0" applyFont="1" applyFill="1" applyBorder="1" applyAlignment="1">
      <alignment horizontal="left" vertical="center" wrapText="1"/>
    </xf>
    <xf numFmtId="0" fontId="0" fillId="3" borderId="20" xfId="0" applyFont="1" applyFill="1" applyBorder="1" applyAlignment="1">
      <alignment horizontal="left" vertical="center" wrapText="1"/>
    </xf>
    <xf numFmtId="0" fontId="6" fillId="0" borderId="6" xfId="0" applyFont="1" applyBorder="1" applyAlignment="1">
      <alignment horizontal="center" vertical="center" wrapText="1"/>
    </xf>
    <xf numFmtId="4" fontId="6" fillId="0" borderId="6" xfId="0" applyNumberFormat="1" applyFont="1" applyBorder="1" applyAlignment="1">
      <alignment horizontal="center" vertical="center" wrapText="1"/>
    </xf>
    <xf numFmtId="4" fontId="6" fillId="0" borderId="10" xfId="0" applyNumberFormat="1" applyFont="1" applyBorder="1" applyAlignment="1">
      <alignment horizontal="center" vertical="center" wrapText="1"/>
    </xf>
    <xf numFmtId="0" fontId="6" fillId="3" borderId="24" xfId="0" applyFont="1" applyFill="1" applyBorder="1" applyAlignment="1">
      <alignment horizontal="left" vertical="center" wrapText="1"/>
    </xf>
    <xf numFmtId="0" fontId="0" fillId="3" borderId="25" xfId="0" applyFont="1" applyFill="1" applyBorder="1" applyAlignment="1">
      <alignment horizontal="left" vertical="center" wrapText="1"/>
    </xf>
    <xf numFmtId="0" fontId="0" fillId="3" borderId="68" xfId="0" applyFont="1" applyFill="1" applyBorder="1" applyAlignment="1">
      <alignment horizontal="left"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5" fillId="0" borderId="91" xfId="5" applyFont="1" applyFill="1" applyBorder="1" applyAlignment="1">
      <alignment horizontal="left"/>
    </xf>
    <xf numFmtId="0" fontId="5" fillId="0" borderId="92" xfId="5" applyFont="1" applyFill="1" applyBorder="1" applyAlignment="1">
      <alignment horizontal="left"/>
    </xf>
    <xf numFmtId="0" fontId="5" fillId="0" borderId="32" xfId="5" applyFont="1" applyFill="1" applyBorder="1" applyAlignment="1">
      <alignment horizontal="left"/>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11" fillId="0" borderId="78" xfId="5" applyFont="1" applyFill="1" applyBorder="1" applyAlignment="1">
      <alignment horizontal="left" vertical="center" wrapText="1"/>
    </xf>
    <xf numFmtId="0" fontId="11" fillId="0" borderId="94" xfId="5" applyFont="1" applyFill="1" applyBorder="1" applyAlignment="1">
      <alignment horizontal="left" vertical="center" wrapText="1"/>
    </xf>
    <xf numFmtId="0" fontId="11" fillId="0" borderId="93" xfId="5" applyFont="1" applyFill="1" applyBorder="1" applyAlignment="1">
      <alignment horizontal="left" vertical="center" wrapText="1"/>
    </xf>
    <xf numFmtId="0" fontId="11" fillId="0" borderId="95" xfId="5" applyFont="1" applyFill="1" applyBorder="1" applyAlignment="1">
      <alignment horizontal="left" vertical="center" wrapText="1"/>
    </xf>
    <xf numFmtId="0" fontId="11" fillId="0" borderId="87" xfId="5" applyFont="1" applyFill="1" applyBorder="1" applyAlignment="1">
      <alignment horizontal="center" vertical="center"/>
    </xf>
    <xf numFmtId="0" fontId="11" fillId="0" borderId="86" xfId="5" applyFont="1" applyFill="1" applyBorder="1" applyAlignment="1">
      <alignment horizontal="center" vertical="center"/>
    </xf>
    <xf numFmtId="0" fontId="11" fillId="0" borderId="88" xfId="5" applyFont="1" applyFill="1" applyBorder="1" applyAlignment="1">
      <alignment horizontal="center" vertical="center"/>
    </xf>
    <xf numFmtId="0" fontId="6" fillId="0" borderId="80"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66" xfId="0" applyFont="1" applyBorder="1" applyAlignment="1">
      <alignment horizontal="center" vertical="center" wrapText="1"/>
    </xf>
    <xf numFmtId="0" fontId="0" fillId="0" borderId="72" xfId="0" applyFont="1" applyBorder="1" applyAlignment="1">
      <alignment horizontal="left" vertical="center" wrapText="1"/>
    </xf>
    <xf numFmtId="0" fontId="0" fillId="0" borderId="18" xfId="0" applyFont="1" applyBorder="1" applyAlignment="1">
      <alignment horizontal="left" vertical="center" wrapText="1"/>
    </xf>
    <xf numFmtId="0" fontId="0" fillId="0" borderId="81" xfId="0" applyFont="1" applyBorder="1" applyAlignment="1">
      <alignment horizontal="center" vertical="center" wrapText="1"/>
    </xf>
    <xf numFmtId="0" fontId="0" fillId="0" borderId="73" xfId="0" applyFont="1" applyBorder="1" applyAlignment="1">
      <alignment horizontal="center" vertical="center" wrapText="1"/>
    </xf>
    <xf numFmtId="0" fontId="16" fillId="4" borderId="14" xfId="15" applyFont="1" applyFill="1" applyBorder="1" applyAlignment="1">
      <alignment horizontal="center" vertical="center" wrapText="1"/>
    </xf>
    <xf numFmtId="0" fontId="6" fillId="4" borderId="59" xfId="0" applyFont="1" applyFill="1" applyBorder="1" applyAlignment="1">
      <alignment horizontal="center" vertical="center" wrapText="1"/>
    </xf>
    <xf numFmtId="0" fontId="6" fillId="4" borderId="60" xfId="0" applyFont="1" applyFill="1" applyBorder="1" applyAlignment="1">
      <alignment horizontal="center" vertical="center" wrapText="1"/>
    </xf>
    <xf numFmtId="0" fontId="6" fillId="4" borderId="56" xfId="0" applyFont="1" applyFill="1" applyBorder="1" applyAlignment="1">
      <alignment horizontal="center" vertical="center" wrapText="1"/>
    </xf>
    <xf numFmtId="0" fontId="6" fillId="4" borderId="57" xfId="0" applyFont="1" applyFill="1" applyBorder="1" applyAlignment="1">
      <alignment horizontal="center" vertical="center" wrapText="1"/>
    </xf>
    <xf numFmtId="0" fontId="6" fillId="4" borderId="58"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9" fillId="0" borderId="50" xfId="0" applyFont="1" applyBorder="1" applyAlignment="1">
      <alignment horizontal="center" vertical="center" wrapText="1"/>
    </xf>
  </cellXfs>
  <cellStyles count="25">
    <cellStyle name="Millares" xfId="1" builtinId="3"/>
    <cellStyle name="Millares [0]" xfId="2" builtinId="6"/>
    <cellStyle name="Millares 3 23" xfId="11" xr:uid="{00000000-0005-0000-0000-000002000000}"/>
    <cellStyle name="Millares 4" xfId="22" xr:uid="{00000000-0005-0000-0000-000003000000}"/>
    <cellStyle name="Moneda" xfId="3" builtinId="4"/>
    <cellStyle name="Moneda [0]" xfId="24" builtinId="7"/>
    <cellStyle name="Moneda [0] 3" xfId="14" xr:uid="{00000000-0005-0000-0000-000005000000}"/>
    <cellStyle name="Moneda 2" xfId="4" xr:uid="{00000000-0005-0000-0000-000006000000}"/>
    <cellStyle name="Moneda 2 10" xfId="9" xr:uid="{00000000-0005-0000-0000-000007000000}"/>
    <cellStyle name="Moneda 3" xfId="6" xr:uid="{00000000-0005-0000-0000-000008000000}"/>
    <cellStyle name="Moneda 4" xfId="20" xr:uid="{00000000-0005-0000-0000-000009000000}"/>
    <cellStyle name="Normal" xfId="0" builtinId="0"/>
    <cellStyle name="Normal 2" xfId="5" xr:uid="{00000000-0005-0000-0000-00000B000000}"/>
    <cellStyle name="Normal 2 10" xfId="8" xr:uid="{00000000-0005-0000-0000-00000C000000}"/>
    <cellStyle name="Normal 2 2" xfId="7" xr:uid="{00000000-0005-0000-0000-00000D000000}"/>
    <cellStyle name="Normal 3" xfId="15" xr:uid="{00000000-0005-0000-0000-00000E000000}"/>
    <cellStyle name="Normal 4 2" xfId="17" xr:uid="{00000000-0005-0000-0000-00000F000000}"/>
    <cellStyle name="Normal 4 3" xfId="21" xr:uid="{00000000-0005-0000-0000-000010000000}"/>
    <cellStyle name="Normal 6 2" xfId="18" xr:uid="{00000000-0005-0000-0000-000011000000}"/>
    <cellStyle name="Porcentaje" xfId="23" builtinId="5"/>
    <cellStyle name="Porcentaje 2" xfId="16" xr:uid="{00000000-0005-0000-0000-000013000000}"/>
    <cellStyle name="Porcentaje 2 2" xfId="12" xr:uid="{00000000-0005-0000-0000-000014000000}"/>
    <cellStyle name="Porcentaje 3" xfId="10" xr:uid="{00000000-0005-0000-0000-000015000000}"/>
    <cellStyle name="Porcentaje 4 2" xfId="13" xr:uid="{00000000-0005-0000-0000-000016000000}"/>
    <cellStyle name="Porcentual 2 2" xfId="19" xr:uid="{00000000-0005-0000-0000-00001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8</xdr:col>
      <xdr:colOff>419099</xdr:colOff>
      <xdr:row>2</xdr:row>
      <xdr:rowOff>54799</xdr:rowOff>
    </xdr:from>
    <xdr:to>
      <xdr:col>8</xdr:col>
      <xdr:colOff>1190624</xdr:colOff>
      <xdr:row>2</xdr:row>
      <xdr:rowOff>815974</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29699" y="607249"/>
          <a:ext cx="771525" cy="761175"/>
        </a:xfrm>
        <a:prstGeom prst="rect">
          <a:avLst/>
        </a:prstGeom>
      </xdr:spPr>
    </xdr:pic>
    <xdr:clientData/>
  </xdr:twoCellAnchor>
  <xdr:twoCellAnchor editAs="oneCell">
    <xdr:from>
      <xdr:col>0</xdr:col>
      <xdr:colOff>234176</xdr:colOff>
      <xdr:row>2</xdr:row>
      <xdr:rowOff>43815</xdr:rowOff>
    </xdr:from>
    <xdr:to>
      <xdr:col>0</xdr:col>
      <xdr:colOff>2248642</xdr:colOff>
      <xdr:row>2</xdr:row>
      <xdr:rowOff>815340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829" t="18312" r="51898" b="16402"/>
        <a:stretch/>
      </xdr:blipFill>
      <xdr:spPr>
        <a:xfrm>
          <a:off x="234176" y="596265"/>
          <a:ext cx="2014466"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419099</xdr:colOff>
      <xdr:row>2</xdr:row>
      <xdr:rowOff>54799</xdr:rowOff>
    </xdr:from>
    <xdr:to>
      <xdr:col>8</xdr:col>
      <xdr:colOff>1190624</xdr:colOff>
      <xdr:row>2</xdr:row>
      <xdr:rowOff>815974</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72524" y="607249"/>
          <a:ext cx="771525" cy="761175"/>
        </a:xfrm>
        <a:prstGeom prst="rect">
          <a:avLst/>
        </a:prstGeom>
      </xdr:spPr>
    </xdr:pic>
    <xdr:clientData/>
  </xdr:twoCellAnchor>
  <xdr:twoCellAnchor editAs="oneCell">
    <xdr:from>
      <xdr:col>0</xdr:col>
      <xdr:colOff>234176</xdr:colOff>
      <xdr:row>2</xdr:row>
      <xdr:rowOff>43815</xdr:rowOff>
    </xdr:from>
    <xdr:to>
      <xdr:col>0</xdr:col>
      <xdr:colOff>2248642</xdr:colOff>
      <xdr:row>2</xdr:row>
      <xdr:rowOff>815340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829" t="18312" r="51898" b="16402"/>
        <a:stretch/>
      </xdr:blipFill>
      <xdr:spPr>
        <a:xfrm>
          <a:off x="234176" y="596265"/>
          <a:ext cx="2014466" cy="7715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309033</xdr:colOff>
      <xdr:row>0</xdr:row>
      <xdr:rowOff>264583</xdr:rowOff>
    </xdr:from>
    <xdr:to>
      <xdr:col>1</xdr:col>
      <xdr:colOff>2147578</xdr:colOff>
      <xdr:row>0</xdr:row>
      <xdr:rowOff>1090930</xdr:rowOff>
    </xdr:to>
    <xdr:pic>
      <xdr:nvPicPr>
        <xdr:cNvPr id="2" name="Imagen 1" descr="Portal Gobernación de Risaralda">
          <a:extLst>
            <a:ext uri="{FF2B5EF4-FFF2-40B4-BE49-F238E27FC236}">
              <a16:creationId xmlns:a16="http://schemas.microsoft.com/office/drawing/2014/main" id="{00000000-0008-0000-02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091" r="10695"/>
        <a:stretch/>
      </xdr:blipFill>
      <xdr:spPr bwMode="auto">
        <a:xfrm>
          <a:off x="309033" y="264583"/>
          <a:ext cx="2166628" cy="8263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57694</xdr:colOff>
      <xdr:row>0</xdr:row>
      <xdr:rowOff>172298</xdr:rowOff>
    </xdr:from>
    <xdr:to>
      <xdr:col>5</xdr:col>
      <xdr:colOff>1153584</xdr:colOff>
      <xdr:row>0</xdr:row>
      <xdr:rowOff>1187345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6700" r="28500"/>
        <a:stretch>
          <a:fillRect/>
        </a:stretch>
      </xdr:blipFill>
      <xdr:spPr bwMode="auto">
        <a:xfrm>
          <a:off x="6111361" y="172298"/>
          <a:ext cx="1095890" cy="10150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419099</xdr:colOff>
      <xdr:row>2</xdr:row>
      <xdr:rowOff>54799</xdr:rowOff>
    </xdr:from>
    <xdr:to>
      <xdr:col>8</xdr:col>
      <xdr:colOff>1510393</xdr:colOff>
      <xdr:row>2</xdr:row>
      <xdr:rowOff>1131453</xdr:rowOff>
    </xdr:to>
    <xdr:pic>
      <xdr:nvPicPr>
        <xdr:cNvPr id="2" name="1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73885" y="599085"/>
          <a:ext cx="1091294" cy="1076654"/>
        </a:xfrm>
        <a:prstGeom prst="rect">
          <a:avLst/>
        </a:prstGeom>
      </xdr:spPr>
    </xdr:pic>
    <xdr:clientData/>
  </xdr:twoCellAnchor>
  <xdr:twoCellAnchor editAs="oneCell">
    <xdr:from>
      <xdr:col>0</xdr:col>
      <xdr:colOff>70890</xdr:colOff>
      <xdr:row>2</xdr:row>
      <xdr:rowOff>193494</xdr:rowOff>
    </xdr:from>
    <xdr:to>
      <xdr:col>0</xdr:col>
      <xdr:colOff>2514540</xdr:colOff>
      <xdr:row>2</xdr:row>
      <xdr:rowOff>1129393</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829" t="18312" r="51898" b="16402"/>
        <a:stretch/>
      </xdr:blipFill>
      <xdr:spPr>
        <a:xfrm>
          <a:off x="70890" y="737780"/>
          <a:ext cx="2443650" cy="9358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334433</xdr:colOff>
      <xdr:row>0</xdr:row>
      <xdr:rowOff>357716</xdr:rowOff>
    </xdr:from>
    <xdr:to>
      <xdr:col>2</xdr:col>
      <xdr:colOff>29853</xdr:colOff>
      <xdr:row>0</xdr:row>
      <xdr:rowOff>1184063</xdr:rowOff>
    </xdr:to>
    <xdr:pic>
      <xdr:nvPicPr>
        <xdr:cNvPr id="2" name="Imagen 1" descr="Portal Gobernación de Risaralda">
          <a:extLst>
            <a:ext uri="{FF2B5EF4-FFF2-40B4-BE49-F238E27FC236}">
              <a16:creationId xmlns:a16="http://schemas.microsoft.com/office/drawing/2014/main" id="{B4D0B3DB-E244-4843-A49B-8E745598790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091" r="10695"/>
        <a:stretch/>
      </xdr:blipFill>
      <xdr:spPr bwMode="auto">
        <a:xfrm>
          <a:off x="334433" y="357716"/>
          <a:ext cx="2235420" cy="8263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0</xdr:row>
      <xdr:rowOff>204049</xdr:rowOff>
    </xdr:from>
    <xdr:to>
      <xdr:col>4</xdr:col>
      <xdr:colOff>1095890</xdr:colOff>
      <xdr:row>0</xdr:row>
      <xdr:rowOff>1219096</xdr:rowOff>
    </xdr:to>
    <xdr:pic>
      <xdr:nvPicPr>
        <xdr:cNvPr id="3" name="Imagen 2">
          <a:extLst>
            <a:ext uri="{FF2B5EF4-FFF2-40B4-BE49-F238E27FC236}">
              <a16:creationId xmlns:a16="http://schemas.microsoft.com/office/drawing/2014/main" id="{A3F8DACC-EF21-4D87-9CA2-876741023CB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6700" r="28500"/>
        <a:stretch>
          <a:fillRect/>
        </a:stretch>
      </xdr:blipFill>
      <xdr:spPr bwMode="auto">
        <a:xfrm>
          <a:off x="7730606" y="204049"/>
          <a:ext cx="1095890" cy="10150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304800</xdr:colOff>
      <xdr:row>1</xdr:row>
      <xdr:rowOff>84779</xdr:rowOff>
    </xdr:from>
    <xdr:to>
      <xdr:col>6</xdr:col>
      <xdr:colOff>1181100</xdr:colOff>
      <xdr:row>1</xdr:row>
      <xdr:rowOff>787399</xdr:rowOff>
    </xdr:to>
    <xdr:pic>
      <xdr:nvPicPr>
        <xdr:cNvPr id="2" name="1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43060" y="183839"/>
          <a:ext cx="876300" cy="702620"/>
        </a:xfrm>
        <a:prstGeom prst="rect">
          <a:avLst/>
        </a:prstGeom>
      </xdr:spPr>
    </xdr:pic>
    <xdr:clientData/>
  </xdr:twoCellAnchor>
  <xdr:twoCellAnchor editAs="oneCell">
    <xdr:from>
      <xdr:col>2</xdr:col>
      <xdr:colOff>0</xdr:colOff>
      <xdr:row>1</xdr:row>
      <xdr:rowOff>169333</xdr:rowOff>
    </xdr:from>
    <xdr:to>
      <xdr:col>2</xdr:col>
      <xdr:colOff>1798320</xdr:colOff>
      <xdr:row>1</xdr:row>
      <xdr:rowOff>711474</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829" t="18312" r="51898" b="16402"/>
        <a:stretch/>
      </xdr:blipFill>
      <xdr:spPr>
        <a:xfrm>
          <a:off x="651933" y="270933"/>
          <a:ext cx="1798320" cy="54214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10</xdr:col>
      <xdr:colOff>419099</xdr:colOff>
      <xdr:row>2</xdr:row>
      <xdr:rowOff>54799</xdr:rowOff>
    </xdr:from>
    <xdr:to>
      <xdr:col>10</xdr:col>
      <xdr:colOff>1190624</xdr:colOff>
      <xdr:row>2</xdr:row>
      <xdr:rowOff>815974</xdr:rowOff>
    </xdr:to>
    <xdr:pic>
      <xdr:nvPicPr>
        <xdr:cNvPr id="2" name="1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67899" y="607249"/>
          <a:ext cx="771525" cy="761175"/>
        </a:xfrm>
        <a:prstGeom prst="rect">
          <a:avLst/>
        </a:prstGeom>
      </xdr:spPr>
    </xdr:pic>
    <xdr:clientData/>
  </xdr:twoCellAnchor>
  <xdr:twoCellAnchor editAs="oneCell">
    <xdr:from>
      <xdr:col>0</xdr:col>
      <xdr:colOff>234176</xdr:colOff>
      <xdr:row>2</xdr:row>
      <xdr:rowOff>43815</xdr:rowOff>
    </xdr:from>
    <xdr:to>
      <xdr:col>0</xdr:col>
      <xdr:colOff>2248642</xdr:colOff>
      <xdr:row>2</xdr:row>
      <xdr:rowOff>815340</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829" t="18312" r="51898" b="16402"/>
        <a:stretch/>
      </xdr:blipFill>
      <xdr:spPr>
        <a:xfrm>
          <a:off x="234176" y="596265"/>
          <a:ext cx="2014466" cy="7715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97367</xdr:colOff>
      <xdr:row>0</xdr:row>
      <xdr:rowOff>135666</xdr:rowOff>
    </xdr:from>
    <xdr:to>
      <xdr:col>1</xdr:col>
      <xdr:colOff>2019282</xdr:colOff>
      <xdr:row>0</xdr:row>
      <xdr:rowOff>868680</xdr:rowOff>
    </xdr:to>
    <xdr:pic>
      <xdr:nvPicPr>
        <xdr:cNvPr id="2" name="Imagen 1" descr="Portal Gobernación de Risaralda">
          <a:extLst>
            <a:ext uri="{FF2B5EF4-FFF2-40B4-BE49-F238E27FC236}">
              <a16:creationId xmlns:a16="http://schemas.microsoft.com/office/drawing/2014/main" id="{00000000-0008-0000-07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091" r="10695"/>
        <a:stretch/>
      </xdr:blipFill>
      <xdr:spPr bwMode="auto">
        <a:xfrm>
          <a:off x="421217" y="135666"/>
          <a:ext cx="1921915" cy="7330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184694</xdr:colOff>
      <xdr:row>0</xdr:row>
      <xdr:rowOff>98216</xdr:rowOff>
    </xdr:from>
    <xdr:to>
      <xdr:col>5</xdr:col>
      <xdr:colOff>1059180</xdr:colOff>
      <xdr:row>0</xdr:row>
      <xdr:rowOff>908192</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6700" r="28500"/>
        <a:stretch>
          <a:fillRect/>
        </a:stretch>
      </xdr:blipFill>
      <xdr:spPr bwMode="auto">
        <a:xfrm>
          <a:off x="6223544" y="98216"/>
          <a:ext cx="874486" cy="8099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754380</xdr:colOff>
      <xdr:row>0</xdr:row>
      <xdr:rowOff>30480</xdr:rowOff>
    </xdr:from>
    <xdr:to>
      <xdr:col>3</xdr:col>
      <xdr:colOff>2628900</xdr:colOff>
      <xdr:row>0</xdr:row>
      <xdr:rowOff>743845</xdr:rowOff>
    </xdr:to>
    <xdr:pic>
      <xdr:nvPicPr>
        <xdr:cNvPr id="2" name="3 Imagen">
          <a:extLst>
            <a:ext uri="{FF2B5EF4-FFF2-40B4-BE49-F238E27FC236}">
              <a16:creationId xmlns:a16="http://schemas.microsoft.com/office/drawing/2014/main" id="{00000000-0008-0000-0900-000002000000}"/>
            </a:ext>
          </a:extLst>
        </xdr:cNvPr>
        <xdr:cNvPicPr>
          <a:picLocks noChangeAspect="1"/>
        </xdr:cNvPicPr>
      </xdr:nvPicPr>
      <xdr:blipFill rotWithShape="1">
        <a:blip xmlns:r="http://schemas.openxmlformats.org/officeDocument/2006/relationships" r:embed="rId1"/>
        <a:srcRect l="5737" t="19008" r="38704" b="15702"/>
        <a:stretch/>
      </xdr:blipFill>
      <xdr:spPr>
        <a:xfrm>
          <a:off x="8724900" y="30480"/>
          <a:ext cx="1874520" cy="713365"/>
        </a:xfrm>
        <a:prstGeom prst="rect">
          <a:avLst/>
        </a:prstGeom>
      </xdr:spPr>
    </xdr:pic>
    <xdr:clientData/>
  </xdr:twoCellAnchor>
  <xdr:twoCellAnchor editAs="oneCell">
    <xdr:from>
      <xdr:col>0</xdr:col>
      <xdr:colOff>563880</xdr:colOff>
      <xdr:row>0</xdr:row>
      <xdr:rowOff>53340</xdr:rowOff>
    </xdr:from>
    <xdr:to>
      <xdr:col>0</xdr:col>
      <xdr:colOff>1440180</xdr:colOff>
      <xdr:row>0</xdr:row>
      <xdr:rowOff>755960</xdr:rowOff>
    </xdr:to>
    <xdr:pic>
      <xdr:nvPicPr>
        <xdr:cNvPr id="4" name="1 Imagen">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3880" y="53340"/>
          <a:ext cx="876300" cy="7026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Mis%20Documentos\Dise&#241;os%20cundinamarca%20ultima%20version%20PTAP\CUNDINAMARCA\ED-C264-VEG-PTAP-IT-06.V2\Anexos\ANEXO%206%20Presupuesto-Memorias%20cantidades%20obra\Presupuesto%20PTAP%20La%20Vega_V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E8ECEC0\Presupuesto%20PTAP%20La%20Vega_VF.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rive\PROYECTOS%20EAAR\SAN%20CLEMENTE\Emergencia\Pre-contractuales\3.%20Presupuesto%20Emergencia%20San%20Cleme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
      <sheetName val="Inst. Accesorios"/>
      <sheetName val="CAP. 7"/>
      <sheetName val="Resumen"/>
      <sheetName val="Programa de inversion"/>
      <sheetName val="PTTO POZO SUCCION"/>
      <sheetName val="PTTO LECHOS"/>
      <sheetName val="PTTO TK ESPESA"/>
      <sheetName val="PTTO OPT._PTAP"/>
      <sheetName val="SUM OPT._PTAP"/>
      <sheetName val="PTTO OPT._PTAP LARGO PLAZO"/>
      <sheetName val="SUM OPT._PTAP LARGO PLAZO"/>
      <sheetName val="PPTO_ELEC_LAVEGA"/>
      <sheetName val="Sum. Tubería"/>
      <sheetName val="Sum. Accesorios"/>
      <sheetName val="ListaPrecios"/>
      <sheetName val="APU"/>
      <sheetName val="Insumos"/>
      <sheetName val="ListaMCantera"/>
      <sheetName val="MCantera"/>
      <sheetName val="Tuberia"/>
      <sheetName val="ManoDeObra"/>
      <sheetName val="Municipios"/>
      <sheetName val="APU5,4S"/>
      <sheetName val="APU5,3S"/>
      <sheetName val="APU5,2S"/>
      <sheetName val="APU5,1S"/>
      <sheetName val="APU4,2S"/>
      <sheetName val="APU4,1S"/>
      <sheetName val="APU3,3S"/>
      <sheetName val="APU3,2S"/>
      <sheetName val="APU3,1S"/>
      <sheetName val="APU2,2S"/>
      <sheetName val="APU2,1S"/>
      <sheetName val="APU1,5S"/>
      <sheetName val="APU1,4S"/>
      <sheetName val="APU1,3S"/>
      <sheetName val="APU1,2S"/>
      <sheetName val="APU1,1S"/>
      <sheetName val="APU6,1M"/>
      <sheetName val="APU5,1M"/>
      <sheetName val="APU4,2M"/>
      <sheetName val="APU4,1M"/>
      <sheetName val="APU3,3M"/>
      <sheetName val="APU3,2M"/>
      <sheetName val="APU3,1M"/>
      <sheetName val="APU2,2M"/>
      <sheetName val="APU2,1M"/>
      <sheetName val="APU1,4M"/>
      <sheetName val="APU1,3M"/>
      <sheetName val="APU1,2M"/>
      <sheetName val="APU1,1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1">
          <cell r="B1">
            <v>2011</v>
          </cell>
          <cell r="C1" t="str">
            <v>FACTOR DE AJUSTE</v>
          </cell>
          <cell r="E1">
            <v>4.000000000001E-2</v>
          </cell>
        </row>
        <row r="2">
          <cell r="B2">
            <v>2012</v>
          </cell>
          <cell r="C2" t="str">
            <v>FACTOR DE AJUSTE</v>
          </cell>
          <cell r="E2">
            <v>5.8065720687079797E-2</v>
          </cell>
        </row>
        <row r="3">
          <cell r="C3" t="str">
            <v>FACTOR DE AJUSTE EPM</v>
          </cell>
          <cell r="E3">
            <v>1.1003883495145736</v>
          </cell>
        </row>
        <row r="4">
          <cell r="C4" t="str">
            <v>FACTOR DE AJUSTE IEH</v>
          </cell>
          <cell r="E4">
            <v>1.0580657206870798</v>
          </cell>
        </row>
        <row r="10">
          <cell r="B10" t="str">
            <v xml:space="preserve">PRESUPUESTO OPTMIZACIÓN PLANTA DE AGUA POTABLE </v>
          </cell>
        </row>
        <row r="11">
          <cell r="B11" t="str">
            <v>MUNICIPIO DE VERGARA DEPARTAMENTO DE CUNDINAMARCA</v>
          </cell>
        </row>
        <row r="12">
          <cell r="B12" t="str">
            <v>LISTA DE INSUMOS</v>
          </cell>
        </row>
        <row r="15">
          <cell r="B15" t="str">
            <v>DESCRIPCION</v>
          </cell>
          <cell r="C15" t="str">
            <v>UNIDAD</v>
          </cell>
          <cell r="D15" t="str">
            <v>PRECIO SIN AJUSTAR</v>
          </cell>
          <cell r="E15" t="str">
            <v>VALOR UNITARIO</v>
          </cell>
        </row>
        <row r="16">
          <cell r="B16" t="str">
            <v>HERRAMIENTA MENOR</v>
          </cell>
          <cell r="C16" t="str">
            <v>%MO</v>
          </cell>
        </row>
        <row r="17">
          <cell r="B17" t="str">
            <v>ACERO DE REFUERZO 60000PSI</v>
          </cell>
          <cell r="C17" t="str">
            <v>kg</v>
          </cell>
          <cell r="D17">
            <v>2544.5562025762947</v>
          </cell>
          <cell r="E17">
            <v>2800</v>
          </cell>
        </row>
        <row r="18">
          <cell r="B18" t="str">
            <v>ACONDICIONADOR DE SUPERFICIE</v>
          </cell>
          <cell r="C18" t="str">
            <v>un</v>
          </cell>
          <cell r="D18">
            <v>87327.768938539099</v>
          </cell>
          <cell r="E18">
            <v>96094</v>
          </cell>
        </row>
        <row r="19">
          <cell r="B19" t="str">
            <v>ADHESIVO EPOXICO DE CONCRETO</v>
          </cell>
          <cell r="C19" t="str">
            <v>kg</v>
          </cell>
          <cell r="D19">
            <v>52478.101159952865</v>
          </cell>
          <cell r="E19">
            <v>57746</v>
          </cell>
        </row>
        <row r="20">
          <cell r="B20" t="str">
            <v>ADHESIVO NOVAFORT</v>
          </cell>
          <cell r="C20" t="str">
            <v>un</v>
          </cell>
          <cell r="D20">
            <v>43774.80404905857</v>
          </cell>
          <cell r="E20">
            <v>48169</v>
          </cell>
        </row>
        <row r="21">
          <cell r="B21" t="str">
            <v>AGUA</v>
          </cell>
          <cell r="C21" t="str">
            <v>L</v>
          </cell>
          <cell r="D21">
            <v>20.352857142857143</v>
          </cell>
          <cell r="E21">
            <v>22</v>
          </cell>
        </row>
        <row r="22">
          <cell r="B22" t="str">
            <v>ALAMBRE NEGRO NO.18</v>
          </cell>
          <cell r="C22" t="str">
            <v>kg</v>
          </cell>
          <cell r="D22">
            <v>3635.0802893947066</v>
          </cell>
          <cell r="E22">
            <v>4000</v>
          </cell>
        </row>
        <row r="23">
          <cell r="B23" t="str">
            <v>ALCOHOL</v>
          </cell>
          <cell r="C23" t="str">
            <v>L</v>
          </cell>
          <cell r="D23">
            <v>3500.573205858348</v>
          </cell>
          <cell r="E23">
            <v>3852</v>
          </cell>
        </row>
        <row r="24">
          <cell r="B24" t="str">
            <v>ALQUILER DE FINISHER</v>
          </cell>
          <cell r="C24" t="str">
            <v>dia</v>
          </cell>
          <cell r="D24">
            <v>1099999.9271355208</v>
          </cell>
          <cell r="E24">
            <v>1210427</v>
          </cell>
        </row>
        <row r="25">
          <cell r="B25" t="str">
            <v>ALQUILER DE PULIDORA CON DISCO DIAMANTADO</v>
          </cell>
          <cell r="C25" t="str">
            <v>dia</v>
          </cell>
          <cell r="D25">
            <v>19999.975510818233</v>
          </cell>
          <cell r="E25">
            <v>22008</v>
          </cell>
        </row>
        <row r="26">
          <cell r="B26" t="str">
            <v xml:space="preserve">AMARRE PARA TEJA </v>
          </cell>
          <cell r="C26" t="str">
            <v>un</v>
          </cell>
          <cell r="D26">
            <v>525.43561492790491</v>
          </cell>
          <cell r="E26">
            <v>578</v>
          </cell>
        </row>
        <row r="27">
          <cell r="B27" t="str">
            <v>ANDENES EN ADOQUIN</v>
          </cell>
          <cell r="C27" t="str">
            <v>m2</v>
          </cell>
          <cell r="D27">
            <v>30699.411012272045</v>
          </cell>
          <cell r="E27">
            <v>33781</v>
          </cell>
        </row>
        <row r="28">
          <cell r="B28" t="str">
            <v>ÁNGULO DE 3" X 3/8 X 11M</v>
          </cell>
          <cell r="C28" t="str">
            <v>un</v>
          </cell>
          <cell r="D28">
            <v>98999.891522568127</v>
          </cell>
          <cell r="E28">
            <v>108938</v>
          </cell>
        </row>
        <row r="29">
          <cell r="B29" t="str">
            <v>ANGULO DE  2"x3/16"</v>
          </cell>
          <cell r="C29" t="str">
            <v>ml</v>
          </cell>
          <cell r="E29">
            <v>8000</v>
          </cell>
        </row>
        <row r="30">
          <cell r="B30" t="str">
            <v>ANTICORROSIVO</v>
          </cell>
          <cell r="C30" t="str">
            <v>GLB</v>
          </cell>
          <cell r="D30">
            <v>21000.462683652455</v>
          </cell>
          <cell r="E30">
            <v>23109</v>
          </cell>
        </row>
        <row r="31">
          <cell r="B31" t="str">
            <v>ANTICORROSIVO Y ACABADO COLORES 1 GL</v>
          </cell>
          <cell r="C31" t="str">
            <v>GLB</v>
          </cell>
          <cell r="D31">
            <v>53915.776428620971</v>
          </cell>
          <cell r="E31">
            <v>59328</v>
          </cell>
        </row>
        <row r="32">
          <cell r="B32" t="str">
            <v>ANTRACITA PARA FILTROS</v>
          </cell>
          <cell r="C32" t="str">
            <v>m3</v>
          </cell>
          <cell r="D32">
            <v>381849.31566418579</v>
          </cell>
          <cell r="E32">
            <v>420183</v>
          </cell>
        </row>
        <row r="33">
          <cell r="B33" t="str">
            <v>APARATO SANITARIO</v>
          </cell>
          <cell r="C33" t="str">
            <v>un</v>
          </cell>
          <cell r="D33">
            <v>108600.14533938849</v>
          </cell>
          <cell r="E33">
            <v>119502</v>
          </cell>
        </row>
        <row r="34">
          <cell r="B34" t="str">
            <v>ARENA DE PEÑA</v>
          </cell>
          <cell r="C34" t="str">
            <v>m3</v>
          </cell>
          <cell r="D34">
            <v>56726.604245302646</v>
          </cell>
          <cell r="E34">
            <v>71678</v>
          </cell>
        </row>
        <row r="35">
          <cell r="B35" t="str">
            <v>ARENA LAVADA DE PEÑA</v>
          </cell>
          <cell r="C35" t="str">
            <v>m3</v>
          </cell>
          <cell r="D35">
            <v>75599.954422103619</v>
          </cell>
          <cell r="E35">
            <v>73113</v>
          </cell>
        </row>
        <row r="36">
          <cell r="B36" t="str">
            <v>ARENA PARA FILTROS</v>
          </cell>
          <cell r="C36" t="str">
            <v>m3</v>
          </cell>
          <cell r="D36">
            <v>605192.44907647511</v>
          </cell>
          <cell r="E36">
            <v>665947</v>
          </cell>
        </row>
        <row r="37">
          <cell r="B37" t="str">
            <v>BASE ASFALTICA 80 100 MDC 1 EN SITIO</v>
          </cell>
          <cell r="C37" t="str">
            <v>m3</v>
          </cell>
          <cell r="D37">
            <v>357466.09644526104</v>
          </cell>
          <cell r="E37">
            <v>320341</v>
          </cell>
        </row>
        <row r="38">
          <cell r="B38" t="str">
            <v>BASE ASFALTICA 80 100 MDC 2 EN SITIO</v>
          </cell>
          <cell r="C38" t="str">
            <v>m3</v>
          </cell>
          <cell r="D38">
            <v>382719.01703043748</v>
          </cell>
          <cell r="E38">
            <v>340009</v>
          </cell>
        </row>
        <row r="39">
          <cell r="B39" t="str">
            <v>BASE ASFALTICA 80 100 MDC 3 EN SITIO</v>
          </cell>
          <cell r="C39" t="str">
            <v>m3</v>
          </cell>
          <cell r="D39">
            <v>398819.70776052144</v>
          </cell>
          <cell r="E39">
            <v>395741</v>
          </cell>
        </row>
        <row r="40">
          <cell r="B40" t="str">
            <v>BASE GRANULAR BG4 (NORMA ET-2005 IDU)</v>
          </cell>
          <cell r="C40" t="str">
            <v>m3</v>
          </cell>
          <cell r="D40">
            <v>21000.462683652455</v>
          </cell>
          <cell r="E40">
            <v>111998</v>
          </cell>
        </row>
        <row r="41">
          <cell r="B41" t="str">
            <v>BASE PARA POZO D=170CM</v>
          </cell>
          <cell r="C41" t="str">
            <v>un</v>
          </cell>
          <cell r="D41">
            <v>592040.71931151638</v>
          </cell>
          <cell r="E41">
            <v>651475</v>
          </cell>
        </row>
        <row r="42">
          <cell r="B42" t="str">
            <v>BISAGRA COBRADIZA DE 3"</v>
          </cell>
          <cell r="C42" t="str">
            <v>un</v>
          </cell>
          <cell r="D42">
            <v>1509.6614412416852</v>
          </cell>
          <cell r="E42">
            <v>1661</v>
          </cell>
        </row>
        <row r="43">
          <cell r="B43" t="str">
            <v>CAJILLA PARA UN MEDIDOR CON TAPA REGISTRO PARA EXTERIORES</v>
          </cell>
          <cell r="C43" t="str">
            <v>un</v>
          </cell>
          <cell r="D43">
            <v>67170.197284198832</v>
          </cell>
          <cell r="E43">
            <v>73913</v>
          </cell>
        </row>
        <row r="44">
          <cell r="B44" t="str">
            <v>CAMIÓN</v>
          </cell>
          <cell r="C44" t="str">
            <v>un</v>
          </cell>
          <cell r="D44">
            <v>36351.007951760672</v>
          </cell>
          <cell r="E44">
            <v>40000</v>
          </cell>
        </row>
        <row r="45">
          <cell r="B45" t="str">
            <v>CANDADO SEGURIDAD</v>
          </cell>
          <cell r="C45" t="str">
            <v>un</v>
          </cell>
          <cell r="D45">
            <v>38099.530931844973</v>
          </cell>
          <cell r="E45">
            <v>41924</v>
          </cell>
        </row>
        <row r="46">
          <cell r="B46" t="str">
            <v>CANECAS</v>
          </cell>
          <cell r="C46" t="str">
            <v>UN/MES</v>
          </cell>
          <cell r="D46">
            <v>49999.883424391599</v>
          </cell>
          <cell r="E46">
            <v>55019</v>
          </cell>
        </row>
        <row r="47">
          <cell r="B47" t="str">
            <v>CEMENTO</v>
          </cell>
          <cell r="C47" t="str">
            <v>kg</v>
          </cell>
          <cell r="D47">
            <v>420.7531111111112</v>
          </cell>
          <cell r="E47">
            <v>463</v>
          </cell>
        </row>
        <row r="48">
          <cell r="B48" t="str">
            <v>CEMENTO BLANCO</v>
          </cell>
          <cell r="C48" t="str">
            <v>kg</v>
          </cell>
          <cell r="D48">
            <v>420.7531111111112</v>
          </cell>
          <cell r="E48">
            <v>463</v>
          </cell>
        </row>
        <row r="49">
          <cell r="B49" t="str">
            <v>CINTA DE SEÑALIZACIÓN</v>
          </cell>
          <cell r="C49" t="str">
            <v>ROLLO</v>
          </cell>
          <cell r="D49">
            <v>33653.824601677865</v>
          </cell>
          <cell r="E49">
            <v>37032</v>
          </cell>
        </row>
        <row r="50">
          <cell r="B50" t="str">
            <v>CINTA METALICA</v>
          </cell>
          <cell r="C50" t="str">
            <v>h</v>
          </cell>
          <cell r="D50">
            <v>630.10792231255641</v>
          </cell>
          <cell r="E50">
            <v>693</v>
          </cell>
        </row>
        <row r="51">
          <cell r="B51" t="str">
            <v>CINTA PVC V-15</v>
          </cell>
          <cell r="C51" t="str">
            <v>m</v>
          </cell>
          <cell r="D51">
            <v>18080.7848748533</v>
          </cell>
          <cell r="E51">
            <v>19896</v>
          </cell>
        </row>
        <row r="52">
          <cell r="B52" t="str">
            <v>CINTA PVC V-22</v>
          </cell>
          <cell r="C52" t="str">
            <v>m</v>
          </cell>
          <cell r="D52">
            <v>31420.066188033001</v>
          </cell>
          <cell r="E52">
            <v>34574</v>
          </cell>
        </row>
        <row r="53">
          <cell r="B53" t="str">
            <v>CODO SANITARIO 90°(200 MM)</v>
          </cell>
          <cell r="C53" t="str">
            <v>un</v>
          </cell>
          <cell r="D53">
            <v>107119.75784718856</v>
          </cell>
          <cell r="E53">
            <v>117873</v>
          </cell>
        </row>
        <row r="54">
          <cell r="B54" t="str">
            <v>CODO SANITARIO 90°(315 MM)</v>
          </cell>
          <cell r="C54" t="str">
            <v>un</v>
          </cell>
          <cell r="D54">
            <v>392466.49170283577</v>
          </cell>
          <cell r="E54">
            <v>431866</v>
          </cell>
        </row>
        <row r="55">
          <cell r="B55" t="str">
            <v>COMISIÓN DE TOPOGRAFÍA</v>
          </cell>
          <cell r="C55" t="str">
            <v>dia</v>
          </cell>
          <cell r="D55">
            <v>24999.685277422595</v>
          </cell>
          <cell r="E55">
            <v>27509</v>
          </cell>
        </row>
        <row r="56">
          <cell r="B56" t="str">
            <v>COMPACTADOR TIPO RANA</v>
          </cell>
          <cell r="C56" t="str">
            <v>dia</v>
          </cell>
          <cell r="D56">
            <v>59999.996355127216</v>
          </cell>
          <cell r="E56">
            <v>66023</v>
          </cell>
        </row>
        <row r="57">
          <cell r="B57" t="str">
            <v>COMPACTADOR(CANGURO)</v>
          </cell>
          <cell r="C57" t="str">
            <v>h</v>
          </cell>
          <cell r="D57">
            <v>4999.9377116666783</v>
          </cell>
          <cell r="E57">
            <v>5502</v>
          </cell>
        </row>
        <row r="58">
          <cell r="B58" t="str">
            <v>COMPRESOR</v>
          </cell>
          <cell r="C58" t="str">
            <v>h</v>
          </cell>
          <cell r="D58">
            <v>34799.784471330517</v>
          </cell>
          <cell r="E58">
            <v>38293</v>
          </cell>
        </row>
        <row r="59">
          <cell r="B59" t="str">
            <v>CONCRETO RESIST. 10.5 MPA (105 KG/CM2)</v>
          </cell>
          <cell r="C59" t="str">
            <v>m3</v>
          </cell>
          <cell r="D59">
            <v>207548.91816057687</v>
          </cell>
          <cell r="E59">
            <v>228384</v>
          </cell>
        </row>
        <row r="60">
          <cell r="B60" t="str">
            <v>CONCRETO RESIST. 14,0 MPA (140 KG/CM2)</v>
          </cell>
          <cell r="C60" t="str">
            <v>m3</v>
          </cell>
          <cell r="D60">
            <v>234147.72817236366</v>
          </cell>
          <cell r="E60">
            <v>257653</v>
          </cell>
        </row>
        <row r="61">
          <cell r="B61" t="str">
            <v>CONCRETO RESIST. 17,5 MPA (175 KG/CM2)</v>
          </cell>
          <cell r="C61" t="str">
            <v>m3</v>
          </cell>
          <cell r="D61">
            <v>249406.89722179848</v>
          </cell>
          <cell r="E61">
            <v>274444</v>
          </cell>
        </row>
        <row r="62">
          <cell r="B62" t="str">
            <v>CONCRETO RESIST. 21,0 MPA (210 KG/CM2)</v>
          </cell>
          <cell r="C62" t="str">
            <v>m3</v>
          </cell>
          <cell r="D62">
            <v>271988.94068016368</v>
          </cell>
          <cell r="E62">
            <v>299293</v>
          </cell>
        </row>
        <row r="63">
          <cell r="B63" t="str">
            <v>CONCRETO RESIST. 24,5 MPA (245 KG/CM2)</v>
          </cell>
          <cell r="C63" t="str">
            <v>m3</v>
          </cell>
          <cell r="D63">
            <v>302295.53520280123</v>
          </cell>
          <cell r="E63">
            <v>332642</v>
          </cell>
        </row>
        <row r="64">
          <cell r="B64" t="str">
            <v>CONCRETO RESIST. 28,0 MPA (280 KG/CM2)</v>
          </cell>
          <cell r="C64" t="str">
            <v>m3</v>
          </cell>
          <cell r="D64">
            <v>319154.14070789708</v>
          </cell>
          <cell r="E64">
            <v>351193</v>
          </cell>
        </row>
        <row r="65">
          <cell r="B65" t="str">
            <v>CONCRETO RESIST. 7,0 MPA (70 KG/CM2)</v>
          </cell>
          <cell r="C65" t="str">
            <v>m3</v>
          </cell>
          <cell r="D65">
            <v>191836.27252513348</v>
          </cell>
          <cell r="E65">
            <v>211094</v>
          </cell>
        </row>
        <row r="66">
          <cell r="B66" t="str">
            <v>CONO DE REDUCCIÓN Ø=1.20 M, H=0.80 M., PREFABRICADO EN CONCR</v>
          </cell>
          <cell r="C66" t="str">
            <v>un</v>
          </cell>
          <cell r="D66">
            <v>290359.74065243005</v>
          </cell>
          <cell r="E66">
            <v>319508</v>
          </cell>
        </row>
        <row r="67">
          <cell r="B67" t="str">
            <v>CONOS DE GUÍA</v>
          </cell>
          <cell r="C67" t="str">
            <v>UN/MES</v>
          </cell>
          <cell r="D67">
            <v>27999.453222630527</v>
          </cell>
          <cell r="E67">
            <v>30810</v>
          </cell>
        </row>
        <row r="68">
          <cell r="B68" t="str">
            <v>CORREAS METÁLICAS</v>
          </cell>
          <cell r="C68" t="str">
            <v>m</v>
          </cell>
          <cell r="D68">
            <v>14499.567626178592</v>
          </cell>
          <cell r="E68">
            <v>15955</v>
          </cell>
        </row>
        <row r="69">
          <cell r="B69" t="str">
            <v>CORTADORA PAVIMENTO CONCRETO</v>
          </cell>
          <cell r="C69" t="str">
            <v>dia</v>
          </cell>
          <cell r="D69">
            <v>26999.80543784234</v>
          </cell>
          <cell r="E69">
            <v>29710</v>
          </cell>
        </row>
        <row r="70">
          <cell r="B70" t="str">
            <v>CURADO</v>
          </cell>
          <cell r="C70" t="str">
            <v>GLB</v>
          </cell>
          <cell r="D70">
            <v>2998.579407323864</v>
          </cell>
          <cell r="E70">
            <v>3300</v>
          </cell>
        </row>
        <row r="71">
          <cell r="B71" t="str">
            <v>DADO EN MADERA</v>
          </cell>
          <cell r="C71" t="str">
            <v>un</v>
          </cell>
          <cell r="D71">
            <v>2199.8979440868547</v>
          </cell>
          <cell r="E71">
            <v>2421</v>
          </cell>
        </row>
        <row r="72">
          <cell r="B72" t="str">
            <v>EMPAQUE VÁLVULA 10 - 12</v>
          </cell>
          <cell r="C72" t="str">
            <v>un</v>
          </cell>
          <cell r="D72">
            <v>15907.155867997782</v>
          </cell>
          <cell r="E72">
            <v>17504</v>
          </cell>
        </row>
        <row r="73">
          <cell r="B73" t="str">
            <v>EMPAQUE VÁLVULA 2 - 4</v>
          </cell>
          <cell r="C73" t="str">
            <v>un</v>
          </cell>
          <cell r="D73">
            <v>6958.4831249175177</v>
          </cell>
          <cell r="E73">
            <v>7657</v>
          </cell>
        </row>
        <row r="74">
          <cell r="B74" t="str">
            <v>EMPAQUE VÁLVULA 6 - 8</v>
          </cell>
          <cell r="C74" t="str">
            <v>un</v>
          </cell>
          <cell r="D74">
            <v>11930.325160501256</v>
          </cell>
          <cell r="E74">
            <v>13128</v>
          </cell>
        </row>
        <row r="75">
          <cell r="B75" t="str">
            <v>ENCHAPE CERAMICO BLANCO 20 X 20</v>
          </cell>
          <cell r="C75" t="str">
            <v>m2</v>
          </cell>
          <cell r="D75">
            <v>15499.146106489181</v>
          </cell>
          <cell r="E75">
            <v>17055</v>
          </cell>
        </row>
        <row r="76">
          <cell r="B76" t="str">
            <v>EQUIPO DE ELECTROFUSION</v>
          </cell>
          <cell r="C76" t="str">
            <v>m</v>
          </cell>
          <cell r="D76">
            <v>250000.1303925816</v>
          </cell>
          <cell r="E76">
            <v>275097</v>
          </cell>
        </row>
        <row r="77">
          <cell r="B77" t="str">
            <v>EQUIPO DE PRUEBA HIDROSTATICA</v>
          </cell>
          <cell r="C77" t="str">
            <v>dia</v>
          </cell>
          <cell r="D77">
            <v>49999.733439161049</v>
          </cell>
          <cell r="E77">
            <v>55019</v>
          </cell>
        </row>
        <row r="78">
          <cell r="B78" t="str">
            <v>EQUIPO DE TERMOFUSION</v>
          </cell>
          <cell r="C78" t="str">
            <v>m</v>
          </cell>
          <cell r="D78">
            <v>399999.90975824388</v>
          </cell>
          <cell r="E78">
            <v>440155</v>
          </cell>
        </row>
        <row r="79">
          <cell r="B79" t="str">
            <v>ESCALERA DE GATO EN TUBERÍA DE ACERO DE 2" (INCLUYE ANCLAJE)</v>
          </cell>
          <cell r="C79" t="str">
            <v>m</v>
          </cell>
          <cell r="D79">
            <v>140810.22173706105</v>
          </cell>
          <cell r="E79">
            <v>154946</v>
          </cell>
        </row>
        <row r="80">
          <cell r="B80" t="str">
            <v xml:space="preserve">ESCALONES </v>
          </cell>
          <cell r="C80" t="str">
            <v>un</v>
          </cell>
          <cell r="D80">
            <v>21153.846194635407</v>
          </cell>
          <cell r="E80">
            <v>23277</v>
          </cell>
        </row>
        <row r="81">
          <cell r="B81" t="str">
            <v xml:space="preserve">ESCALONES EN HIERRO </v>
          </cell>
          <cell r="C81" t="str">
            <v>un</v>
          </cell>
          <cell r="D81">
            <v>19992.941591670886</v>
          </cell>
          <cell r="E81">
            <v>22000</v>
          </cell>
        </row>
        <row r="82">
          <cell r="B82" t="str">
            <v>ESLINGA Y MALACATE</v>
          </cell>
          <cell r="C82" t="str">
            <v>m</v>
          </cell>
          <cell r="D82">
            <v>149999.99999999997</v>
          </cell>
          <cell r="E82">
            <v>165058</v>
          </cell>
        </row>
        <row r="83">
          <cell r="B83" t="str">
            <v>ESMALTE</v>
          </cell>
          <cell r="C83" t="str">
            <v>m2</v>
          </cell>
          <cell r="D83">
            <v>62100.099960295862</v>
          </cell>
          <cell r="E83">
            <v>68334</v>
          </cell>
        </row>
        <row r="84">
          <cell r="B84" t="str">
            <v>ESMALTE SINTETICCO MATE</v>
          </cell>
          <cell r="C84" t="str">
            <v>GLB</v>
          </cell>
          <cell r="D84">
            <v>44999.999974412844</v>
          </cell>
          <cell r="E84">
            <v>49517</v>
          </cell>
        </row>
        <row r="85">
          <cell r="B85" t="str">
            <v>ESTACA DE MADERA</v>
          </cell>
          <cell r="C85" t="str">
            <v>un</v>
          </cell>
          <cell r="D85">
            <v>1125</v>
          </cell>
          <cell r="E85">
            <v>1238</v>
          </cell>
        </row>
        <row r="86">
          <cell r="B86" t="str">
            <v>ESTACIÓN ELECTRONICA TOTAL</v>
          </cell>
          <cell r="C86" t="str">
            <v>h</v>
          </cell>
          <cell r="D86">
            <v>7800</v>
          </cell>
          <cell r="E86">
            <v>8583</v>
          </cell>
        </row>
        <row r="87">
          <cell r="B87" t="str">
            <v>FORMALETA (CAMILLA)</v>
          </cell>
          <cell r="C87" t="str">
            <v>m2</v>
          </cell>
          <cell r="D87">
            <v>12000.000000000015</v>
          </cell>
          <cell r="E87">
            <v>13205</v>
          </cell>
        </row>
        <row r="88">
          <cell r="B88" t="str">
            <v>FORMALETA METÁLICA</v>
          </cell>
          <cell r="C88" t="str">
            <v>m2</v>
          </cell>
          <cell r="D88">
            <v>42348.407870761977</v>
          </cell>
          <cell r="E88">
            <v>46600</v>
          </cell>
        </row>
        <row r="89">
          <cell r="B89" t="str">
            <v xml:space="preserve">GANCHO PARA TEJA ONDULADA </v>
          </cell>
          <cell r="C89" t="str">
            <v>un</v>
          </cell>
          <cell r="D89">
            <v>335.09996735485828</v>
          </cell>
          <cell r="E89">
            <v>369</v>
          </cell>
        </row>
        <row r="90">
          <cell r="B90" t="str">
            <v>GEOTEXTIL PAVCO NO TEJIDO 1600</v>
          </cell>
          <cell r="C90" t="str">
            <v>m2</v>
          </cell>
          <cell r="D90">
            <v>2759.0000397035205</v>
          </cell>
          <cell r="E90">
            <v>3036</v>
          </cell>
        </row>
        <row r="91">
          <cell r="B91" t="str">
            <v>GRANITO</v>
          </cell>
          <cell r="C91" t="str">
            <v>S</v>
          </cell>
          <cell r="D91">
            <v>14999.99996117861</v>
          </cell>
          <cell r="E91">
            <v>16506</v>
          </cell>
        </row>
        <row r="92">
          <cell r="B92" t="str">
            <v>GRAVA</v>
          </cell>
          <cell r="C92" t="str">
            <v>m3</v>
          </cell>
          <cell r="D92">
            <v>26000.000011469663</v>
          </cell>
          <cell r="E92">
            <v>54524</v>
          </cell>
        </row>
        <row r="93">
          <cell r="B93" t="str">
            <v>GRIFERÍA PARA DUCHA</v>
          </cell>
          <cell r="C93" t="str">
            <v>un</v>
          </cell>
          <cell r="D93">
            <v>125100.10003352625</v>
          </cell>
          <cell r="E93">
            <v>137659</v>
          </cell>
        </row>
        <row r="94">
          <cell r="B94" t="str">
            <v>GUARDA ESCOBA EN TABLETA TIPO GRES.</v>
          </cell>
          <cell r="C94" t="str">
            <v>m</v>
          </cell>
          <cell r="D94">
            <v>3300.1000070583768</v>
          </cell>
          <cell r="E94">
            <v>3631</v>
          </cell>
        </row>
        <row r="95">
          <cell r="B95" t="str">
            <v>HIDROSELLOS</v>
          </cell>
          <cell r="C95" t="str">
            <v>un</v>
          </cell>
          <cell r="D95">
            <v>4626.6154146814451</v>
          </cell>
          <cell r="E95">
            <v>5091</v>
          </cell>
        </row>
        <row r="96">
          <cell r="B96" t="str">
            <v>HIDROSELLOS DE 8"</v>
          </cell>
          <cell r="C96" t="str">
            <v>un</v>
          </cell>
          <cell r="D96">
            <v>3769.5782601023107</v>
          </cell>
          <cell r="E96">
            <v>4148</v>
          </cell>
        </row>
        <row r="97">
          <cell r="B97" t="str">
            <v>HIPOCLORITO DE SODIO</v>
          </cell>
          <cell r="C97" t="str">
            <v>gr</v>
          </cell>
          <cell r="D97">
            <v>0.6500432327510085</v>
          </cell>
          <cell r="E97">
            <v>1</v>
          </cell>
        </row>
        <row r="98">
          <cell r="B98" t="str">
            <v>IMPERMEABILIZANTE</v>
          </cell>
          <cell r="C98" t="str">
            <v>kg</v>
          </cell>
          <cell r="D98">
            <v>6071.1538821245231</v>
          </cell>
          <cell r="E98">
            <v>6681</v>
          </cell>
        </row>
        <row r="99">
          <cell r="B99" t="str">
            <v>JUEGO DE INCRUSTACIONES</v>
          </cell>
          <cell r="C99" t="str">
            <v>un</v>
          </cell>
          <cell r="D99">
            <v>67100.100007940069</v>
          </cell>
          <cell r="E99">
            <v>73836</v>
          </cell>
        </row>
        <row r="100">
          <cell r="B100" t="str">
            <v>LADRILLO</v>
          </cell>
          <cell r="C100" t="str">
            <v>un</v>
          </cell>
          <cell r="D100">
            <v>418.03423328039128</v>
          </cell>
          <cell r="E100">
            <v>460</v>
          </cell>
        </row>
        <row r="101">
          <cell r="B101" t="str">
            <v>LADRILLO PORTANTE PRENSADO</v>
          </cell>
          <cell r="C101" t="str">
            <v>un</v>
          </cell>
          <cell r="D101">
            <v>920.41995941414325</v>
          </cell>
          <cell r="E101">
            <v>1013</v>
          </cell>
        </row>
        <row r="102">
          <cell r="B102" t="str">
            <v>LADRILLO RECOCIDO</v>
          </cell>
          <cell r="C102" t="str">
            <v>un</v>
          </cell>
          <cell r="D102">
            <v>463.47273689782509</v>
          </cell>
          <cell r="E102">
            <v>510</v>
          </cell>
        </row>
        <row r="103">
          <cell r="B103" t="str">
            <v>LADRILLO RECOCIDO OSCURO</v>
          </cell>
          <cell r="C103" t="str">
            <v>un</v>
          </cell>
          <cell r="D103">
            <v>459.66245580677366</v>
          </cell>
          <cell r="E103">
            <v>506</v>
          </cell>
        </row>
        <row r="104">
          <cell r="B104" t="str">
            <v>LÁMINA ALFAJOR 3/16" (1 M X 3 M)</v>
          </cell>
          <cell r="C104" t="str">
            <v>un</v>
          </cell>
          <cell r="D104">
            <v>122499.99998588201</v>
          </cell>
          <cell r="E104">
            <v>134798</v>
          </cell>
        </row>
        <row r="105">
          <cell r="B105" t="str">
            <v>LAMINA METALICA</v>
          </cell>
          <cell r="C105" t="str">
            <v>m2</v>
          </cell>
          <cell r="D105">
            <v>343475.99996558693</v>
          </cell>
          <cell r="E105">
            <v>377957</v>
          </cell>
        </row>
        <row r="106">
          <cell r="B106" t="str">
            <v>LAVAMANOS CON GRIFERÍA</v>
          </cell>
          <cell r="C106" t="str">
            <v>un</v>
          </cell>
          <cell r="D106">
            <v>90000.100004410633</v>
          </cell>
          <cell r="E106">
            <v>99035</v>
          </cell>
        </row>
        <row r="107">
          <cell r="B107" t="str">
            <v>LIMPIADOR PVC 1/4 GL</v>
          </cell>
          <cell r="C107" t="str">
            <v>un</v>
          </cell>
          <cell r="D107">
            <v>24377.000000000033</v>
          </cell>
          <cell r="E107">
            <v>26824</v>
          </cell>
        </row>
        <row r="108">
          <cell r="B108" t="str">
            <v>LUBRICANTES PARA TUBERÍA (500GRMS)</v>
          </cell>
          <cell r="C108" t="str">
            <v>lb</v>
          </cell>
          <cell r="D108">
            <v>12358.640025586612</v>
          </cell>
          <cell r="E108">
            <v>13599</v>
          </cell>
        </row>
        <row r="109">
          <cell r="B109" t="str">
            <v>MADERA ROLLIZA</v>
          </cell>
          <cell r="C109" t="str">
            <v>m</v>
          </cell>
          <cell r="D109">
            <v>6999.9999576494829</v>
          </cell>
          <cell r="E109">
            <v>7703</v>
          </cell>
        </row>
        <row r="110">
          <cell r="B110" t="str">
            <v>MALLA GAVIONES</v>
          </cell>
          <cell r="C110" t="str">
            <v>m2</v>
          </cell>
          <cell r="D110">
            <v>12784.00003617422</v>
          </cell>
          <cell r="E110">
            <v>14067</v>
          </cell>
        </row>
        <row r="111">
          <cell r="B111" t="str">
            <v>MARCO EN LÁMINA COLD ROLLED CAL 18 PUERTA DE 0,90 M</v>
          </cell>
          <cell r="C111" t="str">
            <v>un</v>
          </cell>
          <cell r="D111">
            <v>64999.999983235663</v>
          </cell>
          <cell r="E111">
            <v>71525</v>
          </cell>
        </row>
        <row r="112">
          <cell r="B112" t="str">
            <v>MATERIAL EXPLOSIVO</v>
          </cell>
          <cell r="C112" t="str">
            <v>GLB</v>
          </cell>
          <cell r="D112">
            <v>22719.20248187962</v>
          </cell>
          <cell r="E112">
            <v>25000</v>
          </cell>
        </row>
        <row r="113">
          <cell r="B113" t="str">
            <v>MEZCLADORA A GASOLINA DE 2 BULTOS</v>
          </cell>
          <cell r="C113" t="str">
            <v>m3</v>
          </cell>
          <cell r="D113">
            <v>5998.1818181818162</v>
          </cell>
          <cell r="E113">
            <v>6600</v>
          </cell>
        </row>
        <row r="114">
          <cell r="B114" t="str">
            <v>MORTERO RESIST. 14 MPA (140 KG/CM2)</v>
          </cell>
          <cell r="C114" t="str">
            <v>m3</v>
          </cell>
          <cell r="D114">
            <v>227464.99997970491</v>
          </cell>
          <cell r="E114">
            <v>250300</v>
          </cell>
        </row>
        <row r="115">
          <cell r="B115" t="str">
            <v>MORTERO RESIST. 17.5 MPA (175 KG/CM2)</v>
          </cell>
          <cell r="C115" t="str">
            <v>m3</v>
          </cell>
          <cell r="D115">
            <v>240714.00003176054</v>
          </cell>
          <cell r="E115">
            <v>264879</v>
          </cell>
        </row>
        <row r="116">
          <cell r="B116" t="str">
            <v>MORTERO RESIST. 21 MPA (210 KG/CM2)</v>
          </cell>
          <cell r="C116" t="str">
            <v>m3</v>
          </cell>
          <cell r="D116">
            <v>258469.19736370214</v>
          </cell>
          <cell r="E116">
            <v>284416</v>
          </cell>
        </row>
        <row r="117">
          <cell r="B117" t="str">
            <v>MOTOBOMBA</v>
          </cell>
          <cell r="C117" t="str">
            <v>h</v>
          </cell>
          <cell r="D117">
            <v>14999.999999999996</v>
          </cell>
          <cell r="E117">
            <v>16506</v>
          </cell>
        </row>
        <row r="118">
          <cell r="B118" t="str">
            <v>MOTOBOMBA SUMERGIBLE</v>
          </cell>
          <cell r="C118" t="str">
            <v>dia</v>
          </cell>
          <cell r="D118">
            <v>26999.999966472304</v>
          </cell>
          <cell r="E118">
            <v>29710</v>
          </cell>
        </row>
        <row r="119">
          <cell r="B119" t="str">
            <v>PAVIMENTO RÍGIDO (MR 39 KG/CM2)</v>
          </cell>
          <cell r="C119" t="str">
            <v>m3</v>
          </cell>
          <cell r="D119">
            <v>273417.99995676463</v>
          </cell>
          <cell r="E119">
            <v>300866</v>
          </cell>
        </row>
        <row r="120">
          <cell r="B120" t="str">
            <v>PAVIMENTO RÍGIDO (MR 41KG/CM2)</v>
          </cell>
          <cell r="C120" t="str">
            <v>m3</v>
          </cell>
          <cell r="D120">
            <v>341697.28049733944</v>
          </cell>
          <cell r="E120">
            <v>376000</v>
          </cell>
        </row>
        <row r="121">
          <cell r="B121" t="str">
            <v>PAVIMENTO RÍGIDO (MR 43KG/CM2)</v>
          </cell>
          <cell r="C121" t="str">
            <v>m3</v>
          </cell>
          <cell r="D121">
            <v>293926.99999293877</v>
          </cell>
          <cell r="E121">
            <v>323434</v>
          </cell>
        </row>
        <row r="122">
          <cell r="B122" t="str">
            <v>PAVIMENTOS EN ADOQUIN</v>
          </cell>
          <cell r="C122" t="str">
            <v>m2</v>
          </cell>
          <cell r="D122">
            <v>32234.999957649241</v>
          </cell>
          <cell r="E122">
            <v>35471</v>
          </cell>
        </row>
        <row r="123">
          <cell r="B123" t="str">
            <v>PIEDRA MEDIA ZONGA</v>
          </cell>
          <cell r="C123" t="str">
            <v>m3</v>
          </cell>
          <cell r="D123">
            <v>28349.999992059016</v>
          </cell>
          <cell r="E123">
            <v>31196</v>
          </cell>
        </row>
        <row r="124">
          <cell r="B124" t="str">
            <v>PLACA CUBIERTA POZO D=100CM</v>
          </cell>
          <cell r="C124" t="str">
            <v>un</v>
          </cell>
          <cell r="D124">
            <v>195460.00000352733</v>
          </cell>
          <cell r="E124">
            <v>215082</v>
          </cell>
        </row>
        <row r="125">
          <cell r="B125" t="str">
            <v>PLACA CUBIERTA POZO D=170CM</v>
          </cell>
          <cell r="C125" t="str">
            <v>un</v>
          </cell>
          <cell r="D125">
            <v>623197.99996293744</v>
          </cell>
          <cell r="E125">
            <v>685760</v>
          </cell>
        </row>
        <row r="126">
          <cell r="B126" t="str">
            <v>PORTACANDADO NEGRO NO. 4</v>
          </cell>
          <cell r="C126" t="str">
            <v>un</v>
          </cell>
          <cell r="D126">
            <v>5249.9999999999982</v>
          </cell>
          <cell r="E126">
            <v>5777</v>
          </cell>
        </row>
        <row r="127">
          <cell r="B127" t="str">
            <v>POSTES TUBULARES</v>
          </cell>
          <cell r="C127" t="str">
            <v>un</v>
          </cell>
          <cell r="D127">
            <v>27884.615384682987</v>
          </cell>
          <cell r="E127">
            <v>30684</v>
          </cell>
        </row>
        <row r="128">
          <cell r="B128" t="str">
            <v>PROFESIONAL SOCIAL</v>
          </cell>
          <cell r="C128" t="str">
            <v>MES</v>
          </cell>
          <cell r="D128">
            <v>2249999.9999929201</v>
          </cell>
          <cell r="E128">
            <v>2475874</v>
          </cell>
        </row>
        <row r="129">
          <cell r="B129" t="str">
            <v>PUERTA EN LÁMINA COLD ROLLED CAL.18 DE 0,90 M</v>
          </cell>
          <cell r="C129" t="str">
            <v>un</v>
          </cell>
          <cell r="D129">
            <v>220000.000006174</v>
          </cell>
          <cell r="E129">
            <v>242085</v>
          </cell>
        </row>
        <row r="130">
          <cell r="B130" t="str">
            <v>PUNTILLA CON CABEZA 1"</v>
          </cell>
          <cell r="C130" t="str">
            <v>kg</v>
          </cell>
          <cell r="D130">
            <v>2590.1000000000022</v>
          </cell>
          <cell r="E130">
            <v>2850</v>
          </cell>
        </row>
        <row r="131">
          <cell r="B131" t="str">
            <v>PUNTILLA CON CABEZA 2"</v>
          </cell>
          <cell r="C131" t="str">
            <v>kg</v>
          </cell>
          <cell r="D131">
            <v>1799.9999999999977</v>
          </cell>
          <cell r="E131">
            <v>1981</v>
          </cell>
        </row>
        <row r="132">
          <cell r="B132" t="str">
            <v>PUNTILLA CON CABEZA 3"</v>
          </cell>
          <cell r="C132" t="str">
            <v>kg</v>
          </cell>
          <cell r="D132">
            <v>1799.9999735309516</v>
          </cell>
          <cell r="E132">
            <v>1981</v>
          </cell>
        </row>
        <row r="133">
          <cell r="B133" t="str">
            <v>PUNTO ELÉCTRICO</v>
          </cell>
          <cell r="C133" t="str">
            <v>GLB</v>
          </cell>
          <cell r="D133">
            <v>61500.000004410911</v>
          </cell>
          <cell r="E133">
            <v>67674</v>
          </cell>
        </row>
        <row r="134">
          <cell r="B134" t="str">
            <v>PUNTO HIDRÁULICO</v>
          </cell>
          <cell r="C134" t="str">
            <v>GLB</v>
          </cell>
          <cell r="D134">
            <v>57699.36276225475</v>
          </cell>
          <cell r="E134">
            <v>63492</v>
          </cell>
        </row>
        <row r="135">
          <cell r="B135" t="str">
            <v>RECEBO</v>
          </cell>
          <cell r="C135" t="str">
            <v>m3</v>
          </cell>
          <cell r="D135">
            <v>29826.923076922791</v>
          </cell>
          <cell r="E135">
            <v>26775</v>
          </cell>
        </row>
        <row r="136">
          <cell r="B136" t="str">
            <v>REGLA VIBRADORA</v>
          </cell>
          <cell r="C136" t="str">
            <v>h</v>
          </cell>
          <cell r="D136">
            <v>1513.0000247044147</v>
          </cell>
          <cell r="E136">
            <v>1665</v>
          </cell>
        </row>
        <row r="137">
          <cell r="B137" t="str">
            <v>REPISA ORDINARIO 3ML</v>
          </cell>
          <cell r="C137" t="str">
            <v>m</v>
          </cell>
          <cell r="D137">
            <v>2999.9999999999991</v>
          </cell>
          <cell r="E137">
            <v>3301</v>
          </cell>
        </row>
        <row r="138">
          <cell r="B138" t="str">
            <v>RETRO EXCAVADORA HITACHI X200-SIMILAR</v>
          </cell>
          <cell r="C138" t="str">
            <v>h</v>
          </cell>
          <cell r="D138">
            <v>120000.00000000013</v>
          </cell>
          <cell r="E138">
            <v>132047</v>
          </cell>
        </row>
        <row r="139">
          <cell r="B139" t="str">
            <v>SACO DE LONA</v>
          </cell>
          <cell r="C139" t="str">
            <v>un</v>
          </cell>
          <cell r="D139">
            <v>250.00001146991116</v>
          </cell>
          <cell r="E139">
            <v>275</v>
          </cell>
        </row>
        <row r="140">
          <cell r="B140" t="str">
            <v>SARDINELES CONCRETO 0.35 M</v>
          </cell>
          <cell r="C140" t="str">
            <v>m</v>
          </cell>
          <cell r="D140">
            <v>24750.000044997116</v>
          </cell>
          <cell r="E140">
            <v>27235</v>
          </cell>
        </row>
        <row r="141">
          <cell r="B141" t="str">
            <v>SARDINELES CONCRETO 0.50 M</v>
          </cell>
          <cell r="C141" t="str">
            <v>m</v>
          </cell>
          <cell r="D141">
            <v>27830.000029997969</v>
          </cell>
          <cell r="E141">
            <v>30624</v>
          </cell>
        </row>
        <row r="142">
          <cell r="B142" t="str">
            <v>SECCION CILINDRICA DE POZO H= 0.25 M A1.00M, D=120CM (PREFABRI</v>
          </cell>
          <cell r="C142" t="str">
            <v>un</v>
          </cell>
          <cell r="D142">
            <v>420662.00001499511</v>
          </cell>
          <cell r="E142">
            <v>462892</v>
          </cell>
        </row>
        <row r="143">
          <cell r="B143" t="str">
            <v>SEÑALES PREVENTIVAS , SEÑALES REGLAMENTARIAS</v>
          </cell>
          <cell r="C143" t="str">
            <v>UN/MES</v>
          </cell>
          <cell r="D143">
            <v>116000.00000000041</v>
          </cell>
          <cell r="E143">
            <v>127645</v>
          </cell>
        </row>
        <row r="144">
          <cell r="B144" t="str">
            <v>SEPAROL (15KG)</v>
          </cell>
          <cell r="C144" t="str">
            <v>kg</v>
          </cell>
          <cell r="D144">
            <v>12883.099999999997</v>
          </cell>
          <cell r="E144">
            <v>14176</v>
          </cell>
        </row>
        <row r="145">
          <cell r="B145" t="str">
            <v>SERVILLETAS</v>
          </cell>
          <cell r="C145" t="str">
            <v>un</v>
          </cell>
          <cell r="D145">
            <v>50.000000000000014</v>
          </cell>
          <cell r="E145">
            <v>55</v>
          </cell>
        </row>
        <row r="146">
          <cell r="B146" t="str">
            <v>SIKA DIR-32 PRIMER</v>
          </cell>
          <cell r="C146" t="str">
            <v>kg</v>
          </cell>
          <cell r="D146">
            <v>49980.099999999962</v>
          </cell>
          <cell r="E146">
            <v>54998</v>
          </cell>
        </row>
        <row r="147">
          <cell r="B147" t="str">
            <v>SIKA SET L</v>
          </cell>
          <cell r="C147" t="str">
            <v>kg</v>
          </cell>
          <cell r="D147">
            <v>6306.0999999999976</v>
          </cell>
          <cell r="E147">
            <v>6939</v>
          </cell>
        </row>
        <row r="148">
          <cell r="B148" t="str">
            <v>SIKA-1 (20KG)</v>
          </cell>
          <cell r="C148" t="str">
            <v>kg</v>
          </cell>
          <cell r="D148">
            <v>6016.3671359352329</v>
          </cell>
          <cell r="E148">
            <v>6620</v>
          </cell>
        </row>
        <row r="149">
          <cell r="B149" t="str">
            <v>SIKAFLUID</v>
          </cell>
          <cell r="C149" t="str">
            <v>kg</v>
          </cell>
          <cell r="D149">
            <v>6306.0999999999976</v>
          </cell>
          <cell r="E149">
            <v>6939</v>
          </cell>
        </row>
        <row r="150">
          <cell r="B150" t="str">
            <v>SILLA TEE (160MM)</v>
          </cell>
          <cell r="C150" t="str">
            <v>un</v>
          </cell>
          <cell r="D150">
            <v>29478.000029997955</v>
          </cell>
          <cell r="E150">
            <v>32437</v>
          </cell>
        </row>
        <row r="151">
          <cell r="B151" t="str">
            <v>SILLA TEE (200MM)</v>
          </cell>
          <cell r="C151" t="str">
            <v>un</v>
          </cell>
          <cell r="D151">
            <v>33161.999957649234</v>
          </cell>
          <cell r="E151">
            <v>36491</v>
          </cell>
        </row>
        <row r="152">
          <cell r="B152" t="str">
            <v>SILLA TEE (250MM)</v>
          </cell>
          <cell r="C152" t="str">
            <v>un</v>
          </cell>
          <cell r="D152">
            <v>102031.00000970434</v>
          </cell>
          <cell r="E152">
            <v>112274</v>
          </cell>
        </row>
        <row r="153">
          <cell r="B153" t="str">
            <v>SILLA TEE (315MM)</v>
          </cell>
          <cell r="C153" t="str">
            <v>un</v>
          </cell>
          <cell r="D153">
            <v>162902.99999911615</v>
          </cell>
          <cell r="E153">
            <v>179257</v>
          </cell>
        </row>
        <row r="154">
          <cell r="B154" t="str">
            <v>SOLDADURA MIG</v>
          </cell>
          <cell r="C154" t="str">
            <v>kg</v>
          </cell>
          <cell r="D154">
            <v>7846.0000088229363</v>
          </cell>
          <cell r="E154">
            <v>8634</v>
          </cell>
        </row>
        <row r="155">
          <cell r="B155" t="str">
            <v>SOLDADURA PVC 1/4 GL</v>
          </cell>
          <cell r="C155" t="str">
            <v>un</v>
          </cell>
          <cell r="D155">
            <v>50553.999980588895</v>
          </cell>
          <cell r="E155">
            <v>55629</v>
          </cell>
        </row>
        <row r="156">
          <cell r="B156" t="str">
            <v>SUBBASE GRANULAR SBG4 (NORMA ET-2005 IDU)</v>
          </cell>
          <cell r="C156" t="str">
            <v>m3</v>
          </cell>
          <cell r="D156">
            <v>16000.000007058254</v>
          </cell>
          <cell r="E156">
            <v>107358</v>
          </cell>
        </row>
        <row r="157">
          <cell r="B157" t="str">
            <v>SUM.E INST. BARANDA METÁLICA EN TUBO AGUAS NEGRAS</v>
          </cell>
          <cell r="C157" t="str">
            <v>m</v>
          </cell>
          <cell r="D157">
            <v>61489.999989411801</v>
          </cell>
          <cell r="E157">
            <v>67663</v>
          </cell>
        </row>
        <row r="158">
          <cell r="B158" t="str">
            <v>SUM.E INST. VENTANERÍA EN LÁMINA CON VIDRIO EN COLOR</v>
          </cell>
          <cell r="C158" t="str">
            <v>m2</v>
          </cell>
          <cell r="D158">
            <v>125000.00000970412</v>
          </cell>
          <cell r="E158">
            <v>137549</v>
          </cell>
        </row>
        <row r="159">
          <cell r="B159" t="str">
            <v>SUMIDERO LATERAL TIPO SL -100A</v>
          </cell>
          <cell r="C159" t="str">
            <v>un</v>
          </cell>
          <cell r="D159">
            <v>913656.99997175799</v>
          </cell>
          <cell r="E159">
            <v>1005378</v>
          </cell>
        </row>
        <row r="160">
          <cell r="B160" t="str">
            <v>SUMIDERO LATERAL TIPO SL -150A</v>
          </cell>
          <cell r="C160" t="str">
            <v>un</v>
          </cell>
          <cell r="D160">
            <v>1384080.99995764</v>
          </cell>
          <cell r="E160">
            <v>1523027</v>
          </cell>
        </row>
        <row r="161">
          <cell r="B161" t="str">
            <v>SUMIDERO LATERAL TIPO SL -200A</v>
          </cell>
          <cell r="C161" t="str">
            <v>un</v>
          </cell>
          <cell r="D161">
            <v>1610109.0000096899</v>
          </cell>
          <cell r="E161">
            <v>1771745</v>
          </cell>
        </row>
        <row r="162">
          <cell r="B162" t="str">
            <v>SUMIDERO LATERAL TIPO SL -250A</v>
          </cell>
          <cell r="C162" t="str">
            <v>un</v>
          </cell>
          <cell r="D162">
            <v>1957880.0000167501</v>
          </cell>
          <cell r="E162">
            <v>2154428</v>
          </cell>
        </row>
        <row r="163">
          <cell r="B163" t="str">
            <v>TABLA BURRA DE 0.30</v>
          </cell>
          <cell r="C163" t="str">
            <v>m</v>
          </cell>
          <cell r="D163">
            <v>8000.0000000000009</v>
          </cell>
          <cell r="E163">
            <v>8803</v>
          </cell>
        </row>
        <row r="164">
          <cell r="B164" t="str">
            <v>TABLA BURRA ORDINARIO 25</v>
          </cell>
          <cell r="C164" t="str">
            <v>m</v>
          </cell>
          <cell r="D164">
            <v>7540.0000405857763</v>
          </cell>
          <cell r="E164">
            <v>8297</v>
          </cell>
        </row>
        <row r="165">
          <cell r="B165" t="str">
            <v>TABLETA TIPO GRES DE 0,20 X 0,20.</v>
          </cell>
          <cell r="C165" t="str">
            <v>m2</v>
          </cell>
          <cell r="D165">
            <v>14100.100029998101</v>
          </cell>
          <cell r="E165">
            <v>15516</v>
          </cell>
        </row>
        <row r="166">
          <cell r="B166" t="str">
            <v>TAPA DE Ø = 0.70 M. EN FERRO-CONCRETO PARA POZO DE INSPECCIÓ</v>
          </cell>
          <cell r="C166" t="str">
            <v>un</v>
          </cell>
          <cell r="D166">
            <v>91579.999955884079</v>
          </cell>
          <cell r="E166">
            <v>100774</v>
          </cell>
        </row>
        <row r="167">
          <cell r="B167" t="str">
            <v>TAPA PARA POZO D=70CM</v>
          </cell>
          <cell r="C167" t="str">
            <v>un</v>
          </cell>
          <cell r="D167">
            <v>106232.99996911845</v>
          </cell>
          <cell r="E167">
            <v>116898</v>
          </cell>
        </row>
        <row r="168">
          <cell r="B168" t="str">
            <v>TAPA POZO INSP. Ø0,61 CON LLAVE DE SEGURIDAD</v>
          </cell>
          <cell r="C168" t="str">
            <v>un</v>
          </cell>
          <cell r="D168">
            <v>648440.00003705046</v>
          </cell>
          <cell r="E168">
            <v>713536</v>
          </cell>
        </row>
        <row r="169">
          <cell r="B169" t="str">
            <v>TAPA POZO INSP. Ø0,61 SIN LLAVE DE SEGURIDAD</v>
          </cell>
          <cell r="C169" t="str">
            <v>un</v>
          </cell>
          <cell r="D169">
            <v>614800.00001675787</v>
          </cell>
          <cell r="E169">
            <v>676519</v>
          </cell>
        </row>
        <row r="170">
          <cell r="B170" t="str">
            <v>TAPÓN PRUEBA ALCANTARILLADO 10"</v>
          </cell>
          <cell r="C170" t="str">
            <v>un</v>
          </cell>
          <cell r="D170">
            <v>457747.99998764339</v>
          </cell>
          <cell r="E170">
            <v>503701</v>
          </cell>
        </row>
        <row r="171">
          <cell r="B171" t="str">
            <v>TAPÓN PRUEBA ALCANTARILLADO 110"</v>
          </cell>
          <cell r="C171" t="str">
            <v>un</v>
          </cell>
          <cell r="D171">
            <v>5200451.9999911264</v>
          </cell>
          <cell r="E171">
            <v>5722517</v>
          </cell>
        </row>
        <row r="172">
          <cell r="B172" t="str">
            <v>TAPÓN PRUEBA ALCANTARILLADO 16"</v>
          </cell>
          <cell r="C172" t="str">
            <v>un</v>
          </cell>
          <cell r="D172">
            <v>1062289.9999946959</v>
          </cell>
          <cell r="E172">
            <v>1168932</v>
          </cell>
        </row>
        <row r="173">
          <cell r="B173" t="str">
            <v>TAPÓN PRUEBA ALCANTARILLADO 20"</v>
          </cell>
          <cell r="C173" t="str">
            <v>un</v>
          </cell>
          <cell r="D173">
            <v>1854970.0000008645</v>
          </cell>
          <cell r="E173">
            <v>2041187</v>
          </cell>
        </row>
        <row r="174">
          <cell r="B174" t="str">
            <v>TAPÓN PRUEBA ALCANTARILLADO 24"</v>
          </cell>
          <cell r="C174" t="str">
            <v>un</v>
          </cell>
          <cell r="D174">
            <v>2959371.5999779138</v>
          </cell>
          <cell r="E174">
            <v>3256458</v>
          </cell>
        </row>
        <row r="175">
          <cell r="B175" t="str">
            <v>TAPÓN PRUEBA ALCANTARILLADO 27"</v>
          </cell>
          <cell r="C175" t="str">
            <v>un</v>
          </cell>
          <cell r="D175">
            <v>3992240.0999955502</v>
          </cell>
          <cell r="E175">
            <v>4393014</v>
          </cell>
        </row>
        <row r="176">
          <cell r="B176" t="str">
            <v>TAPÓN PRUEBA ALCANTARILLADO 30"</v>
          </cell>
          <cell r="C176" t="str">
            <v>un</v>
          </cell>
          <cell r="D176">
            <v>5200451.9999911264</v>
          </cell>
          <cell r="E176">
            <v>5722517</v>
          </cell>
        </row>
        <row r="177">
          <cell r="B177" t="str">
            <v>TAPÓN PRUEBA ALCANTARILLADO 33"</v>
          </cell>
          <cell r="C177" t="str">
            <v>un</v>
          </cell>
          <cell r="D177">
            <v>5200451.9999911264</v>
          </cell>
          <cell r="E177">
            <v>5722517</v>
          </cell>
        </row>
        <row r="178">
          <cell r="B178" t="str">
            <v>TAPÓN PRUEBA ALCANTARILLADO 36"</v>
          </cell>
          <cell r="C178" t="str">
            <v>un</v>
          </cell>
          <cell r="D178">
            <v>5200451.9999911264</v>
          </cell>
          <cell r="E178">
            <v>5722517</v>
          </cell>
        </row>
        <row r="179">
          <cell r="B179" t="str">
            <v>TAPÓN PRUEBA ALCANTARILLADO 39"</v>
          </cell>
          <cell r="C179" t="str">
            <v>un</v>
          </cell>
          <cell r="D179">
            <v>5200451.9999911264</v>
          </cell>
          <cell r="E179">
            <v>5722517</v>
          </cell>
        </row>
        <row r="180">
          <cell r="B180" t="str">
            <v>TAPÓN PRUEBA ALCANTARILLADO 40"</v>
          </cell>
          <cell r="C180" t="str">
            <v>un</v>
          </cell>
          <cell r="D180">
            <v>5200451.9999911264</v>
          </cell>
          <cell r="E180">
            <v>5722517</v>
          </cell>
        </row>
        <row r="181">
          <cell r="B181" t="str">
            <v>TAPÓN PRUEBA ALCANTARILLADO 42"</v>
          </cell>
          <cell r="C181" t="str">
            <v>un</v>
          </cell>
          <cell r="D181">
            <v>5200451.9999911264</v>
          </cell>
          <cell r="E181">
            <v>5722517</v>
          </cell>
        </row>
        <row r="182">
          <cell r="B182" t="str">
            <v>TAPÓN PRUEBA ALCANTARILLADO 45"</v>
          </cell>
          <cell r="C182" t="str">
            <v>un</v>
          </cell>
          <cell r="D182">
            <v>5200451.9999911264</v>
          </cell>
          <cell r="E182">
            <v>5722517</v>
          </cell>
        </row>
        <row r="183">
          <cell r="B183" t="str">
            <v>TAPÓN PRUEBA ALCANTARILLADO 48"</v>
          </cell>
          <cell r="C183" t="str">
            <v>un</v>
          </cell>
          <cell r="D183">
            <v>5200451.9999911264</v>
          </cell>
          <cell r="E183">
            <v>5722517</v>
          </cell>
        </row>
        <row r="184">
          <cell r="B184" t="str">
            <v>TAPÓN PRUEBA ALCANTARILLADO 51"</v>
          </cell>
          <cell r="C184" t="str">
            <v>un</v>
          </cell>
          <cell r="D184">
            <v>5200451.9999911264</v>
          </cell>
          <cell r="E184">
            <v>5722517</v>
          </cell>
        </row>
        <row r="185">
          <cell r="B185" t="str">
            <v>TAPÓN PRUEBA ALCANTARILLADO 54"</v>
          </cell>
          <cell r="C185" t="str">
            <v>un</v>
          </cell>
          <cell r="D185">
            <v>5200451.9999911264</v>
          </cell>
          <cell r="E185">
            <v>5722517</v>
          </cell>
        </row>
        <row r="186">
          <cell r="B186" t="str">
            <v>TAPÓN PRUEBA ALCANTARILLADO 56"</v>
          </cell>
          <cell r="C186" t="str">
            <v>un</v>
          </cell>
          <cell r="D186">
            <v>5200451.9999911264</v>
          </cell>
          <cell r="E186">
            <v>5722517</v>
          </cell>
        </row>
        <row r="187">
          <cell r="B187" t="str">
            <v>TAPÓN PRUEBA ALCANTARILLADO 60"</v>
          </cell>
          <cell r="C187" t="str">
            <v>un</v>
          </cell>
          <cell r="D187">
            <v>5200451.9999911264</v>
          </cell>
          <cell r="E187">
            <v>5722517</v>
          </cell>
        </row>
        <row r="188">
          <cell r="B188" t="str">
            <v>TAPÓN PRUEBA ALCANTARILLADO 64"</v>
          </cell>
          <cell r="C188" t="str">
            <v>un</v>
          </cell>
          <cell r="D188">
            <v>5200451.9999911264</v>
          </cell>
          <cell r="E188">
            <v>5722517</v>
          </cell>
        </row>
        <row r="189">
          <cell r="B189" t="str">
            <v>TAPÓN PRUEBA ALCANTARILLADO 72"</v>
          </cell>
          <cell r="C189" t="str">
            <v>un</v>
          </cell>
          <cell r="D189">
            <v>5200451.9999911264</v>
          </cell>
          <cell r="E189">
            <v>5722517</v>
          </cell>
        </row>
        <row r="190">
          <cell r="B190" t="str">
            <v>TAPÓN PRUEBA ALCANTARILLADO 8"</v>
          </cell>
          <cell r="C190" t="str">
            <v>un</v>
          </cell>
          <cell r="D190">
            <v>440094.79999823117</v>
          </cell>
          <cell r="E190">
            <v>484275</v>
          </cell>
        </row>
        <row r="191">
          <cell r="B191" t="str">
            <v>TAPÓN PRUEBA ALCANTARILLADO 92"</v>
          </cell>
          <cell r="C191" t="str">
            <v>un</v>
          </cell>
          <cell r="D191">
            <v>5200451.9999911264</v>
          </cell>
          <cell r="E191">
            <v>5722517</v>
          </cell>
        </row>
        <row r="192">
          <cell r="B192" t="str">
            <v>TEJA DE ZINC N° 6</v>
          </cell>
          <cell r="C192" t="str">
            <v>un</v>
          </cell>
          <cell r="D192">
            <v>24881.999999999982</v>
          </cell>
          <cell r="E192">
            <v>27380</v>
          </cell>
        </row>
        <row r="193">
          <cell r="B193" t="str">
            <v>TEJA ONDULADA CRISTAL AJOVER No. 4</v>
          </cell>
          <cell r="C193" t="str">
            <v>un</v>
          </cell>
          <cell r="D193">
            <v>38840.75001235184</v>
          </cell>
          <cell r="E193">
            <v>42740</v>
          </cell>
        </row>
        <row r="194">
          <cell r="B194" t="str">
            <v>THINER ACRILICO</v>
          </cell>
          <cell r="C194" t="str">
            <v>GLB</v>
          </cell>
          <cell r="D194">
            <v>26999.999966472304</v>
          </cell>
          <cell r="E194">
            <v>29710</v>
          </cell>
        </row>
        <row r="195">
          <cell r="B195" t="str">
            <v>TOLETE COMÚN</v>
          </cell>
          <cell r="C195" t="str">
            <v>un</v>
          </cell>
          <cell r="D195">
            <v>620.2500238221221</v>
          </cell>
          <cell r="E195">
            <v>683</v>
          </cell>
        </row>
        <row r="196">
          <cell r="B196" t="str">
            <v>TOLETE FINO LIVIANO</v>
          </cell>
          <cell r="C196" t="str">
            <v>un</v>
          </cell>
          <cell r="D196">
            <v>1030.5799770601629</v>
          </cell>
          <cell r="E196">
            <v>1134</v>
          </cell>
        </row>
        <row r="197">
          <cell r="B197" t="str">
            <v>TORNILLO ACERO 2X1/2"</v>
          </cell>
          <cell r="C197" t="str">
            <v>un</v>
          </cell>
          <cell r="D197">
            <v>574.66538461537914</v>
          </cell>
          <cell r="E197">
            <v>632</v>
          </cell>
        </row>
        <row r="198">
          <cell r="B198" t="str">
            <v>TRITURADO</v>
          </cell>
          <cell r="C198" t="str">
            <v>m3</v>
          </cell>
          <cell r="D198">
            <v>20999.999963825456</v>
          </cell>
          <cell r="E198">
            <v>43329</v>
          </cell>
        </row>
        <row r="199">
          <cell r="B199" t="str">
            <v>TUBERÍA PVC DIÁMETRO 200 MM</v>
          </cell>
          <cell r="C199" t="str">
            <v>m</v>
          </cell>
          <cell r="D199">
            <v>32458.999966472253</v>
          </cell>
          <cell r="E199">
            <v>35718</v>
          </cell>
        </row>
        <row r="200">
          <cell r="B200" t="str">
            <v>TUBERÍA PVC DIÁMETRO 315 MM</v>
          </cell>
          <cell r="C200" t="str">
            <v>m</v>
          </cell>
          <cell r="D200">
            <v>69767.000017645347</v>
          </cell>
          <cell r="E200">
            <v>76771</v>
          </cell>
        </row>
        <row r="201">
          <cell r="B201" t="str">
            <v>TUERCA ACERO 5/8"</v>
          </cell>
          <cell r="C201" t="str">
            <v>un</v>
          </cell>
          <cell r="D201">
            <v>314.17692307691999</v>
          </cell>
          <cell r="E201">
            <v>346</v>
          </cell>
        </row>
        <row r="202">
          <cell r="B202" t="str">
            <v>VALLA DE 8 M² A 24  M²</v>
          </cell>
          <cell r="C202" t="str">
            <v>UN/MES</v>
          </cell>
          <cell r="D202">
            <v>1725000.0000000005</v>
          </cell>
          <cell r="E202">
            <v>1898170</v>
          </cell>
        </row>
        <row r="203">
          <cell r="B203" t="str">
            <v>VALLA DE HASTA 8 M²</v>
          </cell>
          <cell r="C203" t="str">
            <v>UN/MES</v>
          </cell>
          <cell r="D203">
            <v>911000.00000000314</v>
          </cell>
          <cell r="E203">
            <v>1002454</v>
          </cell>
        </row>
        <row r="204">
          <cell r="B204" t="str">
            <v>VARA METÁLICA</v>
          </cell>
          <cell r="C204" t="str">
            <v>m</v>
          </cell>
          <cell r="D204">
            <v>85869.000014115998</v>
          </cell>
          <cell r="E204">
            <v>94489</v>
          </cell>
        </row>
        <row r="205">
          <cell r="B205" t="str">
            <v>VARA ROLLIZA 6 METROS</v>
          </cell>
          <cell r="C205" t="str">
            <v>m</v>
          </cell>
          <cell r="D205">
            <v>7499.9999999999982</v>
          </cell>
          <cell r="E205">
            <v>8253</v>
          </cell>
        </row>
        <row r="206">
          <cell r="B206" t="str">
            <v>VIBRADOR PARA CONCRETO</v>
          </cell>
          <cell r="C206" t="str">
            <v>m3</v>
          </cell>
          <cell r="D206">
            <v>5000.0000000000009</v>
          </cell>
          <cell r="E206">
            <v>5502</v>
          </cell>
        </row>
        <row r="207">
          <cell r="B207" t="str">
            <v>VIGA DE TRANSCIÓN PARA CONO D=150CM</v>
          </cell>
          <cell r="C207" t="str">
            <v>un</v>
          </cell>
          <cell r="D207">
            <v>128899.00003264392</v>
          </cell>
          <cell r="E207">
            <v>141839</v>
          </cell>
        </row>
        <row r="208">
          <cell r="B208" t="str">
            <v>VOLQUETA</v>
          </cell>
          <cell r="C208" t="str">
            <v>m3</v>
          </cell>
          <cell r="D208">
            <v>49982.726533328401</v>
          </cell>
          <cell r="E208">
            <v>55000</v>
          </cell>
        </row>
        <row r="209">
          <cell r="B209" t="str">
            <v>Malla Eslabonada galvanizada H=1.5 m</v>
          </cell>
          <cell r="C209" t="str">
            <v>m2</v>
          </cell>
          <cell r="E209">
            <v>13950</v>
          </cell>
        </row>
        <row r="210">
          <cell r="B210" t="str">
            <v>Viga de cimentacion en concreto</v>
          </cell>
          <cell r="C210" t="str">
            <v>m3</v>
          </cell>
          <cell r="E210">
            <v>497786.26522671507</v>
          </cell>
        </row>
        <row r="211">
          <cell r="B211" t="str">
            <v>Bloque de anclaje paral en concreto</v>
          </cell>
          <cell r="C211" t="str">
            <v>m3</v>
          </cell>
          <cell r="E211">
            <v>497786.26522671507</v>
          </cell>
        </row>
        <row r="212">
          <cell r="B212" t="str">
            <v>Alambre de puas tipo Motto o similar</v>
          </cell>
          <cell r="C212" t="str">
            <v>ml</v>
          </cell>
          <cell r="E212">
            <v>300</v>
          </cell>
        </row>
        <row r="213">
          <cell r="B213" t="str">
            <v>Angulo de 1"</v>
          </cell>
          <cell r="C213" t="str">
            <v>m</v>
          </cell>
          <cell r="E213">
            <v>1350</v>
          </cell>
        </row>
        <row r="214">
          <cell r="B214" t="str">
            <v>Acero de Refuerzo</v>
          </cell>
          <cell r="C214" t="str">
            <v>Kg</v>
          </cell>
          <cell r="E214">
            <v>3750</v>
          </cell>
        </row>
        <row r="215">
          <cell r="B215" t="str">
            <v>Soldadura</v>
          </cell>
          <cell r="C215" t="str">
            <v>kg</v>
          </cell>
          <cell r="E215">
            <v>7000</v>
          </cell>
        </row>
        <row r="216">
          <cell r="B216" t="str">
            <v>Parales de 3 m</v>
          </cell>
          <cell r="C216" t="str">
            <v>un</v>
          </cell>
          <cell r="E216">
            <v>28000</v>
          </cell>
        </row>
        <row r="217">
          <cell r="B217" t="str">
            <v>Platina de 21/2"x3/16"</v>
          </cell>
          <cell r="C217" t="str">
            <v>ml</v>
          </cell>
          <cell r="E217">
            <v>15000</v>
          </cell>
        </row>
        <row r="218">
          <cell r="B218" t="str">
            <v>Formaleta</v>
          </cell>
          <cell r="C218" t="str">
            <v>un</v>
          </cell>
          <cell r="E218">
            <v>503</v>
          </cell>
        </row>
        <row r="219">
          <cell r="B219" t="str">
            <v xml:space="preserve"> Muro en Ladrillo </v>
          </cell>
          <cell r="C219" t="str">
            <v>m2</v>
          </cell>
          <cell r="E219">
            <v>52719</v>
          </cell>
        </row>
        <row r="220">
          <cell r="B220" t="str">
            <v>Cinta en concreto</v>
          </cell>
          <cell r="C220" t="str">
            <v>m3</v>
          </cell>
          <cell r="E220">
            <v>497786.26522671507</v>
          </cell>
        </row>
        <row r="221">
          <cell r="B221" t="str">
            <v xml:space="preserve">Tubo soporte Negro de 4" </v>
          </cell>
          <cell r="C221" t="str">
            <v>ml</v>
          </cell>
          <cell r="E221">
            <v>28420</v>
          </cell>
        </row>
        <row r="222">
          <cell r="B222" t="str">
            <v>Marco en tubo 1 1/2"</v>
          </cell>
          <cell r="C222" t="str">
            <v>ml</v>
          </cell>
          <cell r="E222">
            <v>6048</v>
          </cell>
        </row>
        <row r="223">
          <cell r="B223" t="str">
            <v>Lámina de Fibra de Vidrio reforzada</v>
          </cell>
          <cell r="C223" t="str">
            <v>m2</v>
          </cell>
          <cell r="E223">
            <v>850000</v>
          </cell>
        </row>
        <row r="224">
          <cell r="B224" t="str">
            <v>Perfil  y Pernos de anclaje</v>
          </cell>
          <cell r="C224" t="str">
            <v>un</v>
          </cell>
          <cell r="E224">
            <v>4500</v>
          </cell>
        </row>
        <row r="225">
          <cell r="B225" t="str">
            <v>Lámina 16 mm</v>
          </cell>
          <cell r="C225" t="str">
            <v>m2</v>
          </cell>
          <cell r="E225">
            <v>262500</v>
          </cell>
        </row>
        <row r="226">
          <cell r="B226" t="str">
            <v>Empaque en Neopreno</v>
          </cell>
          <cell r="C226" t="str">
            <v>ml</v>
          </cell>
          <cell r="E226">
            <v>12500</v>
          </cell>
        </row>
        <row r="227">
          <cell r="B227" t="str">
            <v xml:space="preserve">Perfil </v>
          </cell>
          <cell r="C227" t="str">
            <v>ml</v>
          </cell>
          <cell r="E227">
            <v>4515</v>
          </cell>
        </row>
        <row r="228">
          <cell r="B228" t="str">
            <v>Fijación</v>
          </cell>
          <cell r="C228" t="str">
            <v>un</v>
          </cell>
          <cell r="E228">
            <v>1500</v>
          </cell>
        </row>
        <row r="229">
          <cell r="B229" t="str">
            <v>Modulos de Cimentación</v>
          </cell>
          <cell r="C229" t="str">
            <v>m2</v>
          </cell>
          <cell r="E229">
            <v>604365.29999999993</v>
          </cell>
        </row>
        <row r="230">
          <cell r="B230" t="str">
            <v>Soportes en perfil C3</v>
          </cell>
          <cell r="C230" t="str">
            <v>m2</v>
          </cell>
          <cell r="E230">
            <v>69008.749739999999</v>
          </cell>
        </row>
        <row r="231">
          <cell r="B231" t="str">
            <v>Lámina alfajor 4mm</v>
          </cell>
          <cell r="C231" t="str">
            <v>m2</v>
          </cell>
          <cell r="E231">
            <v>78666.666666666672</v>
          </cell>
        </row>
        <row r="232">
          <cell r="B232" t="str">
            <v>Tubería 11/4"</v>
          </cell>
          <cell r="C232" t="str">
            <v>ml</v>
          </cell>
          <cell r="E232">
            <v>18915</v>
          </cell>
        </row>
        <row r="233">
          <cell r="B233" t="str">
            <v>Platina 0.12x0.12x3/16"</v>
          </cell>
          <cell r="C233" t="str">
            <v>ml</v>
          </cell>
          <cell r="E233">
            <v>4515</v>
          </cell>
        </row>
        <row r="234">
          <cell r="B234" t="str">
            <v>Pernos</v>
          </cell>
          <cell r="C234" t="str">
            <v>un</v>
          </cell>
          <cell r="E234">
            <v>1500</v>
          </cell>
        </row>
        <row r="235">
          <cell r="B235" t="str">
            <v xml:space="preserve">Estructura metálica </v>
          </cell>
          <cell r="C235" t="str">
            <v>Kg</v>
          </cell>
          <cell r="E235">
            <v>6400</v>
          </cell>
        </row>
        <row r="236">
          <cell r="B236" t="str">
            <v>Angulo de 2"x 1/8"</v>
          </cell>
          <cell r="C236" t="str">
            <v>ML</v>
          </cell>
          <cell r="E236">
            <v>52674</v>
          </cell>
        </row>
        <row r="237">
          <cell r="B237" t="str">
            <v xml:space="preserve">Tapa Polimerica </v>
          </cell>
          <cell r="C237" t="str">
            <v>un</v>
          </cell>
          <cell r="E237">
            <v>300000</v>
          </cell>
        </row>
        <row r="238">
          <cell r="B238" t="str">
            <v>Galvanizada</v>
          </cell>
          <cell r="C238" t="str">
            <v>Kg</v>
          </cell>
          <cell r="E238">
            <v>3950</v>
          </cell>
        </row>
        <row r="239">
          <cell r="B239" t="str">
            <v>Lámina en Aluminio</v>
          </cell>
          <cell r="C239" t="str">
            <v>m2</v>
          </cell>
          <cell r="E239">
            <v>52500</v>
          </cell>
        </row>
        <row r="240">
          <cell r="B240" t="str">
            <v xml:space="preserve">Guia </v>
          </cell>
          <cell r="C240" t="str">
            <v>ml</v>
          </cell>
          <cell r="E240">
            <v>1200</v>
          </cell>
        </row>
        <row r="241">
          <cell r="B241" t="str">
            <v>Cable en acero Inoxidable</v>
          </cell>
          <cell r="C241" t="str">
            <v>ml</v>
          </cell>
          <cell r="E241">
            <v>487</v>
          </cell>
        </row>
        <row r="242">
          <cell r="B242" t="str">
            <v>Lámina en Acero</v>
          </cell>
          <cell r="C242" t="str">
            <v>m2</v>
          </cell>
          <cell r="E242">
            <v>54264.799999999996</v>
          </cell>
        </row>
        <row r="243">
          <cell r="B243" t="str">
            <v>Regla en fibra de vidrio 30 cm</v>
          </cell>
          <cell r="C243" t="str">
            <v>un</v>
          </cell>
          <cell r="E243">
            <v>58000</v>
          </cell>
        </row>
        <row r="244">
          <cell r="B244" t="str">
            <v>Vinilo</v>
          </cell>
          <cell r="C244" t="str">
            <v>m2</v>
          </cell>
          <cell r="E244">
            <v>51000</v>
          </cell>
        </row>
        <row r="245">
          <cell r="B245" t="str">
            <v xml:space="preserve">Tanque espesador </v>
          </cell>
          <cell r="C245" t="str">
            <v>un</v>
          </cell>
          <cell r="E245">
            <v>15460918.884</v>
          </cell>
        </row>
        <row r="246">
          <cell r="B246" t="str">
            <v>Soporte tanque en Acero</v>
          </cell>
          <cell r="C246" t="str">
            <v>un</v>
          </cell>
          <cell r="E246">
            <v>3092184</v>
          </cell>
        </row>
        <row r="247">
          <cell r="B247" t="str">
            <v>Perfileria de soporte</v>
          </cell>
          <cell r="C247" t="str">
            <v>ml</v>
          </cell>
          <cell r="E247">
            <v>25139.333333333332</v>
          </cell>
        </row>
        <row r="248">
          <cell r="B248" t="str">
            <v>Tuberia negra escalera</v>
          </cell>
          <cell r="C248" t="str">
            <v>ml</v>
          </cell>
          <cell r="E248">
            <v>6048</v>
          </cell>
        </row>
        <row r="249">
          <cell r="B249" t="str">
            <v>Elementos de fijación</v>
          </cell>
          <cell r="C249" t="str">
            <v>un</v>
          </cell>
          <cell r="E249">
            <v>3750</v>
          </cell>
        </row>
        <row r="250">
          <cell r="B250" t="str">
            <v>Tuberia de 3/8"</v>
          </cell>
          <cell r="C250" t="str">
            <v>ml</v>
          </cell>
          <cell r="E250">
            <v>2478.3399999999997</v>
          </cell>
        </row>
        <row r="251">
          <cell r="B251" t="str">
            <v>Accesorios para tubería de 3/8"</v>
          </cell>
          <cell r="C251" t="str">
            <v>glb</v>
          </cell>
          <cell r="E251">
            <v>22305.059999999998</v>
          </cell>
        </row>
        <row r="252">
          <cell r="B252" t="str">
            <v>Tabique de 2 cms</v>
          </cell>
          <cell r="C252" t="str">
            <v>un</v>
          </cell>
          <cell r="E252">
            <v>6612179.9999999991</v>
          </cell>
        </row>
        <row r="253">
          <cell r="B253" t="str">
            <v>Bomba dosificadora</v>
          </cell>
          <cell r="C253" t="str">
            <v>un</v>
          </cell>
          <cell r="E253">
            <v>1469720</v>
          </cell>
        </row>
        <row r="254">
          <cell r="B254" t="str">
            <v>Agitador de baja velocidad</v>
          </cell>
          <cell r="C254" t="str">
            <v>un</v>
          </cell>
          <cell r="E254">
            <v>2775648</v>
          </cell>
        </row>
        <row r="255">
          <cell r="B255" t="str">
            <v>Tanque de Polipropileno</v>
          </cell>
          <cell r="C255" t="str">
            <v>un</v>
          </cell>
          <cell r="E255">
            <v>290300</v>
          </cell>
        </row>
        <row r="256">
          <cell r="B256" t="str">
            <v>Manguera</v>
          </cell>
          <cell r="C256" t="str">
            <v>ml</v>
          </cell>
          <cell r="E256">
            <v>750</v>
          </cell>
        </row>
        <row r="257">
          <cell r="B257" t="str">
            <v xml:space="preserve">Canaleta PRFV </v>
          </cell>
          <cell r="C257" t="str">
            <v>un</v>
          </cell>
          <cell r="E257">
            <v>185600</v>
          </cell>
        </row>
        <row r="258">
          <cell r="B258" t="str">
            <v xml:space="preserve">Perfil en C  en aluminiopara soporte canaletas </v>
          </cell>
          <cell r="C258" t="str">
            <v>un</v>
          </cell>
          <cell r="E258">
            <v>10744.666666666666</v>
          </cell>
        </row>
        <row r="259">
          <cell r="B259" t="str">
            <v>Falso fondos Subcontrato</v>
          </cell>
          <cell r="C259" t="str">
            <v>m2</v>
          </cell>
          <cell r="E259">
            <v>4517060.88</v>
          </cell>
        </row>
        <row r="260">
          <cell r="B260" t="str">
            <v>Tuberia de drenaje 6"</v>
          </cell>
          <cell r="C260" t="str">
            <v>ml</v>
          </cell>
          <cell r="E260">
            <v>15375.8</v>
          </cell>
        </row>
        <row r="261">
          <cell r="B261" t="str">
            <v>Uniones</v>
          </cell>
          <cell r="C261" t="str">
            <v>un</v>
          </cell>
          <cell r="E261">
            <v>60436</v>
          </cell>
        </row>
        <row r="262">
          <cell r="B262" t="str">
            <v>Geotextil NT 2000</v>
          </cell>
          <cell r="C262" t="str">
            <v>m2</v>
          </cell>
          <cell r="E262">
            <v>4843</v>
          </cell>
        </row>
        <row r="263">
          <cell r="B263" t="str">
            <v>Tubería de 6"</v>
          </cell>
          <cell r="C263" t="str">
            <v>ml</v>
          </cell>
          <cell r="E263">
            <v>38636</v>
          </cell>
        </row>
      </sheetData>
      <sheetData sheetId="18" refreshError="1"/>
      <sheetData sheetId="19" refreshError="1"/>
      <sheetData sheetId="20" refreshError="1"/>
      <sheetData sheetId="21" refreshError="1">
        <row r="1">
          <cell r="A1" t="str">
            <v>COSTOS MANO DE OBRA - MUNICIPIO DE LA VEGA</v>
          </cell>
        </row>
        <row r="2">
          <cell r="A2" t="str">
            <v>MANO DE OBRA</v>
          </cell>
          <cell r="B2" t="str">
            <v>JORNAL</v>
          </cell>
          <cell r="C2">
            <v>0.85</v>
          </cell>
          <cell r="D2" t="str">
            <v>JORNAL TOTAL</v>
          </cell>
        </row>
        <row r="3">
          <cell r="A3" t="str">
            <v>AYUDANTE</v>
          </cell>
          <cell r="B3">
            <v>19080</v>
          </cell>
          <cell r="C3">
            <v>16218</v>
          </cell>
          <cell r="D3">
            <v>35298</v>
          </cell>
        </row>
        <row r="4">
          <cell r="A4" t="str">
            <v>AYUDANTE COMPRESOR</v>
          </cell>
          <cell r="B4">
            <v>25000</v>
          </cell>
          <cell r="C4">
            <v>21250</v>
          </cell>
          <cell r="D4">
            <v>46250</v>
          </cell>
        </row>
        <row r="5">
          <cell r="A5" t="str">
            <v>OFICIAL</v>
          </cell>
          <cell r="B5">
            <v>31800</v>
          </cell>
          <cell r="C5">
            <v>27030</v>
          </cell>
          <cell r="D5">
            <v>58830</v>
          </cell>
        </row>
        <row r="6">
          <cell r="A6" t="str">
            <v>OFICIAL ESPECIALIZADO</v>
          </cell>
          <cell r="B6">
            <v>63600</v>
          </cell>
          <cell r="C6">
            <v>54060</v>
          </cell>
          <cell r="D6">
            <v>117660</v>
          </cell>
        </row>
        <row r="7">
          <cell r="A7" t="str">
            <v>TÉCNICO EN ROTURA</v>
          </cell>
          <cell r="B7">
            <v>250000</v>
          </cell>
          <cell r="C7">
            <v>212500</v>
          </cell>
          <cell r="D7">
            <v>462500</v>
          </cell>
        </row>
        <row r="8">
          <cell r="A8" t="str">
            <v>TÉCNICO TERMOFUSIÓN</v>
          </cell>
          <cell r="B8">
            <v>47613</v>
          </cell>
          <cell r="C8">
            <v>40471</v>
          </cell>
          <cell r="D8">
            <v>88084</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
      <sheetName val="Inst. Accesorios"/>
      <sheetName val="CAP. 7"/>
      <sheetName val="Resumen"/>
      <sheetName val="Programa de inversion"/>
      <sheetName val="PTTO POZO SUCCION"/>
      <sheetName val="PTTO LECHOS"/>
      <sheetName val="PTTO TK ESPESA"/>
      <sheetName val="PTTO OPT._PTAP"/>
      <sheetName val="SUM OPT._PTAP"/>
      <sheetName val="PTTO OPT._PTAP LARGO PLAZO"/>
      <sheetName val="SUM OPT._PTAP LARGO PLAZO"/>
      <sheetName val="PPTO_ELEC_LAVEGA"/>
      <sheetName val="Sum. Tubería"/>
      <sheetName val="Sum. Accesorios"/>
      <sheetName val="ListaPrecios"/>
      <sheetName val="APU"/>
      <sheetName val="Insumos"/>
      <sheetName val="ListaMCantera"/>
      <sheetName val="MCantera"/>
      <sheetName val="Tuberia"/>
      <sheetName val="ManoDeObra"/>
      <sheetName val="Municipios"/>
      <sheetName val="APU5,4S"/>
      <sheetName val="APU5,3S"/>
      <sheetName val="APU5,2S"/>
      <sheetName val="APU5,1S"/>
      <sheetName val="APU4,2S"/>
      <sheetName val="APU4,1S"/>
      <sheetName val="APU3,3S"/>
      <sheetName val="APU3,2S"/>
      <sheetName val="APU3,1S"/>
      <sheetName val="APU2,2S"/>
      <sheetName val="APU2,1S"/>
      <sheetName val="APU1,5S"/>
      <sheetName val="APU1,4S"/>
      <sheetName val="APU1,3S"/>
      <sheetName val="APU1,2S"/>
      <sheetName val="APU1,1S"/>
      <sheetName val="APU6,1M"/>
      <sheetName val="APU5,1M"/>
      <sheetName val="APU4,2M"/>
      <sheetName val="APU4,1M"/>
      <sheetName val="APU3,3M"/>
      <sheetName val="APU3,2M"/>
      <sheetName val="APU3,1M"/>
      <sheetName val="APU2,2M"/>
      <sheetName val="APU2,1M"/>
      <sheetName val="APU1,4M"/>
      <sheetName val="APU1,3M"/>
      <sheetName val="APU1,2M"/>
      <sheetName val="APU1,1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L2" t="str">
            <v>LA VEGA</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U"/>
      <sheetName val="APU"/>
      <sheetName val="ANÁLISIS MANO DE OBRA"/>
      <sheetName val="Lista de Precios"/>
      <sheetName val="Interventoria 2"/>
      <sheetName val=" ITEMS CONSTRUCCION"/>
      <sheetName val="APU GENERALES"/>
      <sheetName val="APU VIAS"/>
      <sheetName val="APU CONSTRUCCION"/>
      <sheetName val=" ITEMS VIAS"/>
      <sheetName val="MATERIAL ELECTRICO"/>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O98"/>
  <sheetViews>
    <sheetView view="pageBreakPreview" zoomScale="70" zoomScaleNormal="100" zoomScaleSheetLayoutView="70" workbookViewId="0">
      <selection activeCell="B4" sqref="B4"/>
    </sheetView>
  </sheetViews>
  <sheetFormatPr baseColWidth="10" defaultColWidth="11.42578125" defaultRowHeight="15.75" x14ac:dyDescent="0.25"/>
  <cols>
    <col min="1" max="1" width="38.5703125" style="175" customWidth="1"/>
    <col min="2" max="2" width="8.42578125" style="175" customWidth="1"/>
    <col min="3" max="3" width="8.28515625" style="175" customWidth="1"/>
    <col min="4" max="4" width="14.85546875" style="175" customWidth="1"/>
    <col min="5" max="5" width="10.7109375" style="175" customWidth="1"/>
    <col min="6" max="6" width="10.85546875" style="175" customWidth="1"/>
    <col min="7" max="7" width="9.7109375" style="175" customWidth="1"/>
    <col min="8" max="8" width="23.7109375" style="175" customWidth="1"/>
    <col min="9" max="9" width="30.85546875" style="175" customWidth="1"/>
    <col min="10" max="10" width="23.7109375" style="175" hidden="1" customWidth="1"/>
    <col min="11" max="11" width="24" style="175" bestFit="1" customWidth="1"/>
    <col min="12" max="16384" width="11.42578125" style="175"/>
  </cols>
  <sheetData>
    <row r="1" spans="1:13" ht="21.75" customHeight="1" x14ac:dyDescent="0.25">
      <c r="A1" s="356"/>
      <c r="B1" s="357"/>
      <c r="C1" s="357"/>
      <c r="D1" s="357"/>
      <c r="E1" s="357"/>
      <c r="F1" s="357"/>
      <c r="G1" s="357"/>
      <c r="H1" s="357"/>
      <c r="I1" s="358"/>
    </row>
    <row r="2" spans="1:13" ht="21.75" customHeight="1" thickBot="1" x14ac:dyDescent="0.3">
      <c r="A2" s="359"/>
      <c r="B2" s="360"/>
      <c r="C2" s="360"/>
      <c r="D2" s="360"/>
      <c r="E2" s="360"/>
      <c r="F2" s="360"/>
      <c r="G2" s="360"/>
      <c r="H2" s="360"/>
      <c r="I2" s="361"/>
    </row>
    <row r="3" spans="1:13" s="79" customFormat="1" ht="103.5" customHeight="1" thickBot="1" x14ac:dyDescent="0.3">
      <c r="A3" s="254"/>
      <c r="B3" s="387" t="s">
        <v>256</v>
      </c>
      <c r="C3" s="387"/>
      <c r="D3" s="387"/>
      <c r="E3" s="387"/>
      <c r="F3" s="387"/>
      <c r="G3" s="387"/>
      <c r="H3" s="387"/>
      <c r="I3" s="255"/>
      <c r="J3" s="251"/>
      <c r="K3" s="252"/>
      <c r="L3" s="251"/>
      <c r="M3" s="253"/>
    </row>
    <row r="4" spans="1:13" ht="16.5" thickBot="1" x14ac:dyDescent="0.3">
      <c r="A4" s="248"/>
      <c r="B4" s="248"/>
      <c r="C4" s="248"/>
      <c r="D4" s="249"/>
      <c r="E4" s="250"/>
      <c r="F4" s="250"/>
      <c r="G4" s="250"/>
      <c r="H4" s="250"/>
      <c r="I4" s="250"/>
      <c r="J4" s="176"/>
    </row>
    <row r="5" spans="1:13" ht="16.5" thickBot="1" x14ac:dyDescent="0.3">
      <c r="A5" s="362" t="s">
        <v>177</v>
      </c>
      <c r="B5" s="363"/>
      <c r="C5" s="363"/>
      <c r="D5" s="363"/>
      <c r="E5" s="363"/>
      <c r="F5" s="363"/>
      <c r="G5" s="363"/>
      <c r="H5" s="363"/>
      <c r="I5" s="364"/>
      <c r="J5" s="176"/>
    </row>
    <row r="6" spans="1:13" ht="26.25" customHeight="1" thickTop="1" thickBot="1" x14ac:dyDescent="0.3">
      <c r="A6" s="365" t="s">
        <v>178</v>
      </c>
      <c r="B6" s="367" t="s">
        <v>16</v>
      </c>
      <c r="C6" s="367" t="s">
        <v>179</v>
      </c>
      <c r="D6" s="367" t="s">
        <v>180</v>
      </c>
      <c r="E6" s="367" t="s">
        <v>181</v>
      </c>
      <c r="F6" s="388" t="s">
        <v>15</v>
      </c>
      <c r="G6" s="389"/>
      <c r="H6" s="367" t="s">
        <v>182</v>
      </c>
      <c r="I6" s="348" t="s">
        <v>2</v>
      </c>
      <c r="J6" s="176"/>
    </row>
    <row r="7" spans="1:13" ht="30" customHeight="1" thickBot="1" x14ac:dyDescent="0.3">
      <c r="A7" s="366"/>
      <c r="B7" s="368"/>
      <c r="C7" s="368"/>
      <c r="D7" s="368"/>
      <c r="E7" s="368"/>
      <c r="F7" s="84" t="s">
        <v>3</v>
      </c>
      <c r="G7" s="85" t="s">
        <v>4</v>
      </c>
      <c r="H7" s="368"/>
      <c r="I7" s="349"/>
      <c r="J7" s="176"/>
    </row>
    <row r="8" spans="1:13" x14ac:dyDescent="0.25">
      <c r="A8" s="177" t="s">
        <v>183</v>
      </c>
      <c r="B8" s="350"/>
      <c r="C8" s="351"/>
      <c r="D8" s="351"/>
      <c r="E8" s="351"/>
      <c r="F8" s="351"/>
      <c r="G8" s="351"/>
      <c r="H8" s="351"/>
      <c r="I8" s="352"/>
      <c r="J8" s="176"/>
    </row>
    <row r="9" spans="1:13" ht="18" customHeight="1" x14ac:dyDescent="0.25">
      <c r="A9" s="286" t="s">
        <v>184</v>
      </c>
      <c r="B9" s="287" t="s">
        <v>185</v>
      </c>
      <c r="C9" s="287">
        <v>1</v>
      </c>
      <c r="D9" s="180">
        <v>0.3</v>
      </c>
      <c r="E9" s="288">
        <v>2</v>
      </c>
      <c r="F9" s="289">
        <v>0.3</v>
      </c>
      <c r="G9" s="289">
        <v>0.3</v>
      </c>
      <c r="H9" s="290">
        <f>+Salarios!E29</f>
        <v>5000000</v>
      </c>
      <c r="I9" s="183">
        <f>+D9*E9*H9</f>
        <v>3000000</v>
      </c>
      <c r="J9" s="176"/>
    </row>
    <row r="10" spans="1:13" x14ac:dyDescent="0.25">
      <c r="A10" s="286" t="s">
        <v>253</v>
      </c>
      <c r="B10" s="287" t="s">
        <v>185</v>
      </c>
      <c r="C10" s="287">
        <v>1</v>
      </c>
      <c r="D10" s="180">
        <v>0.5</v>
      </c>
      <c r="E10" s="288">
        <v>2</v>
      </c>
      <c r="F10" s="289">
        <v>0.5</v>
      </c>
      <c r="G10" s="289">
        <v>0.5</v>
      </c>
      <c r="H10" s="290">
        <f>+Salarios!E32</f>
        <v>4000000</v>
      </c>
      <c r="I10" s="183">
        <f t="shared" ref="I10:I12" si="0">+D10*E10*H10</f>
        <v>4000000</v>
      </c>
      <c r="J10" s="176"/>
    </row>
    <row r="11" spans="1:13" hidden="1" x14ac:dyDescent="0.25">
      <c r="A11" s="286" t="s">
        <v>24</v>
      </c>
      <c r="B11" s="287" t="s">
        <v>185</v>
      </c>
      <c r="C11" s="287">
        <v>1</v>
      </c>
      <c r="D11" s="180">
        <v>1</v>
      </c>
      <c r="E11" s="288">
        <v>2</v>
      </c>
      <c r="F11" s="289">
        <v>1</v>
      </c>
      <c r="G11" s="289">
        <v>1</v>
      </c>
      <c r="H11" s="290"/>
      <c r="I11" s="183">
        <f t="shared" si="0"/>
        <v>0</v>
      </c>
      <c r="J11" s="176"/>
    </row>
    <row r="12" spans="1:13" hidden="1" x14ac:dyDescent="0.25">
      <c r="A12" s="286" t="s">
        <v>186</v>
      </c>
      <c r="B12" s="287" t="s">
        <v>185</v>
      </c>
      <c r="C12" s="287">
        <v>1</v>
      </c>
      <c r="D12" s="180">
        <v>1</v>
      </c>
      <c r="E12" s="288">
        <v>2</v>
      </c>
      <c r="F12" s="289">
        <v>1</v>
      </c>
      <c r="G12" s="289">
        <v>1</v>
      </c>
      <c r="H12" s="290"/>
      <c r="I12" s="183">
        <f t="shared" si="0"/>
        <v>0</v>
      </c>
      <c r="J12" s="176"/>
    </row>
    <row r="13" spans="1:13" ht="21" customHeight="1" x14ac:dyDescent="0.25">
      <c r="A13" s="342" t="s">
        <v>189</v>
      </c>
      <c r="B13" s="343"/>
      <c r="C13" s="343"/>
      <c r="D13" s="343"/>
      <c r="E13" s="343"/>
      <c r="F13" s="343"/>
      <c r="G13" s="343"/>
      <c r="H13" s="344"/>
      <c r="I13" s="259">
        <f>SUM(I9:I12)</f>
        <v>7000000</v>
      </c>
      <c r="J13" s="176"/>
    </row>
    <row r="14" spans="1:13" ht="21" customHeight="1" thickBot="1" x14ac:dyDescent="0.3">
      <c r="A14" s="188"/>
      <c r="B14" s="189"/>
      <c r="C14" s="189"/>
      <c r="D14" s="190"/>
      <c r="E14" s="191" t="s">
        <v>190</v>
      </c>
      <c r="F14" s="191"/>
      <c r="G14" s="191"/>
      <c r="H14" s="192"/>
      <c r="I14" s="193"/>
      <c r="J14" s="176"/>
    </row>
    <row r="15" spans="1:13" ht="21" hidden="1" customHeight="1" x14ac:dyDescent="0.25">
      <c r="A15" s="194" t="s">
        <v>191</v>
      </c>
      <c r="B15" s="353"/>
      <c r="C15" s="354"/>
      <c r="D15" s="354"/>
      <c r="E15" s="354"/>
      <c r="F15" s="354"/>
      <c r="G15" s="354"/>
      <c r="H15" s="354"/>
      <c r="I15" s="355"/>
      <c r="J15" s="176"/>
    </row>
    <row r="16" spans="1:13" hidden="1" x14ac:dyDescent="0.25">
      <c r="A16" s="286" t="s">
        <v>192</v>
      </c>
      <c r="B16" s="287" t="s">
        <v>185</v>
      </c>
      <c r="C16" s="287">
        <v>1</v>
      </c>
      <c r="D16" s="180">
        <v>1</v>
      </c>
      <c r="E16" s="288">
        <v>2</v>
      </c>
      <c r="F16" s="289">
        <v>1</v>
      </c>
      <c r="G16" s="289">
        <v>1</v>
      </c>
      <c r="H16" s="290"/>
      <c r="I16" s="195">
        <f>+E16*F16*H16</f>
        <v>0</v>
      </c>
      <c r="J16" s="176"/>
    </row>
    <row r="17" spans="1:10" ht="21" hidden="1" customHeight="1" x14ac:dyDescent="0.25">
      <c r="A17" s="342" t="s">
        <v>193</v>
      </c>
      <c r="B17" s="343"/>
      <c r="C17" s="343"/>
      <c r="D17" s="343"/>
      <c r="E17" s="343"/>
      <c r="F17" s="343"/>
      <c r="G17" s="343"/>
      <c r="H17" s="344"/>
      <c r="I17" s="260">
        <f>+I16</f>
        <v>0</v>
      </c>
      <c r="J17" s="200"/>
    </row>
    <row r="18" spans="1:10" ht="21" hidden="1" customHeight="1" thickBot="1" x14ac:dyDescent="0.3">
      <c r="A18" s="201"/>
      <c r="B18" s="202"/>
      <c r="C18" s="202"/>
      <c r="D18" s="203"/>
      <c r="E18" s="204"/>
      <c r="F18" s="204"/>
      <c r="G18" s="204"/>
      <c r="H18" s="205"/>
      <c r="I18" s="206"/>
      <c r="J18" s="176"/>
    </row>
    <row r="19" spans="1:10" ht="21" customHeight="1" x14ac:dyDescent="0.25">
      <c r="A19" s="194" t="s">
        <v>252</v>
      </c>
      <c r="B19" s="353"/>
      <c r="C19" s="354"/>
      <c r="D19" s="354"/>
      <c r="E19" s="354"/>
      <c r="F19" s="354"/>
      <c r="G19" s="354"/>
      <c r="H19" s="354"/>
      <c r="I19" s="355"/>
      <c r="J19" s="176"/>
    </row>
    <row r="20" spans="1:10" x14ac:dyDescent="0.25">
      <c r="A20" s="286" t="s">
        <v>229</v>
      </c>
      <c r="B20" s="287" t="s">
        <v>185</v>
      </c>
      <c r="C20" s="287">
        <v>1</v>
      </c>
      <c r="D20" s="180">
        <v>0.5</v>
      </c>
      <c r="E20" s="288">
        <v>2</v>
      </c>
      <c r="F20" s="289">
        <v>0.5</v>
      </c>
      <c r="G20" s="289">
        <v>0.5</v>
      </c>
      <c r="H20" s="290">
        <f>+Salarios!E39</f>
        <v>3250000</v>
      </c>
      <c r="I20" s="183">
        <f>+E20*D20*H20</f>
        <v>3250000</v>
      </c>
      <c r="J20" s="176"/>
    </row>
    <row r="21" spans="1:10" x14ac:dyDescent="0.25">
      <c r="A21" s="286" t="s">
        <v>238</v>
      </c>
      <c r="B21" s="287" t="s">
        <v>185</v>
      </c>
      <c r="C21" s="287">
        <v>1</v>
      </c>
      <c r="D21" s="180">
        <v>0.5</v>
      </c>
      <c r="E21" s="288">
        <v>2</v>
      </c>
      <c r="F21" s="289">
        <v>0.5</v>
      </c>
      <c r="G21" s="289">
        <v>0.5</v>
      </c>
      <c r="H21" s="290">
        <f>+H20</f>
        <v>3250000</v>
      </c>
      <c r="I21" s="183">
        <f t="shared" ref="I21:I23" si="1">+E21*D21*H21</f>
        <v>3250000</v>
      </c>
      <c r="J21" s="176"/>
    </row>
    <row r="22" spans="1:10" x14ac:dyDescent="0.25">
      <c r="A22" s="286" t="s">
        <v>195</v>
      </c>
      <c r="B22" s="287" t="s">
        <v>185</v>
      </c>
      <c r="C22" s="287">
        <v>1</v>
      </c>
      <c r="D22" s="180">
        <v>1</v>
      </c>
      <c r="E22" s="288">
        <v>2</v>
      </c>
      <c r="F22" s="289">
        <v>1</v>
      </c>
      <c r="G22" s="289">
        <v>1</v>
      </c>
      <c r="H22" s="290">
        <f>+H21</f>
        <v>3250000</v>
      </c>
      <c r="I22" s="183">
        <f t="shared" si="1"/>
        <v>6500000</v>
      </c>
      <c r="J22" s="176"/>
    </row>
    <row r="23" spans="1:10" x14ac:dyDescent="0.25">
      <c r="A23" s="291" t="s">
        <v>196</v>
      </c>
      <c r="B23" s="287" t="s">
        <v>185</v>
      </c>
      <c r="C23" s="287">
        <v>1</v>
      </c>
      <c r="D23" s="180">
        <v>1</v>
      </c>
      <c r="E23" s="288">
        <v>2</v>
      </c>
      <c r="F23" s="289">
        <v>1</v>
      </c>
      <c r="G23" s="289">
        <v>1</v>
      </c>
      <c r="H23" s="290">
        <v>1000000</v>
      </c>
      <c r="I23" s="183">
        <f t="shared" si="1"/>
        <v>2000000</v>
      </c>
      <c r="J23" s="176"/>
    </row>
    <row r="24" spans="1:10" x14ac:dyDescent="0.25">
      <c r="A24" s="342" t="s">
        <v>197</v>
      </c>
      <c r="B24" s="343"/>
      <c r="C24" s="343"/>
      <c r="D24" s="343"/>
      <c r="E24" s="343"/>
      <c r="F24" s="343"/>
      <c r="G24" s="343"/>
      <c r="H24" s="344"/>
      <c r="I24" s="260">
        <f>SUM(I20:I23)</f>
        <v>15000000</v>
      </c>
      <c r="J24" s="176"/>
    </row>
    <row r="25" spans="1:10" ht="16.5" thickBot="1" x14ac:dyDescent="0.3">
      <c r="A25" s="196"/>
      <c r="B25" s="197"/>
      <c r="C25" s="197"/>
      <c r="D25" s="198"/>
      <c r="E25" s="199"/>
      <c r="F25" s="199"/>
      <c r="G25" s="199"/>
      <c r="H25" s="198"/>
      <c r="I25" s="208"/>
      <c r="J25" s="176"/>
    </row>
    <row r="26" spans="1:10" x14ac:dyDescent="0.25">
      <c r="A26" s="194" t="s">
        <v>198</v>
      </c>
      <c r="B26" s="209"/>
      <c r="C26" s="209"/>
      <c r="D26" s="210"/>
      <c r="E26" s="211"/>
      <c r="F26" s="211"/>
      <c r="G26" s="211"/>
      <c r="H26" s="210"/>
      <c r="I26" s="212">
        <f>+I13+I17+I24</f>
        <v>22000000</v>
      </c>
      <c r="J26" s="176"/>
    </row>
    <row r="27" spans="1:10" ht="21" customHeight="1" x14ac:dyDescent="0.25">
      <c r="A27" s="184" t="s">
        <v>199</v>
      </c>
      <c r="B27" s="185"/>
      <c r="C27" s="185"/>
      <c r="D27" s="213">
        <f>+'F.M.'!E40</f>
        <v>1.9991000000000001</v>
      </c>
      <c r="E27" s="187"/>
      <c r="F27" s="187"/>
      <c r="G27" s="187"/>
      <c r="H27" s="186"/>
      <c r="I27" s="214">
        <f>+I26*D27</f>
        <v>43980200</v>
      </c>
      <c r="J27" s="176"/>
    </row>
    <row r="28" spans="1:10" ht="21" customHeight="1" thickBot="1" x14ac:dyDescent="0.3">
      <c r="A28" s="345" t="s">
        <v>200</v>
      </c>
      <c r="B28" s="346"/>
      <c r="C28" s="346"/>
      <c r="D28" s="346"/>
      <c r="E28" s="346"/>
      <c r="F28" s="346"/>
      <c r="G28" s="346"/>
      <c r="H28" s="347"/>
      <c r="I28" s="261">
        <f>(+I13+I17+I24)+I27</f>
        <v>65980200</v>
      </c>
      <c r="J28" s="176"/>
    </row>
    <row r="29" spans="1:10" ht="21" customHeight="1" thickBot="1" x14ac:dyDescent="0.3">
      <c r="A29" s="215"/>
      <c r="B29" s="216"/>
      <c r="C29" s="216"/>
      <c r="D29" s="216"/>
      <c r="E29" s="216"/>
      <c r="F29" s="216"/>
      <c r="G29" s="216"/>
      <c r="H29" s="216"/>
      <c r="I29" s="217"/>
      <c r="J29" s="176"/>
    </row>
    <row r="30" spans="1:10" ht="21" customHeight="1" thickBot="1" x14ac:dyDescent="0.3">
      <c r="A30" s="372" t="s">
        <v>201</v>
      </c>
      <c r="B30" s="373"/>
      <c r="C30" s="373"/>
      <c r="D30" s="373"/>
      <c r="E30" s="373"/>
      <c r="F30" s="373"/>
      <c r="G30" s="373"/>
      <c r="H30" s="373"/>
      <c r="I30" s="374"/>
      <c r="J30" s="176"/>
    </row>
    <row r="31" spans="1:10" ht="33" customHeight="1" x14ac:dyDescent="0.25">
      <c r="A31" s="218" t="s">
        <v>0</v>
      </c>
      <c r="B31" s="367" t="s">
        <v>16</v>
      </c>
      <c r="C31" s="367"/>
      <c r="D31" s="219" t="s">
        <v>78</v>
      </c>
      <c r="E31" s="219" t="s">
        <v>202</v>
      </c>
      <c r="F31" s="219"/>
      <c r="G31" s="219"/>
      <c r="H31" s="220" t="s">
        <v>17</v>
      </c>
      <c r="I31" s="221" t="s">
        <v>2</v>
      </c>
      <c r="J31" s="176"/>
    </row>
    <row r="32" spans="1:10" ht="20.25" customHeight="1" x14ac:dyDescent="0.25">
      <c r="A32" s="222" t="s">
        <v>203</v>
      </c>
      <c r="B32" s="378"/>
      <c r="C32" s="379"/>
      <c r="D32" s="379"/>
      <c r="E32" s="379"/>
      <c r="F32" s="379"/>
      <c r="G32" s="379"/>
      <c r="H32" s="379"/>
      <c r="I32" s="380"/>
      <c r="J32" s="176"/>
    </row>
    <row r="33" spans="1:11" ht="97.9" customHeight="1" x14ac:dyDescent="0.25">
      <c r="A33" s="273" t="s">
        <v>204</v>
      </c>
      <c r="B33" s="330" t="s">
        <v>208</v>
      </c>
      <c r="C33" s="331"/>
      <c r="D33" s="224">
        <v>2</v>
      </c>
      <c r="E33" s="181"/>
      <c r="F33" s="181"/>
      <c r="G33" s="181"/>
      <c r="H33" s="182">
        <v>3000000</v>
      </c>
      <c r="I33" s="183">
        <f>+H33*D33</f>
        <v>6000000</v>
      </c>
      <c r="J33" s="176"/>
    </row>
    <row r="34" spans="1:11" ht="17.25" customHeight="1" x14ac:dyDescent="0.25">
      <c r="A34" s="369" t="s">
        <v>205</v>
      </c>
      <c r="B34" s="370"/>
      <c r="C34" s="370"/>
      <c r="D34" s="370"/>
      <c r="E34" s="370"/>
      <c r="F34" s="370"/>
      <c r="G34" s="370"/>
      <c r="H34" s="371"/>
      <c r="I34" s="262">
        <f>+I33</f>
        <v>6000000</v>
      </c>
      <c r="J34" s="176"/>
    </row>
    <row r="35" spans="1:11" ht="17.25" customHeight="1" x14ac:dyDescent="0.25">
      <c r="A35" s="381"/>
      <c r="B35" s="335"/>
      <c r="C35" s="335"/>
      <c r="D35" s="335"/>
      <c r="E35" s="335"/>
      <c r="F35" s="335"/>
      <c r="G35" s="335"/>
      <c r="H35" s="335"/>
      <c r="I35" s="336"/>
      <c r="J35" s="176"/>
    </row>
    <row r="36" spans="1:11" ht="20.25" customHeight="1" x14ac:dyDescent="0.25">
      <c r="A36" s="222" t="s">
        <v>206</v>
      </c>
      <c r="B36" s="330"/>
      <c r="C36" s="382"/>
      <c r="D36" s="382"/>
      <c r="E36" s="382"/>
      <c r="F36" s="382"/>
      <c r="G36" s="382"/>
      <c r="H36" s="382"/>
      <c r="I36" s="383"/>
      <c r="J36" s="176"/>
    </row>
    <row r="37" spans="1:11" ht="31.5" x14ac:dyDescent="0.25">
      <c r="A37" s="223" t="s">
        <v>207</v>
      </c>
      <c r="B37" s="384" t="s">
        <v>208</v>
      </c>
      <c r="C37" s="384"/>
      <c r="D37" s="181">
        <v>1</v>
      </c>
      <c r="E37" s="181">
        <v>2</v>
      </c>
      <c r="F37" s="257">
        <v>1</v>
      </c>
      <c r="G37" s="257">
        <v>1</v>
      </c>
      <c r="H37" s="182">
        <v>5000000</v>
      </c>
      <c r="I37" s="183">
        <f>+H37*(E37*D37)</f>
        <v>10000000</v>
      </c>
      <c r="J37" s="176"/>
    </row>
    <row r="38" spans="1:11" x14ac:dyDescent="0.25">
      <c r="A38" s="369" t="s">
        <v>209</v>
      </c>
      <c r="B38" s="370"/>
      <c r="C38" s="370"/>
      <c r="D38" s="370"/>
      <c r="E38" s="370"/>
      <c r="F38" s="370"/>
      <c r="G38" s="370"/>
      <c r="H38" s="371"/>
      <c r="I38" s="262">
        <f>+I37</f>
        <v>10000000</v>
      </c>
      <c r="J38" s="176"/>
    </row>
    <row r="39" spans="1:11" x14ac:dyDescent="0.25">
      <c r="A39" s="375"/>
      <c r="B39" s="376"/>
      <c r="C39" s="376"/>
      <c r="D39" s="376"/>
      <c r="E39" s="376"/>
      <c r="F39" s="376"/>
      <c r="G39" s="376"/>
      <c r="H39" s="376"/>
      <c r="I39" s="377"/>
      <c r="J39" s="176"/>
    </row>
    <row r="40" spans="1:11" ht="21" customHeight="1" x14ac:dyDescent="0.25">
      <c r="A40" s="222" t="s">
        <v>235</v>
      </c>
      <c r="B40" s="330"/>
      <c r="C40" s="382"/>
      <c r="D40" s="382"/>
      <c r="E40" s="382"/>
      <c r="F40" s="382"/>
      <c r="G40" s="382"/>
      <c r="H40" s="382"/>
      <c r="I40" s="383"/>
      <c r="J40" s="176"/>
    </row>
    <row r="41" spans="1:11" ht="22.5" customHeight="1" x14ac:dyDescent="0.25">
      <c r="A41" s="223" t="s">
        <v>210</v>
      </c>
      <c r="B41" s="384" t="s">
        <v>211</v>
      </c>
      <c r="C41" s="384"/>
      <c r="D41" s="181">
        <v>0.25</v>
      </c>
      <c r="E41" s="181">
        <v>2</v>
      </c>
      <c r="F41" s="257">
        <v>0.25</v>
      </c>
      <c r="G41" s="257">
        <v>0.25</v>
      </c>
      <c r="H41" s="225">
        <v>8000000</v>
      </c>
      <c r="I41" s="183">
        <f>+H41*(E41*D41)</f>
        <v>4000000</v>
      </c>
      <c r="J41" s="176"/>
    </row>
    <row r="42" spans="1:11" x14ac:dyDescent="0.25">
      <c r="A42" s="369" t="s">
        <v>212</v>
      </c>
      <c r="B42" s="370"/>
      <c r="C42" s="370"/>
      <c r="D42" s="370"/>
      <c r="E42" s="370"/>
      <c r="F42" s="370"/>
      <c r="G42" s="370"/>
      <c r="H42" s="371"/>
      <c r="I42" s="262">
        <f>+I41</f>
        <v>4000000</v>
      </c>
      <c r="J42" s="176"/>
      <c r="K42" s="226"/>
    </row>
    <row r="43" spans="1:11" x14ac:dyDescent="0.25">
      <c r="A43" s="375"/>
      <c r="B43" s="376"/>
      <c r="C43" s="376"/>
      <c r="D43" s="376"/>
      <c r="E43" s="376"/>
      <c r="F43" s="376"/>
      <c r="G43" s="376"/>
      <c r="H43" s="376"/>
      <c r="I43" s="377"/>
      <c r="J43" s="176"/>
      <c r="K43" s="226"/>
    </row>
    <row r="44" spans="1:11" ht="21" customHeight="1" x14ac:dyDescent="0.25">
      <c r="A44" s="222" t="s">
        <v>213</v>
      </c>
      <c r="B44" s="330"/>
      <c r="C44" s="382"/>
      <c r="D44" s="382"/>
      <c r="E44" s="382"/>
      <c r="F44" s="382"/>
      <c r="G44" s="382"/>
      <c r="H44" s="382"/>
      <c r="I44" s="383"/>
      <c r="J44" s="176"/>
      <c r="K44" s="226"/>
    </row>
    <row r="45" spans="1:11" ht="84.6" customHeight="1" x14ac:dyDescent="0.25">
      <c r="A45" s="223" t="s">
        <v>255</v>
      </c>
      <c r="B45" s="332" t="s">
        <v>228</v>
      </c>
      <c r="C45" s="333"/>
      <c r="D45" s="330">
        <v>6</v>
      </c>
      <c r="E45" s="331"/>
      <c r="F45" s="256"/>
      <c r="G45" s="256"/>
      <c r="H45" s="225">
        <v>2000000</v>
      </c>
      <c r="I45" s="183">
        <f>+H45*D45</f>
        <v>12000000</v>
      </c>
      <c r="J45" s="176" t="s">
        <v>244</v>
      </c>
      <c r="K45" s="227">
        <v>36</v>
      </c>
    </row>
    <row r="46" spans="1:11" ht="51" customHeight="1" x14ac:dyDescent="0.25">
      <c r="A46" s="223" t="s">
        <v>215</v>
      </c>
      <c r="B46" s="332" t="s">
        <v>228</v>
      </c>
      <c r="C46" s="333"/>
      <c r="D46" s="330">
        <v>2</v>
      </c>
      <c r="E46" s="331"/>
      <c r="F46" s="256"/>
      <c r="G46" s="256"/>
      <c r="H46" s="225">
        <v>2000000</v>
      </c>
      <c r="I46" s="183">
        <f>+H46*D46</f>
        <v>4000000</v>
      </c>
      <c r="J46" s="176"/>
      <c r="K46" s="227">
        <v>12</v>
      </c>
    </row>
    <row r="47" spans="1:11" ht="21" customHeight="1" x14ac:dyDescent="0.25">
      <c r="A47" s="369" t="s">
        <v>216</v>
      </c>
      <c r="B47" s="370"/>
      <c r="C47" s="370"/>
      <c r="D47" s="370"/>
      <c r="E47" s="370"/>
      <c r="F47" s="370"/>
      <c r="G47" s="370"/>
      <c r="H47" s="371"/>
      <c r="I47" s="262">
        <f>+I46+I45</f>
        <v>16000000</v>
      </c>
      <c r="J47" s="176"/>
    </row>
    <row r="48" spans="1:11" ht="21" customHeight="1" x14ac:dyDescent="0.25">
      <c r="A48" s="375"/>
      <c r="B48" s="376"/>
      <c r="C48" s="376"/>
      <c r="D48" s="376"/>
      <c r="E48" s="376"/>
      <c r="F48" s="376"/>
      <c r="G48" s="376"/>
      <c r="H48" s="376"/>
      <c r="I48" s="377"/>
      <c r="J48" s="176"/>
    </row>
    <row r="49" spans="1:11" ht="39" customHeight="1" x14ac:dyDescent="0.25">
      <c r="A49" s="222" t="s">
        <v>240</v>
      </c>
      <c r="B49" s="330"/>
      <c r="C49" s="382"/>
      <c r="D49" s="382"/>
      <c r="E49" s="382"/>
      <c r="F49" s="382"/>
      <c r="G49" s="382"/>
      <c r="H49" s="382"/>
      <c r="I49" s="383"/>
      <c r="J49" s="176"/>
    </row>
    <row r="50" spans="1:11" ht="39" customHeight="1" x14ac:dyDescent="0.25">
      <c r="A50" s="178" t="s">
        <v>249</v>
      </c>
      <c r="B50" s="332" t="s">
        <v>228</v>
      </c>
      <c r="C50" s="333"/>
      <c r="D50" s="330">
        <v>6</v>
      </c>
      <c r="E50" s="331"/>
      <c r="F50" s="281"/>
      <c r="G50" s="281"/>
      <c r="H50" s="182">
        <v>2000000</v>
      </c>
      <c r="I50" s="183">
        <f t="shared" ref="I50:I51" si="2">+H50*D50</f>
        <v>12000000</v>
      </c>
      <c r="J50" s="176">
        <v>36000000</v>
      </c>
    </row>
    <row r="51" spans="1:11" ht="120" customHeight="1" x14ac:dyDescent="0.25">
      <c r="A51" s="308" t="s">
        <v>254</v>
      </c>
      <c r="B51" s="332" t="s">
        <v>228</v>
      </c>
      <c r="C51" s="333"/>
      <c r="D51" s="330">
        <v>6</v>
      </c>
      <c r="E51" s="331"/>
      <c r="F51" s="281"/>
      <c r="G51" s="281"/>
      <c r="H51" s="182">
        <v>5100000</v>
      </c>
      <c r="I51" s="183">
        <f t="shared" si="2"/>
        <v>30600000</v>
      </c>
      <c r="J51" s="176">
        <v>36000000</v>
      </c>
    </row>
    <row r="52" spans="1:11" ht="75.599999999999994" customHeight="1" x14ac:dyDescent="0.25">
      <c r="A52" s="178" t="s">
        <v>250</v>
      </c>
      <c r="B52" s="332" t="s">
        <v>228</v>
      </c>
      <c r="C52" s="333"/>
      <c r="D52" s="330">
        <v>6</v>
      </c>
      <c r="E52" s="331"/>
      <c r="F52" s="256"/>
      <c r="G52" s="256"/>
      <c r="H52" s="182">
        <v>5100000</v>
      </c>
      <c r="I52" s="183">
        <f>+H52*D52</f>
        <v>30600000</v>
      </c>
      <c r="J52" s="176">
        <v>9000000</v>
      </c>
    </row>
    <row r="53" spans="1:11" ht="124.15" customHeight="1" x14ac:dyDescent="0.25">
      <c r="A53" s="178" t="s">
        <v>251</v>
      </c>
      <c r="B53" s="332" t="s">
        <v>228</v>
      </c>
      <c r="C53" s="333"/>
      <c r="D53" s="330">
        <v>6</v>
      </c>
      <c r="E53" s="331"/>
      <c r="F53" s="256"/>
      <c r="G53" s="256"/>
      <c r="H53" s="182">
        <v>5100000</v>
      </c>
      <c r="I53" s="183">
        <f>+H53*D53</f>
        <v>30600000</v>
      </c>
      <c r="J53" s="176">
        <v>36000000</v>
      </c>
    </row>
    <row r="54" spans="1:11" ht="69" hidden="1" customHeight="1" x14ac:dyDescent="0.25">
      <c r="A54" s="178" t="s">
        <v>241</v>
      </c>
      <c r="B54" s="332" t="s">
        <v>228</v>
      </c>
      <c r="C54" s="333"/>
      <c r="D54" s="330">
        <v>6</v>
      </c>
      <c r="E54" s="331"/>
      <c r="F54" s="296"/>
      <c r="G54" s="296"/>
      <c r="H54" s="182">
        <v>2000000</v>
      </c>
      <c r="I54" s="183"/>
      <c r="J54" s="176"/>
    </row>
    <row r="55" spans="1:11" ht="69" hidden="1" customHeight="1" x14ac:dyDescent="0.25">
      <c r="A55" s="178" t="s">
        <v>242</v>
      </c>
      <c r="B55" s="332" t="s">
        <v>228</v>
      </c>
      <c r="C55" s="333"/>
      <c r="D55" s="330">
        <v>6</v>
      </c>
      <c r="E55" s="331"/>
      <c r="F55" s="296"/>
      <c r="G55" s="296"/>
      <c r="H55" s="182">
        <v>2000000</v>
      </c>
      <c r="I55" s="183"/>
      <c r="J55" s="176"/>
    </row>
    <row r="56" spans="1:11" ht="69" hidden="1" customHeight="1" x14ac:dyDescent="0.25">
      <c r="A56" s="178" t="s">
        <v>243</v>
      </c>
      <c r="B56" s="332" t="s">
        <v>228</v>
      </c>
      <c r="C56" s="333"/>
      <c r="D56" s="330">
        <v>6</v>
      </c>
      <c r="E56" s="331"/>
      <c r="F56" s="296"/>
      <c r="G56" s="296"/>
      <c r="H56" s="182">
        <v>2000000</v>
      </c>
      <c r="I56" s="183"/>
      <c r="J56" s="176"/>
    </row>
    <row r="57" spans="1:11" ht="69" hidden="1" customHeight="1" x14ac:dyDescent="0.25">
      <c r="A57" s="178" t="s">
        <v>246</v>
      </c>
      <c r="B57" s="332" t="s">
        <v>228</v>
      </c>
      <c r="C57" s="333"/>
      <c r="D57" s="330">
        <v>6</v>
      </c>
      <c r="E57" s="331"/>
      <c r="F57" s="296"/>
      <c r="G57" s="296"/>
      <c r="H57" s="182">
        <v>2000000</v>
      </c>
      <c r="I57" s="183"/>
      <c r="J57" s="176"/>
    </row>
    <row r="58" spans="1:11" ht="69" hidden="1" customHeight="1" x14ac:dyDescent="0.25">
      <c r="A58" s="178" t="s">
        <v>245</v>
      </c>
      <c r="B58" s="332" t="s">
        <v>228</v>
      </c>
      <c r="C58" s="333"/>
      <c r="D58" s="330">
        <v>2</v>
      </c>
      <c r="E58" s="331"/>
      <c r="F58" s="281"/>
      <c r="G58" s="281"/>
      <c r="H58" s="182">
        <v>2000000</v>
      </c>
      <c r="I58" s="183"/>
      <c r="J58" s="176">
        <v>12000000</v>
      </c>
    </row>
    <row r="59" spans="1:11" ht="69" hidden="1" customHeight="1" x14ac:dyDescent="0.25">
      <c r="A59" s="178" t="s">
        <v>247</v>
      </c>
      <c r="B59" s="332" t="s">
        <v>228</v>
      </c>
      <c r="C59" s="333"/>
      <c r="D59" s="330">
        <v>2</v>
      </c>
      <c r="E59" s="331"/>
      <c r="F59" s="281"/>
      <c r="G59" s="281"/>
      <c r="H59" s="182">
        <v>2000000</v>
      </c>
      <c r="I59" s="183"/>
      <c r="J59" s="176">
        <v>12000000</v>
      </c>
    </row>
    <row r="60" spans="1:11" ht="21" customHeight="1" x14ac:dyDescent="0.25">
      <c r="A60" s="369" t="s">
        <v>220</v>
      </c>
      <c r="B60" s="370"/>
      <c r="C60" s="370"/>
      <c r="D60" s="370"/>
      <c r="E60" s="370"/>
      <c r="F60" s="370"/>
      <c r="G60" s="370"/>
      <c r="H60" s="371"/>
      <c r="I60" s="262">
        <f>SUM(I50:I59)</f>
        <v>103800000</v>
      </c>
      <c r="J60" s="176"/>
      <c r="K60" s="317"/>
    </row>
    <row r="61" spans="1:11" ht="21" customHeight="1" x14ac:dyDescent="0.25">
      <c r="A61" s="381"/>
      <c r="B61" s="335"/>
      <c r="C61" s="335"/>
      <c r="D61" s="335"/>
      <c r="E61" s="335"/>
      <c r="F61" s="335"/>
      <c r="G61" s="335"/>
      <c r="H61" s="335"/>
      <c r="I61" s="336"/>
      <c r="J61" s="176"/>
    </row>
    <row r="62" spans="1:11" ht="21" customHeight="1" x14ac:dyDescent="0.25">
      <c r="A62" s="222" t="s">
        <v>234</v>
      </c>
      <c r="B62" s="334"/>
      <c r="C62" s="335"/>
      <c r="D62" s="335"/>
      <c r="E62" s="335"/>
      <c r="F62" s="335"/>
      <c r="G62" s="335"/>
      <c r="H62" s="335"/>
      <c r="I62" s="336"/>
      <c r="J62" s="176"/>
    </row>
    <row r="63" spans="1:11" ht="21" customHeight="1" x14ac:dyDescent="0.25">
      <c r="A63" s="106" t="s">
        <v>29</v>
      </c>
      <c r="B63" s="337" t="s">
        <v>233</v>
      </c>
      <c r="C63" s="338"/>
      <c r="D63" s="288">
        <v>2</v>
      </c>
      <c r="E63" s="288">
        <v>2</v>
      </c>
      <c r="F63" s="292">
        <v>1</v>
      </c>
      <c r="G63" s="292">
        <v>1</v>
      </c>
      <c r="H63" s="290">
        <f>+Salarios!G51</f>
        <v>800000</v>
      </c>
      <c r="I63" s="293">
        <f>+H63*D63*E63</f>
        <v>3200000</v>
      </c>
      <c r="J63" s="176"/>
    </row>
    <row r="64" spans="1:11" ht="21" customHeight="1" x14ac:dyDescent="0.25">
      <c r="A64" s="106" t="s">
        <v>13</v>
      </c>
      <c r="B64" s="337" t="s">
        <v>233</v>
      </c>
      <c r="C64" s="338"/>
      <c r="D64" s="288">
        <v>2</v>
      </c>
      <c r="E64" s="288">
        <v>2</v>
      </c>
      <c r="F64" s="292">
        <v>1</v>
      </c>
      <c r="G64" s="292">
        <v>1</v>
      </c>
      <c r="H64" s="290">
        <v>150000</v>
      </c>
      <c r="I64" s="293">
        <f>+H64*D64*E64</f>
        <v>600000</v>
      </c>
      <c r="J64" s="176"/>
    </row>
    <row r="65" spans="1:15" x14ac:dyDescent="0.25">
      <c r="A65" s="106" t="s">
        <v>11</v>
      </c>
      <c r="B65" s="337" t="s">
        <v>233</v>
      </c>
      <c r="C65" s="338"/>
      <c r="D65" s="288">
        <v>2</v>
      </c>
      <c r="E65" s="288">
        <v>2</v>
      </c>
      <c r="F65" s="292">
        <v>1</v>
      </c>
      <c r="G65" s="292">
        <v>1</v>
      </c>
      <c r="H65" s="290">
        <f>+Salarios!G50</f>
        <v>460000</v>
      </c>
      <c r="I65" s="293">
        <f>+H65*D65*E65</f>
        <v>1840000</v>
      </c>
      <c r="J65" s="176"/>
    </row>
    <row r="66" spans="1:15" ht="21" customHeight="1" x14ac:dyDescent="0.25">
      <c r="A66" s="339" t="s">
        <v>221</v>
      </c>
      <c r="B66" s="340"/>
      <c r="C66" s="340"/>
      <c r="D66" s="340"/>
      <c r="E66" s="340"/>
      <c r="F66" s="340"/>
      <c r="G66" s="340"/>
      <c r="H66" s="341"/>
      <c r="I66" s="262">
        <f>SUM(I63:I65)</f>
        <v>5640000</v>
      </c>
      <c r="J66" s="176"/>
    </row>
    <row r="67" spans="1:15" x14ac:dyDescent="0.25">
      <c r="A67" s="275"/>
      <c r="B67" s="276"/>
      <c r="C67" s="276"/>
      <c r="D67" s="276"/>
      <c r="E67" s="276"/>
      <c r="F67" s="276"/>
      <c r="G67" s="276"/>
      <c r="H67" s="277"/>
      <c r="I67" s="278"/>
      <c r="J67" s="176"/>
    </row>
    <row r="68" spans="1:15" x14ac:dyDescent="0.25">
      <c r="A68" s="275"/>
      <c r="B68" s="276"/>
      <c r="C68" s="276"/>
      <c r="D68" s="276"/>
      <c r="E68" s="276"/>
      <c r="F68" s="276"/>
      <c r="G68" s="276"/>
      <c r="H68" s="277"/>
      <c r="I68" s="278"/>
      <c r="J68" s="176"/>
    </row>
    <row r="69" spans="1:15" ht="21" customHeight="1" thickBot="1" x14ac:dyDescent="0.3">
      <c r="A69" s="263" t="s">
        <v>222</v>
      </c>
      <c r="B69" s="264"/>
      <c r="C69" s="264"/>
      <c r="D69" s="265"/>
      <c r="E69" s="266"/>
      <c r="F69" s="266"/>
      <c r="G69" s="266"/>
      <c r="H69" s="267"/>
      <c r="I69" s="268">
        <f>+I34+I38+I42+I47+I60+I66</f>
        <v>145440000</v>
      </c>
      <c r="J69" s="176"/>
    </row>
    <row r="70" spans="1:15" ht="21" customHeight="1" x14ac:dyDescent="0.25">
      <c r="A70" s="231"/>
      <c r="B70" s="232"/>
      <c r="C70" s="233"/>
      <c r="D70" s="233"/>
      <c r="E70" s="233"/>
      <c r="F70" s="233"/>
      <c r="G70" s="233"/>
      <c r="H70" s="234"/>
      <c r="I70" s="235"/>
    </row>
    <row r="71" spans="1:15" ht="21" customHeight="1" x14ac:dyDescent="0.25">
      <c r="A71" s="236" t="s">
        <v>223</v>
      </c>
      <c r="B71" s="237"/>
      <c r="C71" s="238"/>
      <c r="D71" s="238"/>
      <c r="E71" s="238"/>
      <c r="F71" s="238"/>
      <c r="G71" s="238"/>
      <c r="H71" s="228"/>
      <c r="I71" s="239">
        <f>+I28+I69</f>
        <v>211420200</v>
      </c>
      <c r="J71" s="176"/>
    </row>
    <row r="72" spans="1:15" ht="21" customHeight="1" x14ac:dyDescent="0.25">
      <c r="A72" s="236" t="s">
        <v>30</v>
      </c>
      <c r="B72" s="237"/>
      <c r="C72" s="238"/>
      <c r="D72" s="238"/>
      <c r="E72" s="238"/>
      <c r="F72" s="238"/>
      <c r="G72" s="238"/>
      <c r="H72" s="228"/>
      <c r="I72" s="239">
        <f>+I71*0.19</f>
        <v>40169838</v>
      </c>
      <c r="J72" s="176"/>
    </row>
    <row r="73" spans="1:15" ht="21" customHeight="1" thickBot="1" x14ac:dyDescent="0.3">
      <c r="A73" s="240" t="s">
        <v>224</v>
      </c>
      <c r="B73" s="241"/>
      <c r="C73" s="229"/>
      <c r="D73" s="229"/>
      <c r="E73" s="229"/>
      <c r="F73" s="229"/>
      <c r="G73" s="229"/>
      <c r="H73" s="230"/>
      <c r="I73" s="242">
        <f>+I71+I72</f>
        <v>251590038</v>
      </c>
      <c r="J73" s="307"/>
      <c r="K73" s="226"/>
    </row>
    <row r="74" spans="1:15" ht="21" customHeight="1" x14ac:dyDescent="0.25">
      <c r="A74" s="244"/>
      <c r="B74" s="244"/>
      <c r="C74" s="244"/>
      <c r="D74" s="244"/>
      <c r="E74" s="244"/>
      <c r="F74" s="244"/>
      <c r="G74" s="244"/>
      <c r="H74" s="244"/>
      <c r="I74" s="245"/>
      <c r="J74" s="246"/>
      <c r="K74" s="226"/>
    </row>
    <row r="75" spans="1:15" ht="21" customHeight="1" x14ac:dyDescent="0.3">
      <c r="A75" s="176"/>
      <c r="B75" s="244"/>
      <c r="C75" s="244"/>
      <c r="D75" s="244"/>
      <c r="E75" s="176"/>
      <c r="F75" s="176"/>
      <c r="G75" s="176"/>
      <c r="H75" s="244"/>
      <c r="I75" s="298"/>
      <c r="J75" s="299"/>
      <c r="K75" s="312"/>
    </row>
    <row r="76" spans="1:15" ht="20.25" x14ac:dyDescent="0.3">
      <c r="A76" s="176"/>
      <c r="B76" s="244"/>
      <c r="C76" s="244"/>
      <c r="D76" s="244"/>
      <c r="E76" s="176"/>
      <c r="F76" s="176"/>
      <c r="G76" s="176"/>
      <c r="H76" s="244"/>
      <c r="I76" s="298"/>
      <c r="J76" s="299"/>
      <c r="K76" s="309"/>
      <c r="O76" s="176"/>
    </row>
    <row r="77" spans="1:15" ht="20.25" x14ac:dyDescent="0.25">
      <c r="A77" s="244"/>
      <c r="B77" s="244"/>
      <c r="C77" s="244"/>
      <c r="D77" s="244"/>
      <c r="E77" s="244"/>
      <c r="F77" s="244"/>
      <c r="G77" s="244"/>
      <c r="H77" s="244"/>
      <c r="I77" s="300"/>
      <c r="J77" s="299"/>
      <c r="K77" s="310"/>
    </row>
    <row r="78" spans="1:15" ht="20.25" x14ac:dyDescent="0.25">
      <c r="A78" s="244"/>
      <c r="B78" s="244"/>
      <c r="C78" s="244"/>
      <c r="D78" s="244"/>
      <c r="E78" s="244"/>
      <c r="F78" s="244"/>
      <c r="G78" s="244"/>
      <c r="H78" s="244"/>
      <c r="I78" s="300"/>
      <c r="J78" s="301"/>
      <c r="K78" s="310"/>
    </row>
    <row r="79" spans="1:15" ht="20.25" x14ac:dyDescent="0.3">
      <c r="A79" s="244"/>
      <c r="B79" s="385"/>
      <c r="C79" s="385"/>
      <c r="D79" s="176"/>
      <c r="E79" s="176"/>
      <c r="F79" s="176"/>
      <c r="G79" s="176"/>
      <c r="H79" s="176"/>
      <c r="I79" s="298"/>
      <c r="J79" s="299"/>
      <c r="K79" s="310"/>
    </row>
    <row r="80" spans="1:15" ht="20.25" x14ac:dyDescent="0.3">
      <c r="A80" s="244"/>
      <c r="B80" s="386"/>
      <c r="C80" s="386"/>
      <c r="D80" s="176"/>
      <c r="E80" s="176"/>
      <c r="F80" s="176"/>
      <c r="G80" s="176"/>
      <c r="H80" s="176"/>
      <c r="I80" s="298"/>
      <c r="J80" s="299"/>
      <c r="K80" s="310"/>
    </row>
    <row r="81" spans="1:11" ht="20.25" x14ac:dyDescent="0.3">
      <c r="A81" s="244"/>
      <c r="B81" s="385"/>
      <c r="C81" s="385"/>
      <c r="I81" s="302"/>
      <c r="J81" s="299"/>
      <c r="K81" s="310"/>
    </row>
    <row r="82" spans="1:11" ht="20.25" x14ac:dyDescent="0.3">
      <c r="A82" s="244"/>
      <c r="B82" s="385"/>
      <c r="C82" s="385"/>
      <c r="I82" s="302"/>
      <c r="J82" s="299"/>
      <c r="K82" s="310"/>
    </row>
    <row r="83" spans="1:11" ht="20.25" x14ac:dyDescent="0.3">
      <c r="A83" s="244"/>
      <c r="B83" s="386"/>
      <c r="C83" s="386"/>
      <c r="I83" s="302"/>
      <c r="J83" s="303"/>
      <c r="K83" s="310"/>
    </row>
    <row r="84" spans="1:11" ht="20.25" x14ac:dyDescent="0.3">
      <c r="I84" s="302"/>
      <c r="J84" s="304"/>
      <c r="K84" s="310"/>
    </row>
    <row r="85" spans="1:11" ht="20.25" x14ac:dyDescent="0.3">
      <c r="I85" s="302"/>
      <c r="J85" s="303"/>
      <c r="K85" s="310"/>
    </row>
    <row r="86" spans="1:11" ht="20.25" x14ac:dyDescent="0.3">
      <c r="I86" s="305"/>
      <c r="J86" s="306"/>
      <c r="K86" s="310"/>
    </row>
    <row r="87" spans="1:11" ht="20.25" x14ac:dyDescent="0.3">
      <c r="I87" s="305"/>
      <c r="J87" s="306"/>
      <c r="K87" s="310"/>
    </row>
    <row r="88" spans="1:11" ht="20.25" x14ac:dyDescent="0.3">
      <c r="I88" s="305"/>
      <c r="J88" s="306"/>
      <c r="K88" s="310"/>
    </row>
    <row r="89" spans="1:11" ht="20.25" x14ac:dyDescent="0.3">
      <c r="A89" s="176"/>
      <c r="B89" s="247"/>
      <c r="C89" s="176"/>
      <c r="I89" s="302"/>
      <c r="J89" s="306"/>
      <c r="K89" s="310"/>
    </row>
    <row r="90" spans="1:11" ht="20.25" x14ac:dyDescent="0.3">
      <c r="I90" s="302"/>
      <c r="K90" s="310"/>
    </row>
    <row r="91" spans="1:11" ht="28.15" customHeight="1" x14ac:dyDescent="0.3">
      <c r="I91" s="302"/>
      <c r="K91" s="310"/>
    </row>
    <row r="92" spans="1:11" ht="20.25" x14ac:dyDescent="0.3">
      <c r="I92" s="302"/>
      <c r="K92" s="310"/>
    </row>
    <row r="93" spans="1:11" ht="20.25" x14ac:dyDescent="0.3">
      <c r="I93" s="302"/>
      <c r="K93" s="310"/>
    </row>
    <row r="94" spans="1:11" ht="20.25" x14ac:dyDescent="0.3">
      <c r="I94" s="302"/>
      <c r="K94" s="310"/>
    </row>
    <row r="95" spans="1:11" x14ac:dyDescent="0.25">
      <c r="K95" s="310"/>
    </row>
    <row r="96" spans="1:11" ht="20.25" x14ac:dyDescent="0.3">
      <c r="I96" s="302"/>
      <c r="K96" s="310"/>
    </row>
    <row r="97" spans="9:11" x14ac:dyDescent="0.25">
      <c r="K97" s="310"/>
    </row>
    <row r="98" spans="9:11" ht="20.25" x14ac:dyDescent="0.3">
      <c r="I98" s="302"/>
      <c r="K98" s="311"/>
    </row>
  </sheetData>
  <mergeCells count="73">
    <mergeCell ref="B81:C81"/>
    <mergeCell ref="B82:C82"/>
    <mergeCell ref="B83:C83"/>
    <mergeCell ref="B3:H3"/>
    <mergeCell ref="F6:G6"/>
    <mergeCell ref="A61:I61"/>
    <mergeCell ref="B79:C79"/>
    <mergeCell ref="B80:C80"/>
    <mergeCell ref="A48:I48"/>
    <mergeCell ref="B49:I49"/>
    <mergeCell ref="B52:C52"/>
    <mergeCell ref="D52:E52"/>
    <mergeCell ref="B53:C53"/>
    <mergeCell ref="D53:E53"/>
    <mergeCell ref="B44:I44"/>
    <mergeCell ref="B45:C45"/>
    <mergeCell ref="A30:I30"/>
    <mergeCell ref="A43:I43"/>
    <mergeCell ref="B32:I32"/>
    <mergeCell ref="B33:C33"/>
    <mergeCell ref="A35:I35"/>
    <mergeCell ref="B36:I36"/>
    <mergeCell ref="B37:C37"/>
    <mergeCell ref="A34:H34"/>
    <mergeCell ref="A38:H38"/>
    <mergeCell ref="A42:H42"/>
    <mergeCell ref="A39:I39"/>
    <mergeCell ref="B40:I40"/>
    <mergeCell ref="B41:C41"/>
    <mergeCell ref="B31:C31"/>
    <mergeCell ref="A60:H60"/>
    <mergeCell ref="D45:E45"/>
    <mergeCell ref="B46:C46"/>
    <mergeCell ref="D46:E46"/>
    <mergeCell ref="A47:H47"/>
    <mergeCell ref="B50:C50"/>
    <mergeCell ref="D50:E50"/>
    <mergeCell ref="B51:C51"/>
    <mergeCell ref="D51:E51"/>
    <mergeCell ref="B58:C58"/>
    <mergeCell ref="D58:E58"/>
    <mergeCell ref="B59:C59"/>
    <mergeCell ref="D59:E59"/>
    <mergeCell ref="B56:C56"/>
    <mergeCell ref="D56:E56"/>
    <mergeCell ref="B57:C57"/>
    <mergeCell ref="A1:I1"/>
    <mergeCell ref="A2:I2"/>
    <mergeCell ref="A5:I5"/>
    <mergeCell ref="A6:A7"/>
    <mergeCell ref="B6:B7"/>
    <mergeCell ref="C6:C7"/>
    <mergeCell ref="D6:D7"/>
    <mergeCell ref="E6:E7"/>
    <mergeCell ref="H6:H7"/>
    <mergeCell ref="A13:H13"/>
    <mergeCell ref="A17:H17"/>
    <mergeCell ref="A24:H24"/>
    <mergeCell ref="A28:H28"/>
    <mergeCell ref="I6:I7"/>
    <mergeCell ref="B8:I8"/>
    <mergeCell ref="B15:I15"/>
    <mergeCell ref="B19:I19"/>
    <mergeCell ref="B62:I62"/>
    <mergeCell ref="B65:C65"/>
    <mergeCell ref="A66:H66"/>
    <mergeCell ref="B63:C63"/>
    <mergeCell ref="B64:C64"/>
    <mergeCell ref="D57:E57"/>
    <mergeCell ref="B54:C54"/>
    <mergeCell ref="D54:E54"/>
    <mergeCell ref="B55:C55"/>
    <mergeCell ref="D55:E55"/>
  </mergeCells>
  <printOptions horizontalCentered="1"/>
  <pageMargins left="0.70866141732283472" right="0.70866141732283472" top="0.74803149606299213" bottom="0.74803149606299213" header="0.31496062992125984" footer="0.31496062992125984"/>
  <pageSetup scale="47" orientation="portrait" r:id="rId1"/>
  <rowBreaks count="2" manualBreakCount="2">
    <brk id="54" max="8" man="1"/>
    <brk id="60"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O85"/>
  <sheetViews>
    <sheetView view="pageBreakPreview" topLeftCell="A58" zoomScale="90" zoomScaleNormal="100" zoomScaleSheetLayoutView="90" workbookViewId="0">
      <selection activeCell="A73" sqref="A73"/>
    </sheetView>
  </sheetViews>
  <sheetFormatPr baseColWidth="10" defaultColWidth="11.42578125" defaultRowHeight="15.75" x14ac:dyDescent="0.25"/>
  <cols>
    <col min="1" max="1" width="38.5703125" style="175" customWidth="1"/>
    <col min="2" max="2" width="8.42578125" style="175" customWidth="1"/>
    <col min="3" max="3" width="8.28515625" style="175" customWidth="1"/>
    <col min="4" max="4" width="14.85546875" style="175" customWidth="1"/>
    <col min="5" max="5" width="10.7109375" style="175" customWidth="1"/>
    <col min="6" max="6" width="10.85546875" style="175" customWidth="1"/>
    <col min="7" max="7" width="9.7109375" style="175" customWidth="1"/>
    <col min="8" max="9" width="23.7109375" style="175" customWidth="1"/>
    <col min="10" max="10" width="23.7109375" style="175" bestFit="1" customWidth="1"/>
    <col min="11" max="11" width="24" style="175" bestFit="1" customWidth="1"/>
    <col min="12" max="16384" width="11.42578125" style="175"/>
  </cols>
  <sheetData>
    <row r="1" spans="1:13" ht="21.75" customHeight="1" x14ac:dyDescent="0.25">
      <c r="A1" s="356"/>
      <c r="B1" s="357"/>
      <c r="C1" s="357"/>
      <c r="D1" s="357"/>
      <c r="E1" s="357"/>
      <c r="F1" s="357"/>
      <c r="G1" s="357"/>
      <c r="H1" s="357"/>
      <c r="I1" s="358"/>
    </row>
    <row r="2" spans="1:13" ht="21.75" customHeight="1" thickBot="1" x14ac:dyDescent="0.3">
      <c r="A2" s="359"/>
      <c r="B2" s="360"/>
      <c r="C2" s="360"/>
      <c r="D2" s="360"/>
      <c r="E2" s="360"/>
      <c r="F2" s="360"/>
      <c r="G2" s="360"/>
      <c r="H2" s="360"/>
      <c r="I2" s="361"/>
    </row>
    <row r="3" spans="1:13" s="79" customFormat="1" ht="68.45" customHeight="1" thickBot="1" x14ac:dyDescent="0.3">
      <c r="A3" s="254"/>
      <c r="B3" s="387" t="s">
        <v>248</v>
      </c>
      <c r="C3" s="387"/>
      <c r="D3" s="387"/>
      <c r="E3" s="387"/>
      <c r="F3" s="387"/>
      <c r="G3" s="387"/>
      <c r="H3" s="387"/>
      <c r="I3" s="255"/>
      <c r="J3" s="251"/>
      <c r="K3" s="252"/>
      <c r="L3" s="251"/>
      <c r="M3" s="253"/>
    </row>
    <row r="4" spans="1:13" ht="16.5" thickBot="1" x14ac:dyDescent="0.3">
      <c r="A4" s="248"/>
      <c r="B4" s="248"/>
      <c r="C4" s="248"/>
      <c r="D4" s="249"/>
      <c r="E4" s="250"/>
      <c r="F4" s="250"/>
      <c r="G4" s="250"/>
      <c r="H4" s="250"/>
      <c r="I4" s="250"/>
      <c r="J4" s="176"/>
    </row>
    <row r="5" spans="1:13" ht="16.5" thickBot="1" x14ac:dyDescent="0.3">
      <c r="A5" s="362" t="s">
        <v>177</v>
      </c>
      <c r="B5" s="363"/>
      <c r="C5" s="363"/>
      <c r="D5" s="363"/>
      <c r="E5" s="363"/>
      <c r="F5" s="363"/>
      <c r="G5" s="363"/>
      <c r="H5" s="363"/>
      <c r="I5" s="364"/>
      <c r="J5" s="176"/>
    </row>
    <row r="6" spans="1:13" ht="26.25" customHeight="1" thickTop="1" thickBot="1" x14ac:dyDescent="0.3">
      <c r="A6" s="365" t="s">
        <v>178</v>
      </c>
      <c r="B6" s="367" t="s">
        <v>16</v>
      </c>
      <c r="C6" s="367" t="s">
        <v>179</v>
      </c>
      <c r="D6" s="367" t="s">
        <v>180</v>
      </c>
      <c r="E6" s="367" t="s">
        <v>181</v>
      </c>
      <c r="F6" s="388" t="s">
        <v>15</v>
      </c>
      <c r="G6" s="389"/>
      <c r="H6" s="367" t="s">
        <v>182</v>
      </c>
      <c r="I6" s="348" t="s">
        <v>2</v>
      </c>
      <c r="J6" s="176"/>
    </row>
    <row r="7" spans="1:13" ht="30" customHeight="1" thickBot="1" x14ac:dyDescent="0.3">
      <c r="A7" s="366"/>
      <c r="B7" s="368"/>
      <c r="C7" s="368"/>
      <c r="D7" s="368"/>
      <c r="E7" s="368"/>
      <c r="F7" s="84" t="s">
        <v>3</v>
      </c>
      <c r="G7" s="85" t="s">
        <v>4</v>
      </c>
      <c r="H7" s="368"/>
      <c r="I7" s="349"/>
      <c r="J7" s="176"/>
    </row>
    <row r="8" spans="1:13" x14ac:dyDescent="0.25">
      <c r="A8" s="177" t="s">
        <v>183</v>
      </c>
      <c r="B8" s="350"/>
      <c r="C8" s="351"/>
      <c r="D8" s="351"/>
      <c r="E8" s="351"/>
      <c r="F8" s="351"/>
      <c r="G8" s="351"/>
      <c r="H8" s="351"/>
      <c r="I8" s="352"/>
      <c r="J8" s="176"/>
    </row>
    <row r="9" spans="1:13" ht="18" customHeight="1" x14ac:dyDescent="0.25">
      <c r="A9" s="286" t="s">
        <v>184</v>
      </c>
      <c r="B9" s="287" t="s">
        <v>185</v>
      </c>
      <c r="C9" s="287">
        <v>1</v>
      </c>
      <c r="D9" s="180">
        <v>0.25</v>
      </c>
      <c r="E9" s="288">
        <v>2</v>
      </c>
      <c r="F9" s="289">
        <v>0.25</v>
      </c>
      <c r="G9" s="289">
        <v>0.25</v>
      </c>
      <c r="H9" s="290">
        <f>+Salarios!E29</f>
        <v>5000000</v>
      </c>
      <c r="I9" s="183">
        <f>+D9*E9*H9</f>
        <v>2500000</v>
      </c>
      <c r="J9" s="176"/>
    </row>
    <row r="10" spans="1:13" x14ac:dyDescent="0.25">
      <c r="A10" s="286" t="s">
        <v>227</v>
      </c>
      <c r="B10" s="287" t="s">
        <v>185</v>
      </c>
      <c r="C10" s="287">
        <v>1</v>
      </c>
      <c r="D10" s="180">
        <v>1</v>
      </c>
      <c r="E10" s="288">
        <v>2</v>
      </c>
      <c r="F10" s="289">
        <v>1</v>
      </c>
      <c r="G10" s="289">
        <v>1</v>
      </c>
      <c r="H10" s="290">
        <f>+Salarios!E32</f>
        <v>4000000</v>
      </c>
      <c r="I10" s="183">
        <f t="shared" ref="I10:I12" si="0">+D10*E10*H10</f>
        <v>8000000</v>
      </c>
      <c r="J10" s="176"/>
    </row>
    <row r="11" spans="1:13" x14ac:dyDescent="0.25">
      <c r="A11" s="286" t="s">
        <v>24</v>
      </c>
      <c r="B11" s="287" t="s">
        <v>185</v>
      </c>
      <c r="C11" s="287">
        <v>1</v>
      </c>
      <c r="D11" s="180">
        <v>1</v>
      </c>
      <c r="E11" s="288">
        <v>2</v>
      </c>
      <c r="F11" s="289">
        <v>1</v>
      </c>
      <c r="G11" s="289">
        <v>1</v>
      </c>
      <c r="H11" s="290">
        <f>+Salarios!E33</f>
        <v>4000000</v>
      </c>
      <c r="I11" s="183">
        <f t="shared" si="0"/>
        <v>8000000</v>
      </c>
      <c r="J11" s="176"/>
    </row>
    <row r="12" spans="1:13" x14ac:dyDescent="0.25">
      <c r="A12" s="286" t="s">
        <v>186</v>
      </c>
      <c r="B12" s="287" t="s">
        <v>185</v>
      </c>
      <c r="C12" s="287">
        <v>1</v>
      </c>
      <c r="D12" s="180">
        <v>1</v>
      </c>
      <c r="E12" s="288">
        <v>2</v>
      </c>
      <c r="F12" s="289">
        <v>1</v>
      </c>
      <c r="G12" s="289">
        <v>1</v>
      </c>
      <c r="H12" s="290">
        <f>+Salarios!E37</f>
        <v>4000000</v>
      </c>
      <c r="I12" s="183">
        <f t="shared" si="0"/>
        <v>8000000</v>
      </c>
      <c r="J12" s="176"/>
    </row>
    <row r="13" spans="1:13" ht="21" customHeight="1" x14ac:dyDescent="0.25">
      <c r="A13" s="342" t="s">
        <v>189</v>
      </c>
      <c r="B13" s="343"/>
      <c r="C13" s="343"/>
      <c r="D13" s="343"/>
      <c r="E13" s="343"/>
      <c r="F13" s="343"/>
      <c r="G13" s="343"/>
      <c r="H13" s="344"/>
      <c r="I13" s="259">
        <f>SUM(I9:I12)</f>
        <v>26500000</v>
      </c>
      <c r="J13" s="176"/>
    </row>
    <row r="14" spans="1:13" ht="21" customHeight="1" thickBot="1" x14ac:dyDescent="0.3">
      <c r="A14" s="188"/>
      <c r="B14" s="189"/>
      <c r="C14" s="189"/>
      <c r="D14" s="190"/>
      <c r="E14" s="191" t="s">
        <v>190</v>
      </c>
      <c r="F14" s="191"/>
      <c r="G14" s="191"/>
      <c r="H14" s="192"/>
      <c r="I14" s="193"/>
      <c r="J14" s="176"/>
    </row>
    <row r="15" spans="1:13" ht="21" customHeight="1" x14ac:dyDescent="0.25">
      <c r="A15" s="194" t="s">
        <v>191</v>
      </c>
      <c r="B15" s="353"/>
      <c r="C15" s="354"/>
      <c r="D15" s="354"/>
      <c r="E15" s="354"/>
      <c r="F15" s="354"/>
      <c r="G15" s="354"/>
      <c r="H15" s="354"/>
      <c r="I15" s="355"/>
      <c r="J15" s="176"/>
    </row>
    <row r="16" spans="1:13" x14ac:dyDescent="0.25">
      <c r="A16" s="286" t="s">
        <v>192</v>
      </c>
      <c r="B16" s="287" t="s">
        <v>185</v>
      </c>
      <c r="C16" s="287">
        <v>1</v>
      </c>
      <c r="D16" s="180">
        <v>1</v>
      </c>
      <c r="E16" s="288">
        <v>2</v>
      </c>
      <c r="F16" s="289">
        <v>1</v>
      </c>
      <c r="G16" s="289">
        <v>1</v>
      </c>
      <c r="H16" s="290">
        <f>+Salarios!E40</f>
        <v>2000000</v>
      </c>
      <c r="I16" s="195">
        <f>+E16*F16*H16</f>
        <v>4000000</v>
      </c>
      <c r="J16" s="176"/>
    </row>
    <row r="17" spans="1:10" ht="21" customHeight="1" x14ac:dyDescent="0.25">
      <c r="A17" s="342" t="s">
        <v>193</v>
      </c>
      <c r="B17" s="343"/>
      <c r="C17" s="343"/>
      <c r="D17" s="343"/>
      <c r="E17" s="343"/>
      <c r="F17" s="343"/>
      <c r="G17" s="343"/>
      <c r="H17" s="344"/>
      <c r="I17" s="260">
        <f>+I16</f>
        <v>4000000</v>
      </c>
      <c r="J17" s="200"/>
    </row>
    <row r="18" spans="1:10" ht="21" customHeight="1" thickBot="1" x14ac:dyDescent="0.3">
      <c r="A18" s="201"/>
      <c r="B18" s="202"/>
      <c r="C18" s="202"/>
      <c r="D18" s="203"/>
      <c r="E18" s="204"/>
      <c r="F18" s="204"/>
      <c r="G18" s="204"/>
      <c r="H18" s="205"/>
      <c r="I18" s="206"/>
      <c r="J18" s="176"/>
    </row>
    <row r="19" spans="1:10" ht="21" customHeight="1" x14ac:dyDescent="0.25">
      <c r="A19" s="194" t="s">
        <v>194</v>
      </c>
      <c r="B19" s="353"/>
      <c r="C19" s="354"/>
      <c r="D19" s="354"/>
      <c r="E19" s="354"/>
      <c r="F19" s="354"/>
      <c r="G19" s="354"/>
      <c r="H19" s="354"/>
      <c r="I19" s="355"/>
      <c r="J19" s="176"/>
    </row>
    <row r="20" spans="1:10" x14ac:dyDescent="0.25">
      <c r="A20" s="286" t="s">
        <v>229</v>
      </c>
      <c r="B20" s="287" t="s">
        <v>185</v>
      </c>
      <c r="C20" s="287">
        <v>1</v>
      </c>
      <c r="D20" s="180">
        <v>0.5</v>
      </c>
      <c r="E20" s="288">
        <v>2</v>
      </c>
      <c r="F20" s="289">
        <v>0.5</v>
      </c>
      <c r="G20" s="289">
        <v>0.5</v>
      </c>
      <c r="H20" s="290">
        <f>+Salarios!E39</f>
        <v>3250000</v>
      </c>
      <c r="I20" s="183">
        <f>+E20*D20*H20</f>
        <v>3250000</v>
      </c>
      <c r="J20" s="176"/>
    </row>
    <row r="21" spans="1:10" x14ac:dyDescent="0.25">
      <c r="A21" s="286" t="s">
        <v>238</v>
      </c>
      <c r="B21" s="287" t="s">
        <v>185</v>
      </c>
      <c r="C21" s="287">
        <v>1</v>
      </c>
      <c r="D21" s="180">
        <v>0.5</v>
      </c>
      <c r="E21" s="288">
        <v>2</v>
      </c>
      <c r="F21" s="289">
        <v>0.5</v>
      </c>
      <c r="G21" s="289">
        <v>0.5</v>
      </c>
      <c r="H21" s="290">
        <f>+Salarios!E36</f>
        <v>4000000</v>
      </c>
      <c r="I21" s="183">
        <f t="shared" ref="I21:I23" si="1">+E21*D21*H21</f>
        <v>4000000</v>
      </c>
      <c r="J21" s="176"/>
    </row>
    <row r="22" spans="1:10" x14ac:dyDescent="0.25">
      <c r="A22" s="286" t="s">
        <v>195</v>
      </c>
      <c r="B22" s="287" t="s">
        <v>185</v>
      </c>
      <c r="C22" s="287">
        <v>1</v>
      </c>
      <c r="D22" s="180">
        <v>1</v>
      </c>
      <c r="E22" s="288">
        <v>2</v>
      </c>
      <c r="F22" s="289">
        <v>1</v>
      </c>
      <c r="G22" s="289">
        <v>1</v>
      </c>
      <c r="H22" s="290">
        <v>2000000</v>
      </c>
      <c r="I22" s="183">
        <f t="shared" si="1"/>
        <v>4000000</v>
      </c>
      <c r="J22" s="176"/>
    </row>
    <row r="23" spans="1:10" x14ac:dyDescent="0.25">
      <c r="A23" s="291" t="s">
        <v>196</v>
      </c>
      <c r="B23" s="287" t="s">
        <v>185</v>
      </c>
      <c r="C23" s="287">
        <v>1</v>
      </c>
      <c r="D23" s="180">
        <v>1</v>
      </c>
      <c r="E23" s="288">
        <v>2</v>
      </c>
      <c r="F23" s="289">
        <v>1</v>
      </c>
      <c r="G23" s="289">
        <v>1</v>
      </c>
      <c r="H23" s="290">
        <v>1000000</v>
      </c>
      <c r="I23" s="183">
        <f t="shared" si="1"/>
        <v>2000000</v>
      </c>
      <c r="J23" s="176"/>
    </row>
    <row r="24" spans="1:10" x14ac:dyDescent="0.25">
      <c r="A24" s="342" t="s">
        <v>197</v>
      </c>
      <c r="B24" s="343"/>
      <c r="C24" s="343"/>
      <c r="D24" s="343"/>
      <c r="E24" s="343"/>
      <c r="F24" s="343"/>
      <c r="G24" s="343"/>
      <c r="H24" s="344"/>
      <c r="I24" s="260">
        <f>SUM(I20:I23)</f>
        <v>13250000</v>
      </c>
      <c r="J24" s="176"/>
    </row>
    <row r="25" spans="1:10" ht="16.5" thickBot="1" x14ac:dyDescent="0.3">
      <c r="A25" s="196"/>
      <c r="B25" s="197"/>
      <c r="C25" s="197"/>
      <c r="D25" s="198"/>
      <c r="E25" s="199"/>
      <c r="F25" s="199"/>
      <c r="G25" s="199"/>
      <c r="H25" s="198"/>
      <c r="I25" s="208"/>
      <c r="J25" s="176"/>
    </row>
    <row r="26" spans="1:10" x14ac:dyDescent="0.25">
      <c r="A26" s="194" t="s">
        <v>198</v>
      </c>
      <c r="B26" s="209"/>
      <c r="C26" s="209"/>
      <c r="D26" s="210"/>
      <c r="E26" s="211"/>
      <c r="F26" s="211"/>
      <c r="G26" s="211"/>
      <c r="H26" s="210"/>
      <c r="I26" s="212">
        <f>+I13+I17+I24</f>
        <v>43750000</v>
      </c>
      <c r="J26" s="176"/>
    </row>
    <row r="27" spans="1:10" ht="21" customHeight="1" x14ac:dyDescent="0.25">
      <c r="A27" s="184" t="s">
        <v>199</v>
      </c>
      <c r="B27" s="185"/>
      <c r="C27" s="185"/>
      <c r="D27" s="213">
        <f>+'F.M.'!E40</f>
        <v>1.9991000000000001</v>
      </c>
      <c r="E27" s="187"/>
      <c r="F27" s="187"/>
      <c r="G27" s="187"/>
      <c r="H27" s="186"/>
      <c r="I27" s="214">
        <f>+I26*D27</f>
        <v>87460625</v>
      </c>
      <c r="J27" s="176"/>
    </row>
    <row r="28" spans="1:10" ht="21" customHeight="1" thickBot="1" x14ac:dyDescent="0.3">
      <c r="A28" s="345" t="s">
        <v>200</v>
      </c>
      <c r="B28" s="346"/>
      <c r="C28" s="346"/>
      <c r="D28" s="346"/>
      <c r="E28" s="346"/>
      <c r="F28" s="346"/>
      <c r="G28" s="346"/>
      <c r="H28" s="347"/>
      <c r="I28" s="261">
        <f>(+I13+I17+I24)+I27</f>
        <v>131210625</v>
      </c>
      <c r="J28" s="176"/>
    </row>
    <row r="29" spans="1:10" ht="21" customHeight="1" thickBot="1" x14ac:dyDescent="0.3">
      <c r="A29" s="215"/>
      <c r="B29" s="216"/>
      <c r="C29" s="216"/>
      <c r="D29" s="216"/>
      <c r="E29" s="216"/>
      <c r="F29" s="216"/>
      <c r="G29" s="216"/>
      <c r="H29" s="216"/>
      <c r="I29" s="217"/>
      <c r="J29" s="176"/>
    </row>
    <row r="30" spans="1:10" ht="21" customHeight="1" thickBot="1" x14ac:dyDescent="0.3">
      <c r="A30" s="372" t="s">
        <v>201</v>
      </c>
      <c r="B30" s="373"/>
      <c r="C30" s="373"/>
      <c r="D30" s="373"/>
      <c r="E30" s="373"/>
      <c r="F30" s="373"/>
      <c r="G30" s="373"/>
      <c r="H30" s="373"/>
      <c r="I30" s="374"/>
      <c r="J30" s="176"/>
    </row>
    <row r="31" spans="1:10" ht="33" customHeight="1" x14ac:dyDescent="0.25">
      <c r="A31" s="294" t="s">
        <v>0</v>
      </c>
      <c r="B31" s="367" t="s">
        <v>16</v>
      </c>
      <c r="C31" s="367"/>
      <c r="D31" s="295" t="s">
        <v>78</v>
      </c>
      <c r="E31" s="295" t="s">
        <v>202</v>
      </c>
      <c r="F31" s="295"/>
      <c r="G31" s="295"/>
      <c r="H31" s="220" t="s">
        <v>17</v>
      </c>
      <c r="I31" s="221" t="s">
        <v>2</v>
      </c>
      <c r="J31" s="176"/>
    </row>
    <row r="32" spans="1:10" ht="20.25" customHeight="1" x14ac:dyDescent="0.25">
      <c r="A32" s="222" t="s">
        <v>203</v>
      </c>
      <c r="B32" s="378"/>
      <c r="C32" s="379"/>
      <c r="D32" s="379"/>
      <c r="E32" s="379"/>
      <c r="F32" s="379"/>
      <c r="G32" s="379"/>
      <c r="H32" s="379"/>
      <c r="I32" s="380"/>
      <c r="J32" s="176"/>
    </row>
    <row r="33" spans="1:11" ht="79.5" customHeight="1" x14ac:dyDescent="0.25">
      <c r="A33" s="273" t="s">
        <v>204</v>
      </c>
      <c r="B33" s="330" t="s">
        <v>208</v>
      </c>
      <c r="C33" s="331"/>
      <c r="D33" s="224">
        <v>4</v>
      </c>
      <c r="E33" s="297"/>
      <c r="F33" s="297"/>
      <c r="G33" s="297"/>
      <c r="H33" s="182">
        <v>3000000</v>
      </c>
      <c r="I33" s="183">
        <f>+H33*D33</f>
        <v>12000000</v>
      </c>
      <c r="J33" s="176"/>
    </row>
    <row r="34" spans="1:11" ht="17.25" customHeight="1" x14ac:dyDescent="0.25">
      <c r="A34" s="369" t="s">
        <v>205</v>
      </c>
      <c r="B34" s="370"/>
      <c r="C34" s="370"/>
      <c r="D34" s="370"/>
      <c r="E34" s="370"/>
      <c r="F34" s="370"/>
      <c r="G34" s="370"/>
      <c r="H34" s="371"/>
      <c r="I34" s="262">
        <f>+I33</f>
        <v>12000000</v>
      </c>
      <c r="J34" s="176"/>
    </row>
    <row r="35" spans="1:11" ht="17.25" customHeight="1" x14ac:dyDescent="0.25">
      <c r="A35" s="381"/>
      <c r="B35" s="335"/>
      <c r="C35" s="335"/>
      <c r="D35" s="335"/>
      <c r="E35" s="335"/>
      <c r="F35" s="335"/>
      <c r="G35" s="335"/>
      <c r="H35" s="335"/>
      <c r="I35" s="336"/>
      <c r="J35" s="176"/>
    </row>
    <row r="36" spans="1:11" ht="20.25" customHeight="1" x14ac:dyDescent="0.25">
      <c r="A36" s="222" t="s">
        <v>206</v>
      </c>
      <c r="B36" s="330"/>
      <c r="C36" s="382"/>
      <c r="D36" s="382"/>
      <c r="E36" s="382"/>
      <c r="F36" s="382"/>
      <c r="G36" s="382"/>
      <c r="H36" s="382"/>
      <c r="I36" s="383"/>
      <c r="J36" s="176"/>
    </row>
    <row r="37" spans="1:11" ht="31.5" x14ac:dyDescent="0.25">
      <c r="A37" s="223" t="s">
        <v>207</v>
      </c>
      <c r="B37" s="384" t="s">
        <v>208</v>
      </c>
      <c r="C37" s="384"/>
      <c r="D37" s="297">
        <v>1</v>
      </c>
      <c r="E37" s="297">
        <v>2</v>
      </c>
      <c r="F37" s="257">
        <v>1</v>
      </c>
      <c r="G37" s="257">
        <v>1</v>
      </c>
      <c r="H37" s="182">
        <v>5000000</v>
      </c>
      <c r="I37" s="183">
        <f>+H37*(E37*D37)</f>
        <v>10000000</v>
      </c>
      <c r="J37" s="176"/>
    </row>
    <row r="38" spans="1:11" x14ac:dyDescent="0.25">
      <c r="A38" s="369" t="s">
        <v>209</v>
      </c>
      <c r="B38" s="370"/>
      <c r="C38" s="370"/>
      <c r="D38" s="370"/>
      <c r="E38" s="370"/>
      <c r="F38" s="370"/>
      <c r="G38" s="370"/>
      <c r="H38" s="371"/>
      <c r="I38" s="262">
        <f>+I37</f>
        <v>10000000</v>
      </c>
      <c r="J38" s="176"/>
    </row>
    <row r="39" spans="1:11" x14ac:dyDescent="0.25">
      <c r="A39" s="375"/>
      <c r="B39" s="376"/>
      <c r="C39" s="376"/>
      <c r="D39" s="376"/>
      <c r="E39" s="376"/>
      <c r="F39" s="376"/>
      <c r="G39" s="376"/>
      <c r="H39" s="376"/>
      <c r="I39" s="377"/>
      <c r="J39" s="176"/>
    </row>
    <row r="40" spans="1:11" ht="21" customHeight="1" x14ac:dyDescent="0.25">
      <c r="A40" s="222" t="s">
        <v>235</v>
      </c>
      <c r="B40" s="330"/>
      <c r="C40" s="382"/>
      <c r="D40" s="382"/>
      <c r="E40" s="382"/>
      <c r="F40" s="382"/>
      <c r="G40" s="382"/>
      <c r="H40" s="382"/>
      <c r="I40" s="383"/>
      <c r="J40" s="176"/>
    </row>
    <row r="41" spans="1:11" ht="22.5" customHeight="1" x14ac:dyDescent="0.25">
      <c r="A41" s="223" t="s">
        <v>210</v>
      </c>
      <c r="B41" s="384" t="s">
        <v>211</v>
      </c>
      <c r="C41" s="384"/>
      <c r="D41" s="297">
        <v>0.25</v>
      </c>
      <c r="E41" s="297">
        <v>2</v>
      </c>
      <c r="F41" s="257">
        <v>0.25</v>
      </c>
      <c r="G41" s="257">
        <v>0.25</v>
      </c>
      <c r="H41" s="225">
        <v>8000000</v>
      </c>
      <c r="I41" s="183">
        <f>+H41*(E41*D41)</f>
        <v>4000000</v>
      </c>
      <c r="J41" s="176"/>
    </row>
    <row r="42" spans="1:11" x14ac:dyDescent="0.25">
      <c r="A42" s="369" t="s">
        <v>212</v>
      </c>
      <c r="B42" s="370"/>
      <c r="C42" s="370"/>
      <c r="D42" s="370"/>
      <c r="E42" s="370"/>
      <c r="F42" s="370"/>
      <c r="G42" s="370"/>
      <c r="H42" s="371"/>
      <c r="I42" s="262">
        <f>+I41</f>
        <v>4000000</v>
      </c>
      <c r="J42" s="176"/>
      <c r="K42" s="226"/>
    </row>
    <row r="43" spans="1:11" x14ac:dyDescent="0.25">
      <c r="A43" s="375"/>
      <c r="B43" s="376"/>
      <c r="C43" s="376"/>
      <c r="D43" s="376"/>
      <c r="E43" s="376"/>
      <c r="F43" s="376"/>
      <c r="G43" s="376"/>
      <c r="H43" s="376"/>
      <c r="I43" s="377"/>
      <c r="J43" s="176"/>
      <c r="K43" s="226"/>
    </row>
    <row r="44" spans="1:11" ht="21" customHeight="1" x14ac:dyDescent="0.25">
      <c r="A44" s="222" t="s">
        <v>213</v>
      </c>
      <c r="B44" s="330"/>
      <c r="C44" s="382"/>
      <c r="D44" s="382"/>
      <c r="E44" s="382"/>
      <c r="F44" s="382"/>
      <c r="G44" s="382"/>
      <c r="H44" s="382"/>
      <c r="I44" s="383"/>
      <c r="J44" s="176"/>
      <c r="K44" s="226"/>
    </row>
    <row r="45" spans="1:11" ht="45.75" customHeight="1" x14ac:dyDescent="0.25">
      <c r="A45" s="223" t="s">
        <v>239</v>
      </c>
      <c r="B45" s="332" t="s">
        <v>228</v>
      </c>
      <c r="C45" s="333"/>
      <c r="D45" s="330">
        <v>12</v>
      </c>
      <c r="E45" s="331"/>
      <c r="F45" s="296"/>
      <c r="G45" s="296"/>
      <c r="H45" s="225">
        <v>3000000</v>
      </c>
      <c r="I45" s="183">
        <f>+H45*D45</f>
        <v>36000000</v>
      </c>
      <c r="J45" s="176" t="s">
        <v>244</v>
      </c>
      <c r="K45" s="227">
        <v>36</v>
      </c>
    </row>
    <row r="46" spans="1:11" ht="51" customHeight="1" x14ac:dyDescent="0.25">
      <c r="A46" s="223" t="s">
        <v>215</v>
      </c>
      <c r="B46" s="332" t="s">
        <v>228</v>
      </c>
      <c r="C46" s="333"/>
      <c r="D46" s="330">
        <v>4</v>
      </c>
      <c r="E46" s="331"/>
      <c r="F46" s="296"/>
      <c r="G46" s="296"/>
      <c r="H46" s="225">
        <v>3000000</v>
      </c>
      <c r="I46" s="183">
        <f>+H46*D46</f>
        <v>12000000</v>
      </c>
      <c r="J46" s="176"/>
      <c r="K46" s="227">
        <v>12</v>
      </c>
    </row>
    <row r="47" spans="1:11" ht="21" customHeight="1" x14ac:dyDescent="0.25">
      <c r="A47" s="369" t="s">
        <v>216</v>
      </c>
      <c r="B47" s="370"/>
      <c r="C47" s="370"/>
      <c r="D47" s="370"/>
      <c r="E47" s="370"/>
      <c r="F47" s="370"/>
      <c r="G47" s="370"/>
      <c r="H47" s="371"/>
      <c r="I47" s="262">
        <f>+I46+I45</f>
        <v>48000000</v>
      </c>
      <c r="J47" s="176"/>
    </row>
    <row r="48" spans="1:11" ht="21" customHeight="1" x14ac:dyDescent="0.25">
      <c r="A48" s="375"/>
      <c r="B48" s="376"/>
      <c r="C48" s="376"/>
      <c r="D48" s="376"/>
      <c r="E48" s="376"/>
      <c r="F48" s="376"/>
      <c r="G48" s="376"/>
      <c r="H48" s="376"/>
      <c r="I48" s="377"/>
      <c r="J48" s="176"/>
    </row>
    <row r="49" spans="1:10" ht="39" customHeight="1" x14ac:dyDescent="0.25">
      <c r="A49" s="222" t="s">
        <v>240</v>
      </c>
      <c r="B49" s="330"/>
      <c r="C49" s="382"/>
      <c r="D49" s="382"/>
      <c r="E49" s="382"/>
      <c r="F49" s="382"/>
      <c r="G49" s="382"/>
      <c r="H49" s="382"/>
      <c r="I49" s="383"/>
      <c r="J49" s="176"/>
    </row>
    <row r="50" spans="1:10" ht="39" customHeight="1" x14ac:dyDescent="0.25">
      <c r="A50" s="178" t="s">
        <v>241</v>
      </c>
      <c r="B50" s="332" t="s">
        <v>228</v>
      </c>
      <c r="C50" s="333"/>
      <c r="D50" s="330">
        <v>12</v>
      </c>
      <c r="E50" s="331"/>
      <c r="F50" s="296"/>
      <c r="G50" s="296"/>
      <c r="H50" s="182">
        <v>3000000</v>
      </c>
      <c r="I50" s="183">
        <f t="shared" ref="I50:I51" si="2">+H50*D50</f>
        <v>36000000</v>
      </c>
      <c r="J50" s="176">
        <v>36000000</v>
      </c>
    </row>
    <row r="51" spans="1:10" ht="39" customHeight="1" x14ac:dyDescent="0.25">
      <c r="A51" s="178" t="s">
        <v>242</v>
      </c>
      <c r="B51" s="332" t="s">
        <v>228</v>
      </c>
      <c r="C51" s="333"/>
      <c r="D51" s="330">
        <v>12</v>
      </c>
      <c r="E51" s="331"/>
      <c r="F51" s="296"/>
      <c r="G51" s="296"/>
      <c r="H51" s="182">
        <v>3000000</v>
      </c>
      <c r="I51" s="183">
        <f t="shared" si="2"/>
        <v>36000000</v>
      </c>
      <c r="J51" s="176">
        <v>36000000</v>
      </c>
    </row>
    <row r="52" spans="1:10" ht="33.75" customHeight="1" x14ac:dyDescent="0.25">
      <c r="A52" s="178" t="s">
        <v>243</v>
      </c>
      <c r="B52" s="332" t="s">
        <v>228</v>
      </c>
      <c r="C52" s="333"/>
      <c r="D52" s="330">
        <v>12</v>
      </c>
      <c r="E52" s="331"/>
      <c r="F52" s="296"/>
      <c r="G52" s="296"/>
      <c r="H52" s="182">
        <v>1000000</v>
      </c>
      <c r="I52" s="183">
        <f>+H52*D52</f>
        <v>12000000</v>
      </c>
      <c r="J52" s="176">
        <v>9000000</v>
      </c>
    </row>
    <row r="53" spans="1:10" ht="69" customHeight="1" x14ac:dyDescent="0.25">
      <c r="A53" s="178" t="s">
        <v>246</v>
      </c>
      <c r="B53" s="332" t="s">
        <v>228</v>
      </c>
      <c r="C53" s="333"/>
      <c r="D53" s="330">
        <v>12</v>
      </c>
      <c r="E53" s="331"/>
      <c r="F53" s="296"/>
      <c r="G53" s="296"/>
      <c r="H53" s="182">
        <v>3000000</v>
      </c>
      <c r="I53" s="183">
        <f>+H53*D53</f>
        <v>36000000</v>
      </c>
      <c r="J53" s="176">
        <v>36000000</v>
      </c>
    </row>
    <row r="54" spans="1:10" ht="69" customHeight="1" x14ac:dyDescent="0.25">
      <c r="A54" s="178" t="s">
        <v>245</v>
      </c>
      <c r="B54" s="332" t="s">
        <v>228</v>
      </c>
      <c r="C54" s="333"/>
      <c r="D54" s="330">
        <v>4</v>
      </c>
      <c r="E54" s="331"/>
      <c r="F54" s="296"/>
      <c r="G54" s="296"/>
      <c r="H54" s="182">
        <v>3000000</v>
      </c>
      <c r="I54" s="183">
        <f>+H54*D54</f>
        <v>12000000</v>
      </c>
      <c r="J54" s="176">
        <v>12000000</v>
      </c>
    </row>
    <row r="55" spans="1:10" ht="69" customHeight="1" x14ac:dyDescent="0.25">
      <c r="A55" s="178" t="s">
        <v>247</v>
      </c>
      <c r="B55" s="332" t="s">
        <v>228</v>
      </c>
      <c r="C55" s="333"/>
      <c r="D55" s="330">
        <v>4</v>
      </c>
      <c r="E55" s="331"/>
      <c r="F55" s="296"/>
      <c r="G55" s="296"/>
      <c r="H55" s="182">
        <v>3000000</v>
      </c>
      <c r="I55" s="183">
        <f>+H55*D55</f>
        <v>12000000</v>
      </c>
      <c r="J55" s="176">
        <v>12000000</v>
      </c>
    </row>
    <row r="56" spans="1:10" ht="21" customHeight="1" x14ac:dyDescent="0.25">
      <c r="A56" s="369" t="s">
        <v>220</v>
      </c>
      <c r="B56" s="370"/>
      <c r="C56" s="370"/>
      <c r="D56" s="370"/>
      <c r="E56" s="370"/>
      <c r="F56" s="370"/>
      <c r="G56" s="370"/>
      <c r="H56" s="371"/>
      <c r="I56" s="262">
        <f>SUM(I50:I55)</f>
        <v>144000000</v>
      </c>
      <c r="J56" s="176"/>
    </row>
    <row r="57" spans="1:10" ht="21" customHeight="1" x14ac:dyDescent="0.25">
      <c r="A57" s="381"/>
      <c r="B57" s="335"/>
      <c r="C57" s="335"/>
      <c r="D57" s="335"/>
      <c r="E57" s="335"/>
      <c r="F57" s="335"/>
      <c r="G57" s="335"/>
      <c r="H57" s="335"/>
      <c r="I57" s="336"/>
      <c r="J57" s="176"/>
    </row>
    <row r="58" spans="1:10" ht="21" customHeight="1" x14ac:dyDescent="0.25">
      <c r="A58" s="222" t="s">
        <v>234</v>
      </c>
      <c r="B58" s="334"/>
      <c r="C58" s="335"/>
      <c r="D58" s="335"/>
      <c r="E58" s="335"/>
      <c r="F58" s="335"/>
      <c r="G58" s="335"/>
      <c r="H58" s="335"/>
      <c r="I58" s="336"/>
      <c r="J58" s="176"/>
    </row>
    <row r="59" spans="1:10" ht="21" customHeight="1" x14ac:dyDescent="0.25">
      <c r="A59" s="106" t="s">
        <v>29</v>
      </c>
      <c r="B59" s="337" t="s">
        <v>233</v>
      </c>
      <c r="C59" s="338"/>
      <c r="D59" s="288">
        <v>2</v>
      </c>
      <c r="E59" s="288">
        <v>2</v>
      </c>
      <c r="F59" s="292">
        <v>1</v>
      </c>
      <c r="G59" s="292">
        <v>1</v>
      </c>
      <c r="H59" s="290">
        <f>+Salarios!G51</f>
        <v>800000</v>
      </c>
      <c r="I59" s="293">
        <f>+H59*D59*E59</f>
        <v>3200000</v>
      </c>
      <c r="J59" s="176"/>
    </row>
    <row r="60" spans="1:10" ht="21" customHeight="1" x14ac:dyDescent="0.25">
      <c r="A60" s="106" t="s">
        <v>13</v>
      </c>
      <c r="B60" s="337" t="s">
        <v>233</v>
      </c>
      <c r="C60" s="338"/>
      <c r="D60" s="288">
        <v>2</v>
      </c>
      <c r="E60" s="288">
        <v>2</v>
      </c>
      <c r="F60" s="292">
        <v>1</v>
      </c>
      <c r="G60" s="292">
        <v>1</v>
      </c>
      <c r="H60" s="290">
        <f>+Salarios!G53</f>
        <v>155000</v>
      </c>
      <c r="I60" s="293">
        <f>+H60*D60*E60</f>
        <v>620000</v>
      </c>
      <c r="J60" s="176"/>
    </row>
    <row r="61" spans="1:10" x14ac:dyDescent="0.25">
      <c r="A61" s="106" t="s">
        <v>11</v>
      </c>
      <c r="B61" s="337" t="s">
        <v>233</v>
      </c>
      <c r="C61" s="338"/>
      <c r="D61" s="288">
        <v>2</v>
      </c>
      <c r="E61" s="288">
        <v>2</v>
      </c>
      <c r="F61" s="292">
        <v>1</v>
      </c>
      <c r="G61" s="292">
        <v>1</v>
      </c>
      <c r="H61" s="290">
        <f>+Salarios!G50</f>
        <v>460000</v>
      </c>
      <c r="I61" s="293">
        <f>+H61*D61*E61</f>
        <v>1840000</v>
      </c>
      <c r="J61" s="176"/>
    </row>
    <row r="62" spans="1:10" ht="21" customHeight="1" x14ac:dyDescent="0.25">
      <c r="A62" s="339" t="s">
        <v>221</v>
      </c>
      <c r="B62" s="340"/>
      <c r="C62" s="340"/>
      <c r="D62" s="340"/>
      <c r="E62" s="340"/>
      <c r="F62" s="340"/>
      <c r="G62" s="340"/>
      <c r="H62" s="341"/>
      <c r="I62" s="262">
        <f>SUM(I59:I61)</f>
        <v>5660000</v>
      </c>
      <c r="J62" s="176"/>
    </row>
    <row r="63" spans="1:10" x14ac:dyDescent="0.25">
      <c r="A63" s="275"/>
      <c r="B63" s="276"/>
      <c r="C63" s="276"/>
      <c r="D63" s="276"/>
      <c r="E63" s="276"/>
      <c r="F63" s="276"/>
      <c r="G63" s="276"/>
      <c r="H63" s="277"/>
      <c r="I63" s="278"/>
      <c r="J63" s="176"/>
    </row>
    <row r="64" spans="1:10" x14ac:dyDescent="0.25">
      <c r="A64" s="275"/>
      <c r="B64" s="276"/>
      <c r="C64" s="276"/>
      <c r="D64" s="276"/>
      <c r="E64" s="276"/>
      <c r="F64" s="276"/>
      <c r="G64" s="276"/>
      <c r="H64" s="277"/>
      <c r="I64" s="278"/>
      <c r="J64" s="176"/>
    </row>
    <row r="65" spans="1:15" ht="21" customHeight="1" thickBot="1" x14ac:dyDescent="0.3">
      <c r="A65" s="263" t="s">
        <v>222</v>
      </c>
      <c r="B65" s="264"/>
      <c r="C65" s="264"/>
      <c r="D65" s="265"/>
      <c r="E65" s="266"/>
      <c r="F65" s="266"/>
      <c r="G65" s="266"/>
      <c r="H65" s="267"/>
      <c r="I65" s="268">
        <f>+I34+I38+I42+I47+I56+I62</f>
        <v>223660000</v>
      </c>
      <c r="J65" s="176"/>
    </row>
    <row r="66" spans="1:15" ht="21" customHeight="1" x14ac:dyDescent="0.25">
      <c r="A66" s="231"/>
      <c r="B66" s="232"/>
      <c r="C66" s="233"/>
      <c r="D66" s="233"/>
      <c r="E66" s="233"/>
      <c r="F66" s="233"/>
      <c r="G66" s="233"/>
      <c r="H66" s="234"/>
      <c r="I66" s="235"/>
    </row>
    <row r="67" spans="1:15" ht="21" customHeight="1" x14ac:dyDescent="0.25">
      <c r="A67" s="236" t="s">
        <v>223</v>
      </c>
      <c r="B67" s="237"/>
      <c r="C67" s="238"/>
      <c r="D67" s="238"/>
      <c r="E67" s="238"/>
      <c r="F67" s="238"/>
      <c r="G67" s="238"/>
      <c r="H67" s="228"/>
      <c r="I67" s="239">
        <f>+I28+I65</f>
        <v>354870625</v>
      </c>
      <c r="J67" s="176"/>
    </row>
    <row r="68" spans="1:15" ht="21" customHeight="1" x14ac:dyDescent="0.25">
      <c r="A68" s="236" t="s">
        <v>30</v>
      </c>
      <c r="B68" s="237"/>
      <c r="C68" s="238"/>
      <c r="D68" s="238"/>
      <c r="E68" s="238"/>
      <c r="F68" s="238"/>
      <c r="G68" s="238"/>
      <c r="H68" s="228"/>
      <c r="I68" s="239">
        <f>+I67*0.19</f>
        <v>67425418.75</v>
      </c>
      <c r="J68" s="176"/>
    </row>
    <row r="69" spans="1:15" ht="21" customHeight="1" thickBot="1" x14ac:dyDescent="0.3">
      <c r="A69" s="240" t="s">
        <v>224</v>
      </c>
      <c r="B69" s="241"/>
      <c r="C69" s="229"/>
      <c r="D69" s="229"/>
      <c r="E69" s="229"/>
      <c r="F69" s="229"/>
      <c r="G69" s="229"/>
      <c r="H69" s="230"/>
      <c r="I69" s="242">
        <f>+I67+I68</f>
        <v>422296043.75</v>
      </c>
      <c r="J69" s="243"/>
      <c r="K69" s="226"/>
    </row>
    <row r="70" spans="1:15" ht="21" customHeight="1" x14ac:dyDescent="0.25">
      <c r="A70" s="244"/>
      <c r="B70" s="244"/>
      <c r="C70" s="244"/>
      <c r="D70" s="244"/>
      <c r="E70" s="244"/>
      <c r="F70" s="244"/>
      <c r="G70" s="244"/>
      <c r="H70" s="244"/>
      <c r="I70" s="245"/>
      <c r="J70" s="246"/>
      <c r="K70" s="226"/>
    </row>
    <row r="71" spans="1:15" ht="21" customHeight="1" x14ac:dyDescent="0.25">
      <c r="A71" s="176"/>
      <c r="B71" s="244"/>
      <c r="C71" s="244"/>
      <c r="D71" s="244"/>
      <c r="E71" s="176"/>
      <c r="F71" s="176"/>
      <c r="G71" s="176"/>
      <c r="H71" s="244"/>
      <c r="I71" s="176"/>
      <c r="J71" s="176"/>
      <c r="K71" s="226"/>
    </row>
    <row r="72" spans="1:15" x14ac:dyDescent="0.25">
      <c r="A72" s="176"/>
      <c r="B72" s="244"/>
      <c r="C72" s="244"/>
      <c r="D72" s="244"/>
      <c r="E72" s="176"/>
      <c r="F72" s="176"/>
      <c r="G72" s="176"/>
      <c r="H72" s="244"/>
      <c r="I72" s="176"/>
      <c r="J72" s="176"/>
      <c r="K72" s="226"/>
      <c r="O72" s="176"/>
    </row>
    <row r="73" spans="1:15" x14ac:dyDescent="0.25">
      <c r="A73" s="244"/>
      <c r="B73" s="244"/>
      <c r="C73" s="244"/>
      <c r="D73" s="244"/>
      <c r="E73" s="244"/>
      <c r="F73" s="244"/>
      <c r="G73" s="244"/>
      <c r="H73" s="244"/>
      <c r="I73" s="245"/>
      <c r="J73" s="176"/>
    </row>
    <row r="74" spans="1:15" x14ac:dyDescent="0.25">
      <c r="A74" s="244"/>
      <c r="B74" s="244"/>
      <c r="C74" s="244"/>
      <c r="D74" s="244"/>
      <c r="E74" s="244"/>
      <c r="F74" s="244"/>
      <c r="G74" s="244"/>
      <c r="H74" s="244"/>
      <c r="I74" s="245"/>
      <c r="J74" s="176"/>
    </row>
    <row r="75" spans="1:15" x14ac:dyDescent="0.25">
      <c r="A75" s="244"/>
      <c r="B75" s="385"/>
      <c r="C75" s="385"/>
      <c r="D75" s="176"/>
      <c r="E75" s="176"/>
      <c r="F75" s="176"/>
      <c r="G75" s="176"/>
      <c r="H75" s="176"/>
      <c r="I75" s="176"/>
      <c r="J75" s="176"/>
    </row>
    <row r="76" spans="1:15" x14ac:dyDescent="0.25">
      <c r="A76" s="244"/>
      <c r="B76" s="386"/>
      <c r="C76" s="386"/>
      <c r="D76" s="176"/>
      <c r="E76" s="176"/>
      <c r="F76" s="176"/>
      <c r="G76" s="176"/>
      <c r="H76" s="176"/>
      <c r="I76" s="176"/>
      <c r="J76" s="176"/>
    </row>
    <row r="77" spans="1:15" x14ac:dyDescent="0.25">
      <c r="A77" s="244"/>
      <c r="B77" s="385"/>
      <c r="C77" s="385"/>
      <c r="J77" s="176"/>
    </row>
    <row r="78" spans="1:15" x14ac:dyDescent="0.25">
      <c r="A78" s="244"/>
      <c r="B78" s="385"/>
      <c r="C78" s="385"/>
      <c r="J78" s="176"/>
    </row>
    <row r="79" spans="1:15" x14ac:dyDescent="0.25">
      <c r="A79" s="244"/>
      <c r="B79" s="386"/>
      <c r="C79" s="386"/>
    </row>
    <row r="85" spans="1:3" x14ac:dyDescent="0.25">
      <c r="A85" s="176"/>
      <c r="B85" s="247"/>
      <c r="C85" s="176"/>
    </row>
  </sheetData>
  <mergeCells count="65">
    <mergeCell ref="A1:I1"/>
    <mergeCell ref="A2:I2"/>
    <mergeCell ref="B3:H3"/>
    <mergeCell ref="A5:I5"/>
    <mergeCell ref="A6:A7"/>
    <mergeCell ref="B6:B7"/>
    <mergeCell ref="C6:C7"/>
    <mergeCell ref="D6:D7"/>
    <mergeCell ref="E6:E7"/>
    <mergeCell ref="F6:G6"/>
    <mergeCell ref="B32:I32"/>
    <mergeCell ref="H6:H7"/>
    <mergeCell ref="I6:I7"/>
    <mergeCell ref="B8:I8"/>
    <mergeCell ref="A13:H13"/>
    <mergeCell ref="B15:I15"/>
    <mergeCell ref="A17:H17"/>
    <mergeCell ref="B19:I19"/>
    <mergeCell ref="A24:H24"/>
    <mergeCell ref="A28:H28"/>
    <mergeCell ref="A30:I30"/>
    <mergeCell ref="B31:C31"/>
    <mergeCell ref="B44:I44"/>
    <mergeCell ref="B33:C33"/>
    <mergeCell ref="A34:H34"/>
    <mergeCell ref="A35:I35"/>
    <mergeCell ref="B36:I36"/>
    <mergeCell ref="B37:C37"/>
    <mergeCell ref="A38:H38"/>
    <mergeCell ref="A39:I39"/>
    <mergeCell ref="B40:I40"/>
    <mergeCell ref="B41:C41"/>
    <mergeCell ref="A42:H42"/>
    <mergeCell ref="A43:I43"/>
    <mergeCell ref="B52:C52"/>
    <mergeCell ref="D52:E52"/>
    <mergeCell ref="B45:C45"/>
    <mergeCell ref="D45:E45"/>
    <mergeCell ref="B46:C46"/>
    <mergeCell ref="D46:E46"/>
    <mergeCell ref="A47:H47"/>
    <mergeCell ref="A48:I48"/>
    <mergeCell ref="B49:I49"/>
    <mergeCell ref="B50:C50"/>
    <mergeCell ref="D50:E50"/>
    <mergeCell ref="B51:C51"/>
    <mergeCell ref="D51:E51"/>
    <mergeCell ref="B53:C53"/>
    <mergeCell ref="D53:E53"/>
    <mergeCell ref="B54:C54"/>
    <mergeCell ref="D54:E54"/>
    <mergeCell ref="B55:C55"/>
    <mergeCell ref="D55:E55"/>
    <mergeCell ref="B79:C79"/>
    <mergeCell ref="A56:H56"/>
    <mergeCell ref="A57:I57"/>
    <mergeCell ref="B58:I58"/>
    <mergeCell ref="B59:C59"/>
    <mergeCell ref="B60:C60"/>
    <mergeCell ref="B61:C61"/>
    <mergeCell ref="A62:H62"/>
    <mergeCell ref="B75:C75"/>
    <mergeCell ref="B76:C76"/>
    <mergeCell ref="B77:C77"/>
    <mergeCell ref="B78:C78"/>
  </mergeCells>
  <printOptions horizontalCentered="1"/>
  <pageMargins left="0.70866141732283472" right="0.70866141732283472" top="0.74803149606299213" bottom="0.74803149606299213" header="0.31496062992125984" footer="0.31496062992125984"/>
  <pageSetup scale="47" orientation="portrait" r:id="rId1"/>
  <rowBreaks count="1" manualBreakCount="1">
    <brk id="56" max="1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J88"/>
  <sheetViews>
    <sheetView view="pageBreakPreview" topLeftCell="A7" zoomScale="90" zoomScaleNormal="90" zoomScaleSheetLayoutView="90" workbookViewId="0">
      <selection activeCell="B14" sqref="B14"/>
    </sheetView>
  </sheetViews>
  <sheetFormatPr baseColWidth="10" defaultColWidth="11.5703125" defaultRowHeight="12.75" x14ac:dyDescent="0.25"/>
  <cols>
    <col min="1" max="1" width="4.85546875" style="92" customWidth="1"/>
    <col min="2" max="2" width="32.140625" style="92" customWidth="1"/>
    <col min="3" max="4" width="19.28515625" style="92" customWidth="1"/>
    <col min="5" max="5" width="14.85546875" style="92" customWidth="1"/>
    <col min="6" max="6" width="18" style="92" customWidth="1"/>
    <col min="7" max="7" width="5.7109375" style="92" customWidth="1"/>
    <col min="8" max="16384" width="11.5703125" style="92"/>
  </cols>
  <sheetData>
    <row r="1" spans="2:6" s="89" customFormat="1" ht="110.25" customHeight="1" thickBot="1" x14ac:dyDescent="0.3">
      <c r="B1" s="87"/>
      <c r="C1" s="390" t="s">
        <v>257</v>
      </c>
      <c r="D1" s="391"/>
      <c r="E1" s="392"/>
      <c r="F1" s="88"/>
    </row>
    <row r="3" spans="2:6" ht="16.5" thickBot="1" x14ac:dyDescent="0.3">
      <c r="B3" s="90"/>
      <c r="C3" s="90"/>
      <c r="D3" s="91"/>
      <c r="E3" s="91"/>
      <c r="F3" s="91"/>
    </row>
    <row r="4" spans="2:6" ht="15.75" x14ac:dyDescent="0.25">
      <c r="B4" s="93" t="s">
        <v>105</v>
      </c>
      <c r="C4" s="94">
        <f>+F31</f>
        <v>24652784</v>
      </c>
      <c r="D4" s="95"/>
      <c r="E4" s="96"/>
    </row>
    <row r="5" spans="2:6" ht="16.5" thickBot="1" x14ac:dyDescent="0.3">
      <c r="B5" s="97" t="s">
        <v>106</v>
      </c>
      <c r="C5" s="98">
        <v>2.5</v>
      </c>
      <c r="E5" s="99"/>
      <c r="F5" s="100"/>
    </row>
    <row r="6" spans="2:6" ht="16.5" thickBot="1" x14ac:dyDescent="0.3">
      <c r="B6" s="90"/>
      <c r="C6" s="90"/>
      <c r="D6" s="91"/>
      <c r="E6" s="90"/>
      <c r="F6" s="90"/>
    </row>
    <row r="7" spans="2:6" ht="31.5" x14ac:dyDescent="0.25">
      <c r="B7" s="101" t="s">
        <v>107</v>
      </c>
      <c r="C7" s="102" t="s">
        <v>108</v>
      </c>
      <c r="D7" s="103" t="s">
        <v>109</v>
      </c>
      <c r="E7" s="104" t="s">
        <v>110</v>
      </c>
      <c r="F7" s="105" t="s">
        <v>111</v>
      </c>
    </row>
    <row r="8" spans="2:6" ht="15.75" x14ac:dyDescent="0.25">
      <c r="B8" s="106" t="s">
        <v>112</v>
      </c>
      <c r="C8" s="107">
        <f>+'1. VULN_GUAT Y MIST'!H9</f>
        <v>5000000</v>
      </c>
      <c r="D8" s="285">
        <v>0.3</v>
      </c>
      <c r="E8" s="109">
        <f>+C5</f>
        <v>2.5</v>
      </c>
      <c r="F8" s="110">
        <f>C8*D8*E8</f>
        <v>3750000</v>
      </c>
    </row>
    <row r="9" spans="2:6" ht="16.5" thickBot="1" x14ac:dyDescent="0.3">
      <c r="B9" s="116"/>
      <c r="C9" s="117" t="s">
        <v>113</v>
      </c>
      <c r="D9" s="118"/>
      <c r="E9" s="119"/>
      <c r="F9" s="117"/>
    </row>
    <row r="10" spans="2:6" ht="16.5" thickBot="1" x14ac:dyDescent="0.3">
      <c r="B10" s="120"/>
      <c r="D10" s="121" t="s">
        <v>114</v>
      </c>
      <c r="E10" s="122">
        <f>+'F.M.'!E40</f>
        <v>1.9991000000000001</v>
      </c>
      <c r="F10" s="282">
        <f>+SUM(F8:F8)</f>
        <v>3750000</v>
      </c>
    </row>
    <row r="11" spans="2:6" ht="16.5" thickBot="1" x14ac:dyDescent="0.3">
      <c r="B11" s="116"/>
      <c r="C11" s="117"/>
      <c r="D11" s="124"/>
      <c r="E11" s="125"/>
      <c r="F11" s="283"/>
    </row>
    <row r="12" spans="2:6" ht="16.5" thickBot="1" x14ac:dyDescent="0.3">
      <c r="B12" s="127" t="s">
        <v>115</v>
      </c>
      <c r="C12" s="117"/>
      <c r="D12" s="124"/>
      <c r="E12" s="119"/>
      <c r="F12" s="284">
        <f>+E10*F10</f>
        <v>7496625</v>
      </c>
    </row>
    <row r="13" spans="2:6" ht="16.5" thickBot="1" x14ac:dyDescent="0.3">
      <c r="B13" s="129"/>
      <c r="C13" s="117"/>
      <c r="D13" s="124"/>
      <c r="E13" s="119"/>
      <c r="F13" s="130"/>
    </row>
    <row r="14" spans="2:6" ht="31.5" x14ac:dyDescent="0.25">
      <c r="B14" s="101" t="s">
        <v>116</v>
      </c>
      <c r="C14" s="102" t="s">
        <v>108</v>
      </c>
      <c r="D14" s="103" t="s">
        <v>109</v>
      </c>
      <c r="E14" s="104" t="s">
        <v>110</v>
      </c>
      <c r="F14" s="105" t="s">
        <v>111</v>
      </c>
    </row>
    <row r="15" spans="2:6" ht="15.75" x14ac:dyDescent="0.25">
      <c r="B15" s="131" t="s">
        <v>174</v>
      </c>
      <c r="C15" s="132">
        <f>+'1. VULN_GUAT Y MIST'!H10</f>
        <v>4000000</v>
      </c>
      <c r="D15" s="133">
        <v>0.5</v>
      </c>
      <c r="E15" s="109">
        <v>2</v>
      </c>
      <c r="F15" s="134">
        <f>C15*D15*E15</f>
        <v>4000000</v>
      </c>
    </row>
    <row r="16" spans="2:6" ht="15.75" x14ac:dyDescent="0.25">
      <c r="B16" s="131" t="s">
        <v>175</v>
      </c>
      <c r="C16" s="132">
        <f>+C15</f>
        <v>4000000</v>
      </c>
      <c r="D16" s="133">
        <v>0.5</v>
      </c>
      <c r="E16" s="109">
        <v>2</v>
      </c>
      <c r="F16" s="134">
        <f>C16*D16*E16</f>
        <v>4000000</v>
      </c>
    </row>
    <row r="17" spans="2:10" ht="15.75" x14ac:dyDescent="0.25">
      <c r="B17" s="131" t="s">
        <v>176</v>
      </c>
      <c r="C17" s="132">
        <f>+C16</f>
        <v>4000000</v>
      </c>
      <c r="D17" s="133">
        <v>0.3</v>
      </c>
      <c r="E17" s="109">
        <v>2</v>
      </c>
      <c r="F17" s="134">
        <f>C17*D17*E17</f>
        <v>2400000</v>
      </c>
    </row>
    <row r="18" spans="2:10" ht="15.75" hidden="1" x14ac:dyDescent="0.25">
      <c r="B18" s="131"/>
      <c r="C18" s="132"/>
      <c r="D18" s="133"/>
      <c r="E18" s="109"/>
      <c r="F18" s="134"/>
    </row>
    <row r="19" spans="2:10" ht="16.5" thickBot="1" x14ac:dyDescent="0.3">
      <c r="B19" s="136"/>
      <c r="C19" s="137"/>
      <c r="D19" s="118"/>
      <c r="E19" s="119"/>
      <c r="F19" s="137"/>
    </row>
    <row r="20" spans="2:10" ht="16.5" thickBot="1" x14ac:dyDescent="0.3">
      <c r="B20" s="127" t="s">
        <v>117</v>
      </c>
      <c r="C20" s="117"/>
      <c r="D20" s="124"/>
      <c r="E20" s="138"/>
      <c r="F20" s="128">
        <f>SUM(F15:F18)</f>
        <v>10400000</v>
      </c>
    </row>
    <row r="21" spans="2:10" ht="16.5" thickBot="1" x14ac:dyDescent="0.3">
      <c r="B21" s="116"/>
      <c r="C21" s="117"/>
      <c r="D21" s="124"/>
      <c r="E21" s="119"/>
      <c r="F21" s="126"/>
    </row>
    <row r="22" spans="2:10" ht="15.75" x14ac:dyDescent="0.25">
      <c r="B22" s="101" t="s">
        <v>100</v>
      </c>
      <c r="C22" s="102" t="s">
        <v>16</v>
      </c>
      <c r="D22" s="103" t="s">
        <v>78</v>
      </c>
      <c r="E22" s="139" t="s">
        <v>101</v>
      </c>
      <c r="F22" s="105" t="s">
        <v>111</v>
      </c>
    </row>
    <row r="23" spans="2:10" ht="15.75" x14ac:dyDescent="0.25">
      <c r="B23" s="106" t="s">
        <v>29</v>
      </c>
      <c r="C23" s="133" t="s">
        <v>12</v>
      </c>
      <c r="D23" s="140">
        <v>2</v>
      </c>
      <c r="E23" s="141">
        <f>+'1. VULN_GUAT Y MIST'!H63</f>
        <v>800000</v>
      </c>
      <c r="F23" s="110">
        <f>D23*E23</f>
        <v>1600000</v>
      </c>
    </row>
    <row r="24" spans="2:10" ht="15.75" x14ac:dyDescent="0.25">
      <c r="B24" s="106" t="s">
        <v>13</v>
      </c>
      <c r="C24" s="133" t="s">
        <v>12</v>
      </c>
      <c r="D24" s="140">
        <v>2</v>
      </c>
      <c r="E24" s="141">
        <f>+'1. VULN_GUAT Y MIST'!H64</f>
        <v>150000</v>
      </c>
      <c r="F24" s="110">
        <f>D24*E24</f>
        <v>300000</v>
      </c>
    </row>
    <row r="25" spans="2:10" ht="15.75" x14ac:dyDescent="0.25">
      <c r="B25" s="106" t="s">
        <v>11</v>
      </c>
      <c r="C25" s="133" t="s">
        <v>12</v>
      </c>
      <c r="D25" s="140">
        <v>2</v>
      </c>
      <c r="E25" s="141">
        <f>+'1. VULN_GUAT Y MIST'!H65</f>
        <v>460000</v>
      </c>
      <c r="F25" s="110">
        <f>D25*E25</f>
        <v>920000</v>
      </c>
    </row>
    <row r="26" spans="2:10" ht="16.5" thickBot="1" x14ac:dyDescent="0.3">
      <c r="B26" s="116"/>
      <c r="C26" s="117"/>
      <c r="D26" s="119"/>
      <c r="E26" s="119"/>
      <c r="F26" s="117"/>
    </row>
    <row r="27" spans="2:10" ht="16.5" thickBot="1" x14ac:dyDescent="0.3">
      <c r="B27" s="127" t="s">
        <v>102</v>
      </c>
      <c r="C27" s="117"/>
      <c r="D27" s="124"/>
      <c r="E27" s="119"/>
      <c r="F27" s="128">
        <f>SUM(F23:F25)</f>
        <v>2820000</v>
      </c>
    </row>
    <row r="28" spans="2:10" ht="16.5" thickBot="1" x14ac:dyDescent="0.3">
      <c r="B28" s="129"/>
      <c r="C28" s="117"/>
      <c r="D28" s="124"/>
      <c r="E28" s="119"/>
      <c r="F28" s="130"/>
    </row>
    <row r="29" spans="2:10" ht="15.75" x14ac:dyDescent="0.25">
      <c r="B29" s="393" t="s">
        <v>10</v>
      </c>
      <c r="C29" s="394"/>
      <c r="D29" s="394"/>
      <c r="E29" s="394"/>
      <c r="F29" s="144">
        <f>ROUND(SUM(F12+F20+F27),0)</f>
        <v>20716625</v>
      </c>
    </row>
    <row r="30" spans="2:10" ht="15.75" x14ac:dyDescent="0.25">
      <c r="B30" s="395" t="s">
        <v>119</v>
      </c>
      <c r="C30" s="396"/>
      <c r="D30" s="396"/>
      <c r="E30" s="396"/>
      <c r="F30" s="145">
        <f>ROUND(0.19*(SUM(F29:F29)),0)</f>
        <v>3936159</v>
      </c>
    </row>
    <row r="31" spans="2:10" ht="16.5" thickBot="1" x14ac:dyDescent="0.3">
      <c r="B31" s="397" t="s">
        <v>120</v>
      </c>
      <c r="C31" s="398"/>
      <c r="D31" s="398"/>
      <c r="E31" s="398"/>
      <c r="F31" s="146">
        <f>+F30+F29</f>
        <v>24652784</v>
      </c>
      <c r="J31" s="147"/>
    </row>
    <row r="32" spans="2:10" x14ac:dyDescent="0.25">
      <c r="F32" s="148"/>
    </row>
    <row r="82" spans="1:5" x14ac:dyDescent="0.25">
      <c r="A82" s="149"/>
      <c r="B82" s="149"/>
      <c r="C82" s="149"/>
      <c r="D82" s="149"/>
      <c r="E82" s="149"/>
    </row>
    <row r="83" spans="1:5" x14ac:dyDescent="0.25">
      <c r="A83" s="149"/>
      <c r="B83" s="149"/>
      <c r="C83" s="149"/>
      <c r="D83" s="149"/>
    </row>
    <row r="84" spans="1:5" x14ac:dyDescent="0.25">
      <c r="A84" s="149"/>
      <c r="B84" s="149"/>
      <c r="C84" s="149"/>
      <c r="D84" s="149"/>
      <c r="E84" s="149"/>
    </row>
    <row r="86" spans="1:5" x14ac:dyDescent="0.25">
      <c r="A86" s="149"/>
      <c r="B86" s="149"/>
      <c r="C86" s="149"/>
      <c r="D86" s="149"/>
      <c r="E86" s="149"/>
    </row>
    <row r="88" spans="1:5" x14ac:dyDescent="0.25">
      <c r="A88" s="149"/>
      <c r="B88" s="149"/>
      <c r="C88" s="149"/>
      <c r="D88" s="149"/>
      <c r="E88" s="149"/>
    </row>
  </sheetData>
  <mergeCells count="4">
    <mergeCell ref="C1:E1"/>
    <mergeCell ref="B29:E29"/>
    <mergeCell ref="B30:E30"/>
    <mergeCell ref="B31:E31"/>
  </mergeCells>
  <printOptions horizontalCentered="1"/>
  <pageMargins left="0.59055118110236227" right="0.59055118110236227" top="0.98425196850393704" bottom="0.78740157480314965" header="0.31496062992125984" footer="0.31496062992125984"/>
  <pageSetup scale="81" fitToHeight="50" orientation="portrait" r:id="rId1"/>
  <headerFooter>
    <oddFooter>&amp;R&amp;"Arial Narrow,Normal"Pág.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O98"/>
  <sheetViews>
    <sheetView view="pageBreakPreview" topLeftCell="A52" zoomScale="70" zoomScaleNormal="100" zoomScaleSheetLayoutView="70" workbookViewId="0">
      <selection activeCell="N10" sqref="N10"/>
    </sheetView>
  </sheetViews>
  <sheetFormatPr baseColWidth="10" defaultColWidth="11.42578125" defaultRowHeight="15.75" x14ac:dyDescent="0.25"/>
  <cols>
    <col min="1" max="1" width="38.5703125" style="175" customWidth="1"/>
    <col min="2" max="2" width="8.42578125" style="175" customWidth="1"/>
    <col min="3" max="3" width="8.28515625" style="175" customWidth="1"/>
    <col min="4" max="4" width="14.85546875" style="175" customWidth="1"/>
    <col min="5" max="5" width="10.7109375" style="175" customWidth="1"/>
    <col min="6" max="6" width="10.85546875" style="175" customWidth="1"/>
    <col min="7" max="7" width="9.7109375" style="175" customWidth="1"/>
    <col min="8" max="8" width="23.7109375" style="175" customWidth="1"/>
    <col min="9" max="9" width="30.85546875" style="175" customWidth="1"/>
    <col min="10" max="10" width="23.7109375" style="175" hidden="1" customWidth="1"/>
    <col min="11" max="11" width="24" style="175" bestFit="1" customWidth="1"/>
    <col min="12" max="16384" width="11.42578125" style="175"/>
  </cols>
  <sheetData>
    <row r="1" spans="1:13" ht="21.75" customHeight="1" x14ac:dyDescent="0.25">
      <c r="A1" s="356"/>
      <c r="B1" s="357"/>
      <c r="C1" s="357"/>
      <c r="D1" s="357"/>
      <c r="E1" s="357"/>
      <c r="F1" s="357"/>
      <c r="G1" s="357"/>
      <c r="H1" s="357"/>
      <c r="I1" s="358"/>
    </row>
    <row r="2" spans="1:13" ht="21.75" customHeight="1" thickBot="1" x14ac:dyDescent="0.3">
      <c r="A2" s="359"/>
      <c r="B2" s="360"/>
      <c r="C2" s="360"/>
      <c r="D2" s="360"/>
      <c r="E2" s="360"/>
      <c r="F2" s="360"/>
      <c r="G2" s="360"/>
      <c r="H2" s="360"/>
      <c r="I2" s="361"/>
    </row>
    <row r="3" spans="1:13" s="79" customFormat="1" ht="103.5" customHeight="1" thickBot="1" x14ac:dyDescent="0.3">
      <c r="A3" s="254"/>
      <c r="B3" s="387" t="str">
        <f>+'1. VULN_GUAT Y MIST'!B3:H3</f>
        <v>ESTUDIO DE VULNERABILIDAD SISMICA DE LAS PLANTAS DE TRATAMIENTO DE AGUA POTABLE Y TANQUES DE ALMACENAMIENTO DE LOS MUNICIPIOS DE MISTRATÓ Y GUÁTICA DEL DEPARTAMENTO DE RISARALDA</v>
      </c>
      <c r="C3" s="387"/>
      <c r="D3" s="387"/>
      <c r="E3" s="387"/>
      <c r="F3" s="387"/>
      <c r="G3" s="387"/>
      <c r="H3" s="387"/>
      <c r="I3" s="255"/>
      <c r="J3" s="251"/>
      <c r="K3" s="252"/>
      <c r="L3" s="251"/>
      <c r="M3" s="253"/>
    </row>
    <row r="4" spans="1:13" ht="16.5" thickBot="1" x14ac:dyDescent="0.3">
      <c r="A4" s="248"/>
      <c r="B4" s="248"/>
      <c r="C4" s="248"/>
      <c r="D4" s="249"/>
      <c r="E4" s="250"/>
      <c r="F4" s="250"/>
      <c r="G4" s="250"/>
      <c r="H4" s="250"/>
      <c r="I4" s="250"/>
      <c r="J4" s="176"/>
    </row>
    <row r="5" spans="1:13" ht="16.5" thickBot="1" x14ac:dyDescent="0.3">
      <c r="A5" s="362" t="s">
        <v>177</v>
      </c>
      <c r="B5" s="363"/>
      <c r="C5" s="363"/>
      <c r="D5" s="363"/>
      <c r="E5" s="363"/>
      <c r="F5" s="363"/>
      <c r="G5" s="363"/>
      <c r="H5" s="363"/>
      <c r="I5" s="364"/>
      <c r="J5" s="176"/>
    </row>
    <row r="6" spans="1:13" ht="26.25" customHeight="1" thickTop="1" thickBot="1" x14ac:dyDescent="0.3">
      <c r="A6" s="365" t="s">
        <v>178</v>
      </c>
      <c r="B6" s="367" t="s">
        <v>16</v>
      </c>
      <c r="C6" s="367" t="s">
        <v>179</v>
      </c>
      <c r="D6" s="367" t="s">
        <v>180</v>
      </c>
      <c r="E6" s="367" t="s">
        <v>181</v>
      </c>
      <c r="F6" s="388" t="s">
        <v>15</v>
      </c>
      <c r="G6" s="389"/>
      <c r="H6" s="367" t="s">
        <v>182</v>
      </c>
      <c r="I6" s="348" t="s">
        <v>2</v>
      </c>
      <c r="J6" s="176"/>
    </row>
    <row r="7" spans="1:13" ht="30" customHeight="1" thickBot="1" x14ac:dyDescent="0.3">
      <c r="A7" s="366"/>
      <c r="B7" s="368"/>
      <c r="C7" s="368"/>
      <c r="D7" s="368"/>
      <c r="E7" s="368"/>
      <c r="F7" s="84" t="s">
        <v>3</v>
      </c>
      <c r="G7" s="85" t="s">
        <v>4</v>
      </c>
      <c r="H7" s="368"/>
      <c r="I7" s="349"/>
      <c r="J7" s="176"/>
    </row>
    <row r="8" spans="1:13" x14ac:dyDescent="0.25">
      <c r="A8" s="177" t="s">
        <v>183</v>
      </c>
      <c r="B8" s="350"/>
      <c r="C8" s="351"/>
      <c r="D8" s="351"/>
      <c r="E8" s="351"/>
      <c r="F8" s="351"/>
      <c r="G8" s="351"/>
      <c r="H8" s="351"/>
      <c r="I8" s="352"/>
      <c r="J8" s="176"/>
    </row>
    <row r="9" spans="1:13" ht="18" customHeight="1" x14ac:dyDescent="0.25">
      <c r="A9" s="286" t="s">
        <v>184</v>
      </c>
      <c r="B9" s="287" t="s">
        <v>185</v>
      </c>
      <c r="C9" s="287">
        <v>1</v>
      </c>
      <c r="D9" s="180">
        <v>0.3</v>
      </c>
      <c r="E9" s="288">
        <v>2</v>
      </c>
      <c r="F9" s="289">
        <v>0.3</v>
      </c>
      <c r="G9" s="289">
        <v>0.3</v>
      </c>
      <c r="H9" s="290"/>
      <c r="I9" s="183">
        <f>+D9*E9*H9</f>
        <v>0</v>
      </c>
      <c r="J9" s="176"/>
    </row>
    <row r="10" spans="1:13" x14ac:dyDescent="0.25">
      <c r="A10" s="286" t="s">
        <v>253</v>
      </c>
      <c r="B10" s="287" t="s">
        <v>185</v>
      </c>
      <c r="C10" s="287">
        <v>1</v>
      </c>
      <c r="D10" s="180">
        <v>0.5</v>
      </c>
      <c r="E10" s="288">
        <v>2</v>
      </c>
      <c r="F10" s="289">
        <v>0.5</v>
      </c>
      <c r="G10" s="289">
        <v>0.5</v>
      </c>
      <c r="H10" s="290"/>
      <c r="I10" s="183">
        <f t="shared" ref="I10:I12" si="0">+D10*E10*H10</f>
        <v>0</v>
      </c>
      <c r="J10" s="176"/>
    </row>
    <row r="11" spans="1:13" hidden="1" x14ac:dyDescent="0.25">
      <c r="A11" s="286" t="s">
        <v>24</v>
      </c>
      <c r="B11" s="287" t="s">
        <v>185</v>
      </c>
      <c r="C11" s="287">
        <v>1</v>
      </c>
      <c r="D11" s="180">
        <v>1</v>
      </c>
      <c r="E11" s="288">
        <v>2</v>
      </c>
      <c r="F11" s="289">
        <v>1</v>
      </c>
      <c r="G11" s="289">
        <v>1</v>
      </c>
      <c r="H11" s="290"/>
      <c r="I11" s="183">
        <f t="shared" si="0"/>
        <v>0</v>
      </c>
      <c r="J11" s="176"/>
    </row>
    <row r="12" spans="1:13" hidden="1" x14ac:dyDescent="0.25">
      <c r="A12" s="286" t="s">
        <v>186</v>
      </c>
      <c r="B12" s="287" t="s">
        <v>185</v>
      </c>
      <c r="C12" s="287">
        <v>1</v>
      </c>
      <c r="D12" s="180">
        <v>1</v>
      </c>
      <c r="E12" s="288">
        <v>2</v>
      </c>
      <c r="F12" s="289">
        <v>1</v>
      </c>
      <c r="G12" s="289">
        <v>1</v>
      </c>
      <c r="H12" s="290"/>
      <c r="I12" s="183">
        <f t="shared" si="0"/>
        <v>0</v>
      </c>
      <c r="J12" s="176"/>
    </row>
    <row r="13" spans="1:13" ht="21" customHeight="1" x14ac:dyDescent="0.25">
      <c r="A13" s="342" t="s">
        <v>189</v>
      </c>
      <c r="B13" s="343"/>
      <c r="C13" s="343"/>
      <c r="D13" s="343"/>
      <c r="E13" s="343"/>
      <c r="F13" s="343"/>
      <c r="G13" s="343"/>
      <c r="H13" s="344"/>
      <c r="I13" s="259">
        <f>SUM(I9:I12)</f>
        <v>0</v>
      </c>
      <c r="J13" s="176"/>
    </row>
    <row r="14" spans="1:13" ht="21" customHeight="1" thickBot="1" x14ac:dyDescent="0.3">
      <c r="A14" s="188"/>
      <c r="B14" s="189"/>
      <c r="C14" s="189"/>
      <c r="D14" s="190"/>
      <c r="E14" s="191" t="s">
        <v>190</v>
      </c>
      <c r="F14" s="191"/>
      <c r="G14" s="191"/>
      <c r="H14" s="192"/>
      <c r="I14" s="193"/>
      <c r="J14" s="176"/>
    </row>
    <row r="15" spans="1:13" ht="21" hidden="1" customHeight="1" x14ac:dyDescent="0.25">
      <c r="A15" s="194" t="s">
        <v>191</v>
      </c>
      <c r="B15" s="353"/>
      <c r="C15" s="354"/>
      <c r="D15" s="354"/>
      <c r="E15" s="354"/>
      <c r="F15" s="354"/>
      <c r="G15" s="354"/>
      <c r="H15" s="354"/>
      <c r="I15" s="355"/>
      <c r="J15" s="176"/>
    </row>
    <row r="16" spans="1:13" ht="16.5" hidden="1" thickBot="1" x14ac:dyDescent="0.3">
      <c r="A16" s="286" t="s">
        <v>192</v>
      </c>
      <c r="B16" s="287" t="s">
        <v>185</v>
      </c>
      <c r="C16" s="287">
        <v>1</v>
      </c>
      <c r="D16" s="180">
        <v>1</v>
      </c>
      <c r="E16" s="288">
        <v>2</v>
      </c>
      <c r="F16" s="289">
        <v>1</v>
      </c>
      <c r="G16" s="289">
        <v>1</v>
      </c>
      <c r="H16" s="290"/>
      <c r="I16" s="195">
        <f>+E16*F16*H16</f>
        <v>0</v>
      </c>
      <c r="J16" s="176"/>
    </row>
    <row r="17" spans="1:10" ht="21" hidden="1" customHeight="1" x14ac:dyDescent="0.25">
      <c r="A17" s="342" t="s">
        <v>193</v>
      </c>
      <c r="B17" s="343"/>
      <c r="C17" s="343"/>
      <c r="D17" s="343"/>
      <c r="E17" s="343"/>
      <c r="F17" s="343"/>
      <c r="G17" s="343"/>
      <c r="H17" s="344"/>
      <c r="I17" s="260">
        <f>+I16</f>
        <v>0</v>
      </c>
      <c r="J17" s="200"/>
    </row>
    <row r="18" spans="1:10" ht="21" hidden="1" customHeight="1" thickBot="1" x14ac:dyDescent="0.3">
      <c r="A18" s="201"/>
      <c r="B18" s="202"/>
      <c r="C18" s="202"/>
      <c r="D18" s="203"/>
      <c r="E18" s="204"/>
      <c r="F18" s="204"/>
      <c r="G18" s="204"/>
      <c r="H18" s="205"/>
      <c r="I18" s="206"/>
      <c r="J18" s="176"/>
    </row>
    <row r="19" spans="1:10" ht="21" customHeight="1" x14ac:dyDescent="0.25">
      <c r="A19" s="194" t="s">
        <v>252</v>
      </c>
      <c r="B19" s="353"/>
      <c r="C19" s="354"/>
      <c r="D19" s="354"/>
      <c r="E19" s="354"/>
      <c r="F19" s="354"/>
      <c r="G19" s="354"/>
      <c r="H19" s="354"/>
      <c r="I19" s="355"/>
      <c r="J19" s="176"/>
    </row>
    <row r="20" spans="1:10" x14ac:dyDescent="0.25">
      <c r="A20" s="286" t="s">
        <v>229</v>
      </c>
      <c r="B20" s="287" t="s">
        <v>185</v>
      </c>
      <c r="C20" s="287">
        <v>1</v>
      </c>
      <c r="D20" s="180">
        <v>0.5</v>
      </c>
      <c r="E20" s="288">
        <v>2</v>
      </c>
      <c r="F20" s="289">
        <v>0.5</v>
      </c>
      <c r="G20" s="289">
        <v>0.5</v>
      </c>
      <c r="H20" s="290"/>
      <c r="I20" s="183">
        <f>+E20*D20*H20</f>
        <v>0</v>
      </c>
      <c r="J20" s="176"/>
    </row>
    <row r="21" spans="1:10" x14ac:dyDescent="0.25">
      <c r="A21" s="286" t="s">
        <v>238</v>
      </c>
      <c r="B21" s="287" t="s">
        <v>185</v>
      </c>
      <c r="C21" s="287">
        <v>1</v>
      </c>
      <c r="D21" s="180">
        <v>0.5</v>
      </c>
      <c r="E21" s="288">
        <v>2</v>
      </c>
      <c r="F21" s="289">
        <v>0.5</v>
      </c>
      <c r="G21" s="289">
        <v>0.5</v>
      </c>
      <c r="H21" s="290"/>
      <c r="I21" s="183">
        <f t="shared" ref="I21:I23" si="1">+E21*D21*H21</f>
        <v>0</v>
      </c>
      <c r="J21" s="176"/>
    </row>
    <row r="22" spans="1:10" x14ac:dyDescent="0.25">
      <c r="A22" s="286" t="s">
        <v>195</v>
      </c>
      <c r="B22" s="287" t="s">
        <v>185</v>
      </c>
      <c r="C22" s="287">
        <v>1</v>
      </c>
      <c r="D22" s="180">
        <v>1</v>
      </c>
      <c r="E22" s="288">
        <v>2</v>
      </c>
      <c r="F22" s="289">
        <v>1</v>
      </c>
      <c r="G22" s="289">
        <v>1</v>
      </c>
      <c r="H22" s="290"/>
      <c r="I22" s="183">
        <f t="shared" si="1"/>
        <v>0</v>
      </c>
      <c r="J22" s="176"/>
    </row>
    <row r="23" spans="1:10" x14ac:dyDescent="0.25">
      <c r="A23" s="291" t="s">
        <v>196</v>
      </c>
      <c r="B23" s="287" t="s">
        <v>185</v>
      </c>
      <c r="C23" s="287">
        <v>1</v>
      </c>
      <c r="D23" s="180">
        <v>1</v>
      </c>
      <c r="E23" s="288">
        <v>2</v>
      </c>
      <c r="F23" s="289">
        <v>1</v>
      </c>
      <c r="G23" s="289">
        <v>1</v>
      </c>
      <c r="H23" s="290"/>
      <c r="I23" s="183">
        <f t="shared" si="1"/>
        <v>0</v>
      </c>
      <c r="J23" s="176"/>
    </row>
    <row r="24" spans="1:10" x14ac:dyDescent="0.25">
      <c r="A24" s="342" t="s">
        <v>197</v>
      </c>
      <c r="B24" s="343"/>
      <c r="C24" s="343"/>
      <c r="D24" s="343"/>
      <c r="E24" s="343"/>
      <c r="F24" s="343"/>
      <c r="G24" s="343"/>
      <c r="H24" s="344"/>
      <c r="I24" s="260">
        <f>SUM(I20:I23)</f>
        <v>0</v>
      </c>
      <c r="J24" s="176"/>
    </row>
    <row r="25" spans="1:10" ht="16.5" thickBot="1" x14ac:dyDescent="0.3">
      <c r="A25" s="196"/>
      <c r="B25" s="197"/>
      <c r="C25" s="197"/>
      <c r="D25" s="198"/>
      <c r="E25" s="199"/>
      <c r="F25" s="199"/>
      <c r="G25" s="199"/>
      <c r="H25" s="198"/>
      <c r="I25" s="208"/>
      <c r="J25" s="176"/>
    </row>
    <row r="26" spans="1:10" x14ac:dyDescent="0.25">
      <c r="A26" s="194" t="s">
        <v>198</v>
      </c>
      <c r="B26" s="209"/>
      <c r="C26" s="209"/>
      <c r="D26" s="210"/>
      <c r="E26" s="211"/>
      <c r="F26" s="211"/>
      <c r="G26" s="211"/>
      <c r="H26" s="210"/>
      <c r="I26" s="212">
        <f>+I13+I17+I24</f>
        <v>0</v>
      </c>
      <c r="J26" s="176"/>
    </row>
    <row r="27" spans="1:10" ht="21" customHeight="1" x14ac:dyDescent="0.25">
      <c r="A27" s="184" t="s">
        <v>199</v>
      </c>
      <c r="B27" s="185"/>
      <c r="C27" s="185"/>
      <c r="D27" s="213">
        <f>+'F.M.'!E40</f>
        <v>1.9991000000000001</v>
      </c>
      <c r="E27" s="187"/>
      <c r="F27" s="187"/>
      <c r="G27" s="187"/>
      <c r="H27" s="186"/>
      <c r="I27" s="214">
        <f>+I26*D27</f>
        <v>0</v>
      </c>
      <c r="J27" s="176"/>
    </row>
    <row r="28" spans="1:10" ht="21" customHeight="1" thickBot="1" x14ac:dyDescent="0.3">
      <c r="A28" s="345" t="s">
        <v>200</v>
      </c>
      <c r="B28" s="346"/>
      <c r="C28" s="346"/>
      <c r="D28" s="346"/>
      <c r="E28" s="346"/>
      <c r="F28" s="346"/>
      <c r="G28" s="346"/>
      <c r="H28" s="347"/>
      <c r="I28" s="261">
        <f>(+I13+I17+I24)+I27</f>
        <v>0</v>
      </c>
      <c r="J28" s="176"/>
    </row>
    <row r="29" spans="1:10" ht="21" customHeight="1" thickBot="1" x14ac:dyDescent="0.3">
      <c r="A29" s="215"/>
      <c r="B29" s="216"/>
      <c r="C29" s="216"/>
      <c r="D29" s="216"/>
      <c r="E29" s="216"/>
      <c r="F29" s="216"/>
      <c r="G29" s="216"/>
      <c r="H29" s="216"/>
      <c r="I29" s="217"/>
      <c r="J29" s="176"/>
    </row>
    <row r="30" spans="1:10" ht="21" customHeight="1" thickBot="1" x14ac:dyDescent="0.3">
      <c r="A30" s="372" t="s">
        <v>201</v>
      </c>
      <c r="B30" s="373"/>
      <c r="C30" s="373"/>
      <c r="D30" s="373"/>
      <c r="E30" s="373"/>
      <c r="F30" s="373"/>
      <c r="G30" s="373"/>
      <c r="H30" s="373"/>
      <c r="I30" s="374"/>
      <c r="J30" s="176"/>
    </row>
    <row r="31" spans="1:10" ht="33" customHeight="1" x14ac:dyDescent="0.25">
      <c r="A31" s="316" t="s">
        <v>0</v>
      </c>
      <c r="B31" s="367" t="s">
        <v>16</v>
      </c>
      <c r="C31" s="367"/>
      <c r="D31" s="315" t="s">
        <v>78</v>
      </c>
      <c r="E31" s="315" t="s">
        <v>202</v>
      </c>
      <c r="F31" s="315"/>
      <c r="G31" s="315"/>
      <c r="H31" s="220" t="s">
        <v>17</v>
      </c>
      <c r="I31" s="221" t="s">
        <v>2</v>
      </c>
      <c r="J31" s="176"/>
    </row>
    <row r="32" spans="1:10" ht="20.25" customHeight="1" x14ac:dyDescent="0.25">
      <c r="A32" s="222" t="s">
        <v>203</v>
      </c>
      <c r="B32" s="378"/>
      <c r="C32" s="379"/>
      <c r="D32" s="379"/>
      <c r="E32" s="379"/>
      <c r="F32" s="379"/>
      <c r="G32" s="379"/>
      <c r="H32" s="379"/>
      <c r="I32" s="380"/>
      <c r="J32" s="176"/>
    </row>
    <row r="33" spans="1:11" ht="97.9" customHeight="1" x14ac:dyDescent="0.25">
      <c r="A33" s="273" t="s">
        <v>204</v>
      </c>
      <c r="B33" s="330" t="s">
        <v>208</v>
      </c>
      <c r="C33" s="331"/>
      <c r="D33" s="224">
        <v>2</v>
      </c>
      <c r="E33" s="314"/>
      <c r="F33" s="314"/>
      <c r="G33" s="314"/>
      <c r="H33" s="182"/>
      <c r="I33" s="183">
        <f>+H33*D33</f>
        <v>0</v>
      </c>
      <c r="J33" s="176"/>
    </row>
    <row r="34" spans="1:11" ht="17.25" customHeight="1" x14ac:dyDescent="0.25">
      <c r="A34" s="369" t="s">
        <v>205</v>
      </c>
      <c r="B34" s="370"/>
      <c r="C34" s="370"/>
      <c r="D34" s="370"/>
      <c r="E34" s="370"/>
      <c r="F34" s="370"/>
      <c r="G34" s="370"/>
      <c r="H34" s="371"/>
      <c r="I34" s="262">
        <f>+I33</f>
        <v>0</v>
      </c>
      <c r="J34" s="176"/>
    </row>
    <row r="35" spans="1:11" ht="17.25" customHeight="1" x14ac:dyDescent="0.25">
      <c r="A35" s="381"/>
      <c r="B35" s="335"/>
      <c r="C35" s="335"/>
      <c r="D35" s="335"/>
      <c r="E35" s="335"/>
      <c r="F35" s="335"/>
      <c r="G35" s="335"/>
      <c r="H35" s="335"/>
      <c r="I35" s="336"/>
      <c r="J35" s="176"/>
    </row>
    <row r="36" spans="1:11" ht="20.25" customHeight="1" x14ac:dyDescent="0.25">
      <c r="A36" s="222" t="s">
        <v>206</v>
      </c>
      <c r="B36" s="330"/>
      <c r="C36" s="382"/>
      <c r="D36" s="382"/>
      <c r="E36" s="382"/>
      <c r="F36" s="382"/>
      <c r="G36" s="382"/>
      <c r="H36" s="382"/>
      <c r="I36" s="383"/>
      <c r="J36" s="176"/>
    </row>
    <row r="37" spans="1:11" ht="31.5" x14ac:dyDescent="0.25">
      <c r="A37" s="223" t="s">
        <v>207</v>
      </c>
      <c r="B37" s="384" t="s">
        <v>208</v>
      </c>
      <c r="C37" s="384"/>
      <c r="D37" s="314">
        <v>1</v>
      </c>
      <c r="E37" s="314">
        <v>2</v>
      </c>
      <c r="F37" s="257">
        <v>1</v>
      </c>
      <c r="G37" s="257">
        <v>1</v>
      </c>
      <c r="H37" s="182"/>
      <c r="I37" s="183">
        <f>+H37*(E37*D37)</f>
        <v>0</v>
      </c>
      <c r="J37" s="176"/>
    </row>
    <row r="38" spans="1:11" x14ac:dyDescent="0.25">
      <c r="A38" s="369" t="s">
        <v>209</v>
      </c>
      <c r="B38" s="370"/>
      <c r="C38" s="370"/>
      <c r="D38" s="370"/>
      <c r="E38" s="370"/>
      <c r="F38" s="370"/>
      <c r="G38" s="370"/>
      <c r="H38" s="371"/>
      <c r="I38" s="262">
        <f>+I37</f>
        <v>0</v>
      </c>
      <c r="J38" s="176"/>
    </row>
    <row r="39" spans="1:11" x14ac:dyDescent="0.25">
      <c r="A39" s="375"/>
      <c r="B39" s="376"/>
      <c r="C39" s="376"/>
      <c r="D39" s="376"/>
      <c r="E39" s="376"/>
      <c r="F39" s="376"/>
      <c r="G39" s="376"/>
      <c r="H39" s="376"/>
      <c r="I39" s="377"/>
      <c r="J39" s="176"/>
    </row>
    <row r="40" spans="1:11" ht="21" customHeight="1" x14ac:dyDescent="0.25">
      <c r="A40" s="222" t="s">
        <v>235</v>
      </c>
      <c r="B40" s="330"/>
      <c r="C40" s="382"/>
      <c r="D40" s="382"/>
      <c r="E40" s="382"/>
      <c r="F40" s="382"/>
      <c r="G40" s="382"/>
      <c r="H40" s="382"/>
      <c r="I40" s="383"/>
      <c r="J40" s="176"/>
    </row>
    <row r="41" spans="1:11" ht="22.5" customHeight="1" x14ac:dyDescent="0.25">
      <c r="A41" s="223" t="s">
        <v>210</v>
      </c>
      <c r="B41" s="384" t="s">
        <v>211</v>
      </c>
      <c r="C41" s="384"/>
      <c r="D41" s="314">
        <v>0.25</v>
      </c>
      <c r="E41" s="314">
        <v>2</v>
      </c>
      <c r="F41" s="257">
        <v>0.25</v>
      </c>
      <c r="G41" s="257">
        <v>0.25</v>
      </c>
      <c r="H41" s="225"/>
      <c r="I41" s="183">
        <f>+H41*(E41*D41)</f>
        <v>0</v>
      </c>
      <c r="J41" s="176"/>
    </row>
    <row r="42" spans="1:11" x14ac:dyDescent="0.25">
      <c r="A42" s="369" t="s">
        <v>212</v>
      </c>
      <c r="B42" s="370"/>
      <c r="C42" s="370"/>
      <c r="D42" s="370"/>
      <c r="E42" s="370"/>
      <c r="F42" s="370"/>
      <c r="G42" s="370"/>
      <c r="H42" s="371"/>
      <c r="I42" s="262">
        <f>+I41</f>
        <v>0</v>
      </c>
      <c r="J42" s="176"/>
      <c r="K42" s="226"/>
    </row>
    <row r="43" spans="1:11" x14ac:dyDescent="0.25">
      <c r="A43" s="375"/>
      <c r="B43" s="376"/>
      <c r="C43" s="376"/>
      <c r="D43" s="376"/>
      <c r="E43" s="376"/>
      <c r="F43" s="376"/>
      <c r="G43" s="376"/>
      <c r="H43" s="376"/>
      <c r="I43" s="377"/>
      <c r="J43" s="176"/>
      <c r="K43" s="226"/>
    </row>
    <row r="44" spans="1:11" ht="21" customHeight="1" x14ac:dyDescent="0.25">
      <c r="A44" s="222" t="s">
        <v>213</v>
      </c>
      <c r="B44" s="330"/>
      <c r="C44" s="382"/>
      <c r="D44" s="382"/>
      <c r="E44" s="382"/>
      <c r="F44" s="382"/>
      <c r="G44" s="382"/>
      <c r="H44" s="382"/>
      <c r="I44" s="383"/>
      <c r="J44" s="176"/>
      <c r="K44" s="226"/>
    </row>
    <row r="45" spans="1:11" ht="84.6" customHeight="1" x14ac:dyDescent="0.25">
      <c r="A45" s="223" t="s">
        <v>255</v>
      </c>
      <c r="B45" s="332" t="s">
        <v>228</v>
      </c>
      <c r="C45" s="333"/>
      <c r="D45" s="330">
        <v>6</v>
      </c>
      <c r="E45" s="331"/>
      <c r="F45" s="313"/>
      <c r="G45" s="313"/>
      <c r="H45" s="225"/>
      <c r="I45" s="183">
        <f>+H45*D45</f>
        <v>0</v>
      </c>
      <c r="J45" s="176" t="s">
        <v>244</v>
      </c>
      <c r="K45" s="227">
        <v>36</v>
      </c>
    </row>
    <row r="46" spans="1:11" ht="51" customHeight="1" x14ac:dyDescent="0.25">
      <c r="A46" s="223" t="s">
        <v>215</v>
      </c>
      <c r="B46" s="332" t="s">
        <v>228</v>
      </c>
      <c r="C46" s="333"/>
      <c r="D46" s="330">
        <v>2</v>
      </c>
      <c r="E46" s="331"/>
      <c r="F46" s="313"/>
      <c r="G46" s="313"/>
      <c r="H46" s="225"/>
      <c r="I46" s="183">
        <f>+H46*D46</f>
        <v>0</v>
      </c>
      <c r="J46" s="176"/>
      <c r="K46" s="227">
        <v>12</v>
      </c>
    </row>
    <row r="47" spans="1:11" ht="21" customHeight="1" x14ac:dyDescent="0.25">
      <c r="A47" s="369" t="s">
        <v>216</v>
      </c>
      <c r="B47" s="370"/>
      <c r="C47" s="370"/>
      <c r="D47" s="370"/>
      <c r="E47" s="370"/>
      <c r="F47" s="370"/>
      <c r="G47" s="370"/>
      <c r="H47" s="371"/>
      <c r="I47" s="262">
        <f>+I46+I45</f>
        <v>0</v>
      </c>
      <c r="J47" s="176"/>
    </row>
    <row r="48" spans="1:11" ht="21" customHeight="1" x14ac:dyDescent="0.25">
      <c r="A48" s="375"/>
      <c r="B48" s="376"/>
      <c r="C48" s="376"/>
      <c r="D48" s="376"/>
      <c r="E48" s="376"/>
      <c r="F48" s="376"/>
      <c r="G48" s="376"/>
      <c r="H48" s="376"/>
      <c r="I48" s="377"/>
      <c r="J48" s="176"/>
    </row>
    <row r="49" spans="1:11" ht="39" customHeight="1" x14ac:dyDescent="0.25">
      <c r="A49" s="222" t="s">
        <v>240</v>
      </c>
      <c r="B49" s="330"/>
      <c r="C49" s="382"/>
      <c r="D49" s="382"/>
      <c r="E49" s="382"/>
      <c r="F49" s="382"/>
      <c r="G49" s="382"/>
      <c r="H49" s="382"/>
      <c r="I49" s="383"/>
      <c r="J49" s="176"/>
    </row>
    <row r="50" spans="1:11" ht="39" customHeight="1" x14ac:dyDescent="0.25">
      <c r="A50" s="178" t="s">
        <v>249</v>
      </c>
      <c r="B50" s="332" t="s">
        <v>228</v>
      </c>
      <c r="C50" s="333"/>
      <c r="D50" s="330">
        <v>6</v>
      </c>
      <c r="E50" s="331"/>
      <c r="F50" s="313"/>
      <c r="G50" s="313"/>
      <c r="H50" s="182"/>
      <c r="I50" s="183">
        <f t="shared" ref="I50:I51" si="2">+H50*D50</f>
        <v>0</v>
      </c>
      <c r="J50" s="176">
        <v>36000000</v>
      </c>
    </row>
    <row r="51" spans="1:11" ht="120" customHeight="1" x14ac:dyDescent="0.25">
      <c r="A51" s="308" t="s">
        <v>254</v>
      </c>
      <c r="B51" s="332" t="s">
        <v>228</v>
      </c>
      <c r="C51" s="333"/>
      <c r="D51" s="330">
        <v>6</v>
      </c>
      <c r="E51" s="331"/>
      <c r="F51" s="313"/>
      <c r="G51" s="313"/>
      <c r="H51" s="182"/>
      <c r="I51" s="183">
        <f t="shared" si="2"/>
        <v>0</v>
      </c>
      <c r="J51" s="176">
        <v>36000000</v>
      </c>
    </row>
    <row r="52" spans="1:11" ht="75.599999999999994" customHeight="1" x14ac:dyDescent="0.25">
      <c r="A52" s="178" t="s">
        <v>250</v>
      </c>
      <c r="B52" s="332" t="s">
        <v>228</v>
      </c>
      <c r="C52" s="333"/>
      <c r="D52" s="330">
        <v>6</v>
      </c>
      <c r="E52" s="331"/>
      <c r="F52" s="313"/>
      <c r="G52" s="313"/>
      <c r="H52" s="182"/>
      <c r="I52" s="183">
        <f>+H52*D52</f>
        <v>0</v>
      </c>
      <c r="J52" s="176">
        <v>9000000</v>
      </c>
    </row>
    <row r="53" spans="1:11" ht="124.15" customHeight="1" x14ac:dyDescent="0.25">
      <c r="A53" s="178" t="s">
        <v>251</v>
      </c>
      <c r="B53" s="332" t="s">
        <v>228</v>
      </c>
      <c r="C53" s="333"/>
      <c r="D53" s="330">
        <v>6</v>
      </c>
      <c r="E53" s="331"/>
      <c r="F53" s="313"/>
      <c r="G53" s="313"/>
      <c r="H53" s="182"/>
      <c r="I53" s="183">
        <f>+H53*D53</f>
        <v>0</v>
      </c>
      <c r="J53" s="176">
        <v>36000000</v>
      </c>
    </row>
    <row r="54" spans="1:11" ht="69" hidden="1" customHeight="1" x14ac:dyDescent="0.25">
      <c r="A54" s="178" t="s">
        <v>241</v>
      </c>
      <c r="B54" s="332" t="s">
        <v>228</v>
      </c>
      <c r="C54" s="333"/>
      <c r="D54" s="330">
        <v>6</v>
      </c>
      <c r="E54" s="331"/>
      <c r="F54" s="313"/>
      <c r="G54" s="313"/>
      <c r="H54" s="182">
        <v>2000000</v>
      </c>
      <c r="I54" s="183"/>
      <c r="J54" s="176"/>
    </row>
    <row r="55" spans="1:11" ht="69" hidden="1" customHeight="1" x14ac:dyDescent="0.25">
      <c r="A55" s="178" t="s">
        <v>242</v>
      </c>
      <c r="B55" s="332" t="s">
        <v>228</v>
      </c>
      <c r="C55" s="333"/>
      <c r="D55" s="330">
        <v>6</v>
      </c>
      <c r="E55" s="331"/>
      <c r="F55" s="313"/>
      <c r="G55" s="313"/>
      <c r="H55" s="182">
        <v>2000000</v>
      </c>
      <c r="I55" s="183"/>
      <c r="J55" s="176"/>
    </row>
    <row r="56" spans="1:11" ht="69" hidden="1" customHeight="1" x14ac:dyDescent="0.25">
      <c r="A56" s="178" t="s">
        <v>243</v>
      </c>
      <c r="B56" s="332" t="s">
        <v>228</v>
      </c>
      <c r="C56" s="333"/>
      <c r="D56" s="330">
        <v>6</v>
      </c>
      <c r="E56" s="331"/>
      <c r="F56" s="313"/>
      <c r="G56" s="313"/>
      <c r="H56" s="182">
        <v>2000000</v>
      </c>
      <c r="I56" s="183"/>
      <c r="J56" s="176"/>
    </row>
    <row r="57" spans="1:11" ht="69" hidden="1" customHeight="1" x14ac:dyDescent="0.25">
      <c r="A57" s="178" t="s">
        <v>246</v>
      </c>
      <c r="B57" s="332" t="s">
        <v>228</v>
      </c>
      <c r="C57" s="333"/>
      <c r="D57" s="330">
        <v>6</v>
      </c>
      <c r="E57" s="331"/>
      <c r="F57" s="313"/>
      <c r="G57" s="313"/>
      <c r="H57" s="182">
        <v>2000000</v>
      </c>
      <c r="I57" s="183"/>
      <c r="J57" s="176"/>
    </row>
    <row r="58" spans="1:11" ht="69" hidden="1" customHeight="1" x14ac:dyDescent="0.25">
      <c r="A58" s="178" t="s">
        <v>245</v>
      </c>
      <c r="B58" s="332" t="s">
        <v>228</v>
      </c>
      <c r="C58" s="333"/>
      <c r="D58" s="330">
        <v>2</v>
      </c>
      <c r="E58" s="331"/>
      <c r="F58" s="313"/>
      <c r="G58" s="313"/>
      <c r="H58" s="182">
        <v>2000000</v>
      </c>
      <c r="I58" s="183"/>
      <c r="J58" s="176">
        <v>12000000</v>
      </c>
    </row>
    <row r="59" spans="1:11" ht="69" hidden="1" customHeight="1" x14ac:dyDescent="0.25">
      <c r="A59" s="178" t="s">
        <v>247</v>
      </c>
      <c r="B59" s="332" t="s">
        <v>228</v>
      </c>
      <c r="C59" s="333"/>
      <c r="D59" s="330">
        <v>2</v>
      </c>
      <c r="E59" s="331"/>
      <c r="F59" s="313"/>
      <c r="G59" s="313"/>
      <c r="H59" s="182">
        <v>2000000</v>
      </c>
      <c r="I59" s="183"/>
      <c r="J59" s="176">
        <v>12000000</v>
      </c>
    </row>
    <row r="60" spans="1:11" ht="21" customHeight="1" x14ac:dyDescent="0.25">
      <c r="A60" s="369" t="s">
        <v>220</v>
      </c>
      <c r="B60" s="370"/>
      <c r="C60" s="370"/>
      <c r="D60" s="370"/>
      <c r="E60" s="370"/>
      <c r="F60" s="370"/>
      <c r="G60" s="370"/>
      <c r="H60" s="371"/>
      <c r="I60" s="262">
        <f>SUM(I50:I59)</f>
        <v>0</v>
      </c>
      <c r="J60" s="176"/>
      <c r="K60" s="317"/>
    </row>
    <row r="61" spans="1:11" ht="21" customHeight="1" x14ac:dyDescent="0.25">
      <c r="A61" s="381"/>
      <c r="B61" s="335"/>
      <c r="C61" s="335"/>
      <c r="D61" s="335"/>
      <c r="E61" s="335"/>
      <c r="F61" s="335"/>
      <c r="G61" s="335"/>
      <c r="H61" s="335"/>
      <c r="I61" s="336"/>
      <c r="J61" s="176"/>
    </row>
    <row r="62" spans="1:11" ht="21" customHeight="1" x14ac:dyDescent="0.25">
      <c r="A62" s="222" t="s">
        <v>234</v>
      </c>
      <c r="B62" s="334"/>
      <c r="C62" s="335"/>
      <c r="D62" s="335"/>
      <c r="E62" s="335"/>
      <c r="F62" s="335"/>
      <c r="G62" s="335"/>
      <c r="H62" s="335"/>
      <c r="I62" s="336"/>
      <c r="J62" s="176"/>
    </row>
    <row r="63" spans="1:11" ht="21" customHeight="1" x14ac:dyDescent="0.25">
      <c r="A63" s="106" t="s">
        <v>29</v>
      </c>
      <c r="B63" s="337" t="s">
        <v>233</v>
      </c>
      <c r="C63" s="338"/>
      <c r="D63" s="288">
        <v>2</v>
      </c>
      <c r="E63" s="288">
        <v>2</v>
      </c>
      <c r="F63" s="292">
        <v>1</v>
      </c>
      <c r="G63" s="292">
        <v>1</v>
      </c>
      <c r="H63" s="290"/>
      <c r="I63" s="293">
        <f>+H63*D63*E63</f>
        <v>0</v>
      </c>
      <c r="J63" s="176"/>
    </row>
    <row r="64" spans="1:11" ht="21" customHeight="1" x14ac:dyDescent="0.25">
      <c r="A64" s="106" t="s">
        <v>13</v>
      </c>
      <c r="B64" s="337" t="s">
        <v>233</v>
      </c>
      <c r="C64" s="338"/>
      <c r="D64" s="288">
        <v>2</v>
      </c>
      <c r="E64" s="288">
        <v>2</v>
      </c>
      <c r="F64" s="292">
        <v>1</v>
      </c>
      <c r="G64" s="292">
        <v>1</v>
      </c>
      <c r="H64" s="290"/>
      <c r="I64" s="293">
        <f>+H64*D64*E64</f>
        <v>0</v>
      </c>
      <c r="J64" s="176"/>
    </row>
    <row r="65" spans="1:15" x14ac:dyDescent="0.25">
      <c r="A65" s="106" t="s">
        <v>11</v>
      </c>
      <c r="B65" s="337" t="s">
        <v>233</v>
      </c>
      <c r="C65" s="338"/>
      <c r="D65" s="288">
        <v>2</v>
      </c>
      <c r="E65" s="288">
        <v>2</v>
      </c>
      <c r="F65" s="292">
        <v>1</v>
      </c>
      <c r="G65" s="292">
        <v>1</v>
      </c>
      <c r="H65" s="290"/>
      <c r="I65" s="293">
        <f>+H65*D65*E65</f>
        <v>0</v>
      </c>
      <c r="J65" s="176"/>
    </row>
    <row r="66" spans="1:15" ht="21" customHeight="1" x14ac:dyDescent="0.25">
      <c r="A66" s="339" t="s">
        <v>221</v>
      </c>
      <c r="B66" s="340"/>
      <c r="C66" s="340"/>
      <c r="D66" s="340"/>
      <c r="E66" s="340"/>
      <c r="F66" s="340"/>
      <c r="G66" s="340"/>
      <c r="H66" s="341"/>
      <c r="I66" s="262">
        <f>SUM(I63:I65)</f>
        <v>0</v>
      </c>
      <c r="J66" s="176"/>
    </row>
    <row r="67" spans="1:15" x14ac:dyDescent="0.25">
      <c r="A67" s="275"/>
      <c r="B67" s="276"/>
      <c r="C67" s="276"/>
      <c r="D67" s="276"/>
      <c r="E67" s="276"/>
      <c r="F67" s="276"/>
      <c r="G67" s="276"/>
      <c r="H67" s="277"/>
      <c r="I67" s="278"/>
      <c r="J67" s="176"/>
    </row>
    <row r="68" spans="1:15" x14ac:dyDescent="0.25">
      <c r="A68" s="275"/>
      <c r="B68" s="276"/>
      <c r="C68" s="276"/>
      <c r="D68" s="276"/>
      <c r="E68" s="276"/>
      <c r="F68" s="276"/>
      <c r="G68" s="276"/>
      <c r="H68" s="277"/>
      <c r="I68" s="278"/>
      <c r="J68" s="176"/>
    </row>
    <row r="69" spans="1:15" ht="21" customHeight="1" thickBot="1" x14ac:dyDescent="0.3">
      <c r="A69" s="263" t="s">
        <v>222</v>
      </c>
      <c r="B69" s="264"/>
      <c r="C69" s="264"/>
      <c r="D69" s="265"/>
      <c r="E69" s="266"/>
      <c r="F69" s="266"/>
      <c r="G69" s="266"/>
      <c r="H69" s="267"/>
      <c r="I69" s="268">
        <f>+I34+I38+I42+I47+I60+I66</f>
        <v>0</v>
      </c>
      <c r="J69" s="176"/>
    </row>
    <row r="70" spans="1:15" ht="21" customHeight="1" x14ac:dyDescent="0.25">
      <c r="A70" s="231"/>
      <c r="B70" s="232"/>
      <c r="C70" s="233"/>
      <c r="D70" s="233"/>
      <c r="E70" s="233"/>
      <c r="F70" s="233"/>
      <c r="G70" s="233"/>
      <c r="H70" s="234"/>
      <c r="I70" s="235"/>
    </row>
    <row r="71" spans="1:15" ht="21" customHeight="1" x14ac:dyDescent="0.25">
      <c r="A71" s="236" t="s">
        <v>223</v>
      </c>
      <c r="B71" s="237"/>
      <c r="C71" s="238"/>
      <c r="D71" s="238"/>
      <c r="E71" s="238"/>
      <c r="F71" s="238"/>
      <c r="G71" s="238"/>
      <c r="H71" s="228"/>
      <c r="I71" s="239">
        <f>+I28+I69</f>
        <v>0</v>
      </c>
      <c r="J71" s="176"/>
    </row>
    <row r="72" spans="1:15" ht="21" customHeight="1" x14ac:dyDescent="0.25">
      <c r="A72" s="236" t="s">
        <v>30</v>
      </c>
      <c r="B72" s="237"/>
      <c r="C72" s="238"/>
      <c r="D72" s="238"/>
      <c r="E72" s="238"/>
      <c r="F72" s="238"/>
      <c r="G72" s="238"/>
      <c r="H72" s="228"/>
      <c r="I72" s="239">
        <f>+I71*0.19</f>
        <v>0</v>
      </c>
      <c r="J72" s="176"/>
    </row>
    <row r="73" spans="1:15" ht="21" customHeight="1" thickBot="1" x14ac:dyDescent="0.3">
      <c r="A73" s="240" t="s">
        <v>224</v>
      </c>
      <c r="B73" s="241"/>
      <c r="C73" s="229"/>
      <c r="D73" s="229"/>
      <c r="E73" s="229"/>
      <c r="F73" s="229"/>
      <c r="G73" s="229"/>
      <c r="H73" s="230"/>
      <c r="I73" s="242">
        <f>+I71+I72</f>
        <v>0</v>
      </c>
      <c r="J73" s="307"/>
      <c r="K73" s="226"/>
    </row>
    <row r="74" spans="1:15" ht="21" customHeight="1" x14ac:dyDescent="0.25">
      <c r="A74" s="244"/>
      <c r="B74" s="244"/>
      <c r="C74" s="244"/>
      <c r="D74" s="244"/>
      <c r="E74" s="244"/>
      <c r="F74" s="244"/>
      <c r="G74" s="244"/>
      <c r="H74" s="244"/>
      <c r="I74" s="245">
        <v>908526</v>
      </c>
      <c r="J74" s="246"/>
      <c r="K74" s="226"/>
    </row>
    <row r="75" spans="1:15" ht="21" customHeight="1" x14ac:dyDescent="0.3">
      <c r="A75" s="176"/>
      <c r="B75" s="244"/>
      <c r="C75" s="244"/>
      <c r="D75" s="244"/>
      <c r="E75" s="176"/>
      <c r="F75" s="176"/>
      <c r="G75" s="176"/>
      <c r="H75" s="244"/>
      <c r="I75" s="298"/>
      <c r="J75" s="299"/>
      <c r="K75" s="312"/>
    </row>
    <row r="76" spans="1:15" ht="20.25" x14ac:dyDescent="0.3">
      <c r="A76" s="176"/>
      <c r="B76" s="244"/>
      <c r="C76" s="244"/>
      <c r="D76" s="244"/>
      <c r="E76" s="176"/>
      <c r="F76" s="176"/>
      <c r="G76" s="176"/>
      <c r="H76" s="244"/>
      <c r="I76" s="298">
        <f>+I73/I74</f>
        <v>0</v>
      </c>
      <c r="J76" s="299"/>
      <c r="K76" s="309"/>
      <c r="O76" s="176"/>
    </row>
    <row r="77" spans="1:15" ht="20.25" x14ac:dyDescent="0.25">
      <c r="A77" s="244"/>
      <c r="B77" s="244"/>
      <c r="C77" s="244"/>
      <c r="D77" s="244"/>
      <c r="E77" s="244"/>
      <c r="F77" s="244"/>
      <c r="G77" s="244"/>
      <c r="H77" s="244"/>
      <c r="I77" s="300"/>
      <c r="J77" s="299"/>
      <c r="K77" s="310"/>
    </row>
    <row r="78" spans="1:15" ht="20.25" x14ac:dyDescent="0.25">
      <c r="A78" s="244"/>
      <c r="B78" s="244"/>
      <c r="C78" s="244"/>
      <c r="D78" s="244"/>
      <c r="E78" s="244"/>
      <c r="F78" s="244"/>
      <c r="G78" s="244"/>
      <c r="H78" s="244"/>
      <c r="I78" s="300"/>
      <c r="J78" s="301"/>
      <c r="K78" s="310"/>
    </row>
    <row r="79" spans="1:15" ht="20.25" x14ac:dyDescent="0.3">
      <c r="A79" s="244"/>
      <c r="B79" s="385"/>
      <c r="C79" s="385"/>
      <c r="D79" s="176"/>
      <c r="E79" s="176"/>
      <c r="F79" s="176"/>
      <c r="G79" s="176"/>
      <c r="H79" s="176"/>
      <c r="I79" s="298"/>
      <c r="J79" s="299"/>
      <c r="K79" s="310"/>
    </row>
    <row r="80" spans="1:15" ht="20.25" x14ac:dyDescent="0.3">
      <c r="A80" s="244"/>
      <c r="B80" s="386"/>
      <c r="C80" s="386"/>
      <c r="D80" s="176"/>
      <c r="E80" s="176"/>
      <c r="F80" s="176"/>
      <c r="G80" s="176"/>
      <c r="H80" s="176"/>
      <c r="I80" s="298"/>
      <c r="J80" s="299"/>
      <c r="K80" s="310"/>
    </row>
    <row r="81" spans="1:11" ht="20.25" x14ac:dyDescent="0.3">
      <c r="A81" s="244"/>
      <c r="B81" s="385"/>
      <c r="C81" s="385"/>
      <c r="I81" s="302"/>
      <c r="J81" s="299"/>
      <c r="K81" s="310"/>
    </row>
    <row r="82" spans="1:11" ht="20.25" x14ac:dyDescent="0.3">
      <c r="A82" s="244"/>
      <c r="B82" s="385"/>
      <c r="C82" s="385"/>
      <c r="I82" s="302"/>
      <c r="J82" s="299"/>
      <c r="K82" s="310"/>
    </row>
    <row r="83" spans="1:11" ht="20.25" x14ac:dyDescent="0.3">
      <c r="A83" s="244"/>
      <c r="B83" s="386"/>
      <c r="C83" s="386"/>
      <c r="I83" s="302"/>
      <c r="J83" s="303"/>
      <c r="K83" s="310"/>
    </row>
    <row r="84" spans="1:11" ht="20.25" x14ac:dyDescent="0.3">
      <c r="I84" s="302"/>
      <c r="J84" s="304"/>
      <c r="K84" s="310"/>
    </row>
    <row r="85" spans="1:11" ht="20.25" x14ac:dyDescent="0.3">
      <c r="I85" s="302"/>
      <c r="J85" s="303"/>
      <c r="K85" s="310"/>
    </row>
    <row r="86" spans="1:11" ht="20.25" x14ac:dyDescent="0.3">
      <c r="I86" s="305"/>
      <c r="J86" s="306"/>
      <c r="K86" s="310"/>
    </row>
    <row r="87" spans="1:11" ht="20.25" x14ac:dyDescent="0.3">
      <c r="I87" s="305"/>
      <c r="J87" s="306"/>
      <c r="K87" s="310"/>
    </row>
    <row r="88" spans="1:11" ht="20.25" x14ac:dyDescent="0.3">
      <c r="I88" s="305"/>
      <c r="J88" s="306"/>
      <c r="K88" s="310"/>
    </row>
    <row r="89" spans="1:11" ht="20.25" x14ac:dyDescent="0.3">
      <c r="A89" s="176"/>
      <c r="B89" s="247"/>
      <c r="C89" s="176"/>
      <c r="I89" s="302"/>
      <c r="J89" s="306"/>
      <c r="K89" s="310"/>
    </row>
    <row r="90" spans="1:11" ht="20.25" x14ac:dyDescent="0.3">
      <c r="I90" s="302"/>
      <c r="K90" s="310"/>
    </row>
    <row r="91" spans="1:11" ht="28.15" customHeight="1" x14ac:dyDescent="0.3">
      <c r="I91" s="302"/>
      <c r="K91" s="310"/>
    </row>
    <row r="92" spans="1:11" ht="20.25" x14ac:dyDescent="0.3">
      <c r="I92" s="302"/>
      <c r="K92" s="310"/>
    </row>
    <row r="93" spans="1:11" ht="20.25" x14ac:dyDescent="0.3">
      <c r="I93" s="302"/>
      <c r="K93" s="310"/>
    </row>
    <row r="94" spans="1:11" ht="20.25" x14ac:dyDescent="0.3">
      <c r="I94" s="302"/>
      <c r="K94" s="310"/>
    </row>
    <row r="95" spans="1:11" x14ac:dyDescent="0.25">
      <c r="K95" s="310"/>
    </row>
    <row r="96" spans="1:11" ht="20.25" x14ac:dyDescent="0.3">
      <c r="I96" s="302"/>
      <c r="K96" s="310"/>
    </row>
    <row r="97" spans="9:11" x14ac:dyDescent="0.25">
      <c r="K97" s="310"/>
    </row>
    <row r="98" spans="9:11" ht="20.25" x14ac:dyDescent="0.3">
      <c r="I98" s="302"/>
      <c r="K98" s="311"/>
    </row>
  </sheetData>
  <mergeCells count="73">
    <mergeCell ref="B82:C82"/>
    <mergeCell ref="B83:C83"/>
    <mergeCell ref="B64:C64"/>
    <mergeCell ref="B65:C65"/>
    <mergeCell ref="A66:H66"/>
    <mergeCell ref="B79:C79"/>
    <mergeCell ref="B80:C80"/>
    <mergeCell ref="B81:C81"/>
    <mergeCell ref="B63:C63"/>
    <mergeCell ref="B56:C56"/>
    <mergeCell ref="D56:E56"/>
    <mergeCell ref="B57:C57"/>
    <mergeCell ref="D57:E57"/>
    <mergeCell ref="B58:C58"/>
    <mergeCell ref="D58:E58"/>
    <mergeCell ref="B59:C59"/>
    <mergeCell ref="D59:E59"/>
    <mergeCell ref="A60:H60"/>
    <mergeCell ref="A61:I61"/>
    <mergeCell ref="B62:I62"/>
    <mergeCell ref="B53:C53"/>
    <mergeCell ref="D53:E53"/>
    <mergeCell ref="B54:C54"/>
    <mergeCell ref="D54:E54"/>
    <mergeCell ref="B55:C55"/>
    <mergeCell ref="D55:E55"/>
    <mergeCell ref="B52:C52"/>
    <mergeCell ref="D52:E52"/>
    <mergeCell ref="B45:C45"/>
    <mergeCell ref="D45:E45"/>
    <mergeCell ref="B46:C46"/>
    <mergeCell ref="D46:E46"/>
    <mergeCell ref="A47:H47"/>
    <mergeCell ref="A48:I48"/>
    <mergeCell ref="B49:I49"/>
    <mergeCell ref="B50:C50"/>
    <mergeCell ref="D50:E50"/>
    <mergeCell ref="B51:C51"/>
    <mergeCell ref="D51:E51"/>
    <mergeCell ref="B44:I44"/>
    <mergeCell ref="B33:C33"/>
    <mergeCell ref="A34:H34"/>
    <mergeCell ref="A35:I35"/>
    <mergeCell ref="B36:I36"/>
    <mergeCell ref="B37:C37"/>
    <mergeCell ref="A38:H38"/>
    <mergeCell ref="A39:I39"/>
    <mergeCell ref="B40:I40"/>
    <mergeCell ref="B41:C41"/>
    <mergeCell ref="A42:H42"/>
    <mergeCell ref="A43:I43"/>
    <mergeCell ref="B32:I32"/>
    <mergeCell ref="H6:H7"/>
    <mergeCell ref="I6:I7"/>
    <mergeCell ref="B8:I8"/>
    <mergeCell ref="A13:H13"/>
    <mergeCell ref="B15:I15"/>
    <mergeCell ref="A17:H17"/>
    <mergeCell ref="B19:I19"/>
    <mergeCell ref="A24:H24"/>
    <mergeCell ref="A28:H28"/>
    <mergeCell ref="A30:I30"/>
    <mergeCell ref="B31:C31"/>
    <mergeCell ref="A1:I1"/>
    <mergeCell ref="A2:I2"/>
    <mergeCell ref="B3:H3"/>
    <mergeCell ref="A5:I5"/>
    <mergeCell ref="A6:A7"/>
    <mergeCell ref="B6:B7"/>
    <mergeCell ref="C6:C7"/>
    <mergeCell ref="D6:D7"/>
    <mergeCell ref="E6:E7"/>
    <mergeCell ref="F6:G6"/>
  </mergeCells>
  <printOptions horizontalCentered="1"/>
  <pageMargins left="0.70866141732283472" right="0.70866141732283472" top="0.74803149606299213" bottom="0.74803149606299213" header="0.31496062992125984" footer="0.31496062992125984"/>
  <pageSetup scale="47" orientation="portrait" r:id="rId1"/>
  <rowBreaks count="2" manualBreakCount="2">
    <brk id="54" max="8" man="1"/>
    <brk id="60" max="10" man="1"/>
  </rowBreak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pageSetUpPr fitToPage="1"/>
  </sheetPr>
  <dimension ref="A1:F66"/>
  <sheetViews>
    <sheetView tabSelected="1" view="pageBreakPreview" zoomScale="90" zoomScaleNormal="90" zoomScaleSheetLayoutView="90" workbookViewId="0">
      <selection activeCell="B5" sqref="B5:D5"/>
    </sheetView>
  </sheetViews>
  <sheetFormatPr baseColWidth="10" defaultColWidth="11.5703125" defaultRowHeight="12.75" x14ac:dyDescent="0.25"/>
  <cols>
    <col min="1" max="1" width="4.85546875" style="92" customWidth="1"/>
    <col min="2" max="3" width="32.140625" style="92" customWidth="1"/>
    <col min="4" max="4" width="19.28515625" style="92" customWidth="1"/>
    <col min="5" max="5" width="18" style="92" customWidth="1"/>
    <col min="6" max="16384" width="11.5703125" style="92"/>
  </cols>
  <sheetData>
    <row r="1" spans="1:6" s="89" customFormat="1" ht="110.25" customHeight="1" thickBot="1" x14ac:dyDescent="0.3">
      <c r="B1" s="87"/>
      <c r="C1" s="390" t="s">
        <v>266</v>
      </c>
      <c r="D1" s="391"/>
      <c r="E1" s="325"/>
    </row>
    <row r="3" spans="1:6" ht="15.75" x14ac:dyDescent="0.25">
      <c r="B3" s="401" t="s">
        <v>258</v>
      </c>
      <c r="C3" s="402"/>
      <c r="D3" s="402"/>
    </row>
    <row r="4" spans="1:6" ht="15.75" x14ac:dyDescent="0.25">
      <c r="B4" s="90"/>
      <c r="C4" s="90"/>
      <c r="D4" s="90"/>
      <c r="E4" s="91"/>
    </row>
    <row r="5" spans="1:6" s="319" customFormat="1" ht="145.5" customHeight="1" x14ac:dyDescent="0.25">
      <c r="B5" s="403" t="s">
        <v>262</v>
      </c>
      <c r="C5" s="403"/>
      <c r="D5" s="403"/>
      <c r="E5" s="318"/>
      <c r="F5" s="318"/>
    </row>
    <row r="6" spans="1:6" s="320" customFormat="1" ht="33" customHeight="1" x14ac:dyDescent="0.25"/>
    <row r="7" spans="1:6" s="320" customFormat="1" ht="15" x14ac:dyDescent="0.25">
      <c r="B7" s="321" t="s">
        <v>259</v>
      </c>
      <c r="C7" s="322" t="s">
        <v>122</v>
      </c>
      <c r="D7" s="322" t="s">
        <v>261</v>
      </c>
      <c r="E7" s="321" t="s">
        <v>2</v>
      </c>
    </row>
    <row r="8" spans="1:6" s="320" customFormat="1" ht="26.25" thickBot="1" x14ac:dyDescent="0.3">
      <c r="B8" s="323">
        <v>1</v>
      </c>
      <c r="C8" s="326" t="s">
        <v>264</v>
      </c>
      <c r="D8" s="323"/>
      <c r="E8" s="328"/>
    </row>
    <row r="9" spans="1:6" s="320" customFormat="1" ht="64.5" customHeight="1" thickBot="1" x14ac:dyDescent="0.3">
      <c r="B9" s="323">
        <v>2</v>
      </c>
      <c r="C9" s="326" t="s">
        <v>265</v>
      </c>
      <c r="D9" s="323"/>
      <c r="E9" s="328"/>
    </row>
    <row r="10" spans="1:6" s="320" customFormat="1" ht="15.75" thickBot="1" x14ac:dyDescent="0.3">
      <c r="B10" s="404" t="s">
        <v>263</v>
      </c>
      <c r="C10" s="405"/>
      <c r="D10" s="405"/>
      <c r="E10" s="329">
        <f>SUM(E8:E9)</f>
        <v>0</v>
      </c>
    </row>
    <row r="11" spans="1:6" s="320" customFormat="1" ht="15" x14ac:dyDescent="0.25">
      <c r="E11" s="327"/>
    </row>
    <row r="12" spans="1:6" s="320" customFormat="1" ht="15" x14ac:dyDescent="0.25"/>
    <row r="13" spans="1:6" s="319" customFormat="1" ht="12.75" customHeight="1" x14ac:dyDescent="0.25">
      <c r="B13" s="399" t="s">
        <v>260</v>
      </c>
      <c r="C13" s="399"/>
      <c r="D13" s="399"/>
      <c r="E13" s="324"/>
      <c r="F13" s="324"/>
    </row>
    <row r="14" spans="1:6" s="319" customFormat="1" x14ac:dyDescent="0.25">
      <c r="A14" s="324"/>
      <c r="B14" s="400"/>
      <c r="C14" s="400"/>
      <c r="D14" s="400"/>
      <c r="E14" s="324"/>
      <c r="F14" s="324"/>
    </row>
    <row r="15" spans="1:6" s="319" customFormat="1" x14ac:dyDescent="0.25">
      <c r="A15" s="324"/>
      <c r="B15" s="400"/>
      <c r="C15" s="400"/>
      <c r="D15" s="400"/>
      <c r="E15" s="324"/>
      <c r="F15" s="324"/>
    </row>
    <row r="16" spans="1:6" s="319" customFormat="1" x14ac:dyDescent="0.25">
      <c r="A16" s="324"/>
      <c r="B16" s="400"/>
      <c r="C16" s="400"/>
      <c r="D16" s="400"/>
      <c r="E16" s="324"/>
      <c r="F16" s="324"/>
    </row>
    <row r="17" spans="1:6" s="319" customFormat="1" ht="89.25" customHeight="1" x14ac:dyDescent="0.25">
      <c r="A17" s="324"/>
      <c r="B17" s="400"/>
      <c r="C17" s="400"/>
      <c r="D17" s="400"/>
      <c r="E17" s="324"/>
      <c r="F17" s="324"/>
    </row>
    <row r="60" spans="1:4" x14ac:dyDescent="0.25">
      <c r="A60" s="149"/>
      <c r="B60" s="149"/>
      <c r="C60" s="149"/>
      <c r="D60" s="149"/>
    </row>
    <row r="61" spans="1:4" x14ac:dyDescent="0.25">
      <c r="A61" s="149"/>
      <c r="B61" s="149"/>
      <c r="C61" s="149"/>
      <c r="D61" s="149"/>
    </row>
    <row r="62" spans="1:4" x14ac:dyDescent="0.25">
      <c r="A62" s="149"/>
      <c r="B62" s="149"/>
      <c r="C62" s="149"/>
      <c r="D62" s="149"/>
    </row>
    <row r="64" spans="1:4" x14ac:dyDescent="0.25">
      <c r="A64" s="149"/>
      <c r="B64" s="149"/>
      <c r="C64" s="149"/>
      <c r="D64" s="149"/>
    </row>
    <row r="66" spans="1:4" x14ac:dyDescent="0.25">
      <c r="A66" s="149"/>
      <c r="B66" s="149"/>
      <c r="C66" s="149"/>
      <c r="D66" s="149"/>
    </row>
  </sheetData>
  <protectedRanges>
    <protectedRange sqref="B5:D5" name="Rango2"/>
    <protectedRange sqref="B13" name="Rango3"/>
  </protectedRanges>
  <mergeCells count="5">
    <mergeCell ref="B13:D17"/>
    <mergeCell ref="C1:D1"/>
    <mergeCell ref="B3:D3"/>
    <mergeCell ref="B5:D5"/>
    <mergeCell ref="B10:D10"/>
  </mergeCells>
  <printOptions horizontalCentered="1"/>
  <pageMargins left="0.59055118110236227" right="0.59055118110236227" top="0.98425196850393704" bottom="0.78740157480314965" header="0.31496062992125984" footer="0.31496062992125984"/>
  <pageSetup scale="87" fitToHeight="50" orientation="portrait" r:id="rId1"/>
  <headerFooter>
    <oddFooter>&amp;R&amp;"Arial Narrow,Normal"Pág.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pageSetUpPr fitToPage="1"/>
  </sheetPr>
  <dimension ref="A1:I60"/>
  <sheetViews>
    <sheetView view="pageBreakPreview" zoomScaleNormal="100" zoomScaleSheetLayoutView="100" workbookViewId="0">
      <selection activeCell="E4" sqref="E4"/>
    </sheetView>
  </sheetViews>
  <sheetFormatPr baseColWidth="10" defaultColWidth="11.42578125" defaultRowHeight="15" x14ac:dyDescent="0.25"/>
  <cols>
    <col min="1" max="1" width="4.42578125" style="13" customWidth="1"/>
    <col min="2" max="2" width="5.140625" style="13" customWidth="1"/>
    <col min="3" max="3" width="34.28515625" style="13" customWidth="1"/>
    <col min="4" max="4" width="29.28515625" style="13" customWidth="1"/>
    <col min="5" max="5" width="17" style="13" customWidth="1"/>
    <col min="6" max="6" width="20.28515625" style="15" customWidth="1"/>
    <col min="7" max="7" width="20.28515625" style="13" customWidth="1"/>
    <col min="8" max="8" width="4.7109375" style="13" customWidth="1"/>
    <col min="9" max="9" width="11.42578125" style="13"/>
    <col min="10" max="10" width="13.7109375" style="13" bestFit="1" customWidth="1"/>
    <col min="11" max="11" width="11.7109375" style="13" bestFit="1" customWidth="1"/>
    <col min="12" max="16384" width="11.42578125" style="13"/>
  </cols>
  <sheetData>
    <row r="1" spans="1:7" ht="8.25" customHeight="1" thickBot="1" x14ac:dyDescent="0.3">
      <c r="B1" s="7"/>
      <c r="C1" s="3"/>
      <c r="D1" s="1"/>
      <c r="E1" s="5"/>
      <c r="F1" s="6"/>
      <c r="G1" s="5"/>
    </row>
    <row r="2" spans="1:7" ht="68.45" customHeight="1" thickTop="1" thickBot="1" x14ac:dyDescent="0.3">
      <c r="A2" s="14"/>
      <c r="B2" s="8"/>
      <c r="C2" s="4"/>
      <c r="D2" s="448" t="s">
        <v>58</v>
      </c>
      <c r="E2" s="449"/>
      <c r="F2" s="450"/>
      <c r="G2" s="2"/>
    </row>
    <row r="3" spans="1:7" ht="16.5" thickTop="1" thickBot="1" x14ac:dyDescent="0.3">
      <c r="C3" s="43"/>
      <c r="G3" s="43"/>
    </row>
    <row r="4" spans="1:7" s="17" customFormat="1" ht="15.75" thickTop="1" x14ac:dyDescent="0.25">
      <c r="C4" s="451" t="s">
        <v>232</v>
      </c>
      <c r="D4" s="452"/>
      <c r="E4" s="83">
        <v>908526</v>
      </c>
      <c r="F4" s="44"/>
    </row>
    <row r="5" spans="1:7" s="17" customFormat="1" ht="15.75" thickBot="1" x14ac:dyDescent="0.3">
      <c r="C5" s="453" t="s">
        <v>59</v>
      </c>
      <c r="D5" s="454"/>
      <c r="E5" s="70">
        <f>E4*1.07*1.05</f>
        <v>1020728.9610000001</v>
      </c>
      <c r="F5" s="44"/>
    </row>
    <row r="6" spans="1:7" s="5" customFormat="1" ht="16.5" thickTop="1" thickBot="1" x14ac:dyDescent="0.3">
      <c r="B6" s="46"/>
      <c r="C6" s="46"/>
      <c r="D6" s="46"/>
      <c r="E6" s="46"/>
      <c r="F6" s="47"/>
      <c r="G6" s="46"/>
    </row>
    <row r="7" spans="1:7" s="5" customFormat="1" ht="26.45" customHeight="1" thickTop="1" thickBot="1" x14ac:dyDescent="0.3">
      <c r="A7" s="69"/>
      <c r="B7" s="53" t="s">
        <v>19</v>
      </c>
      <c r="C7" s="455" t="s">
        <v>0</v>
      </c>
      <c r="D7" s="456"/>
      <c r="E7" s="457"/>
      <c r="F7" s="67" t="s">
        <v>93</v>
      </c>
      <c r="G7" s="68" t="s">
        <v>94</v>
      </c>
    </row>
    <row r="8" spans="1:7" s="42" customFormat="1" x14ac:dyDescent="0.25">
      <c r="A8" s="49"/>
      <c r="B8" s="54">
        <v>1</v>
      </c>
      <c r="C8" s="52" t="s">
        <v>60</v>
      </c>
      <c r="D8" s="52"/>
      <c r="E8" s="52"/>
      <c r="F8" s="50"/>
      <c r="G8" s="51"/>
    </row>
    <row r="9" spans="1:7" s="17" customFormat="1" x14ac:dyDescent="0.25">
      <c r="A9" s="14"/>
      <c r="B9" s="55"/>
      <c r="C9" s="430" t="s">
        <v>61</v>
      </c>
      <c r="D9" s="431"/>
      <c r="E9" s="432"/>
      <c r="F9" s="60">
        <v>8.3299999999999999E-2</v>
      </c>
      <c r="G9" s="57">
        <v>8.3299999999999999E-2</v>
      </c>
    </row>
    <row r="10" spans="1:7" s="17" customFormat="1" x14ac:dyDescent="0.25">
      <c r="A10" s="14"/>
      <c r="B10" s="55"/>
      <c r="C10" s="430" t="s">
        <v>62</v>
      </c>
      <c r="D10" s="431"/>
      <c r="E10" s="432"/>
      <c r="F10" s="60">
        <v>0.01</v>
      </c>
      <c r="G10" s="58">
        <v>0.01</v>
      </c>
    </row>
    <row r="11" spans="1:7" s="17" customFormat="1" x14ac:dyDescent="0.25">
      <c r="A11" s="14"/>
      <c r="B11" s="55"/>
      <c r="C11" s="430" t="s">
        <v>63</v>
      </c>
      <c r="D11" s="431"/>
      <c r="E11" s="432"/>
      <c r="F11" s="60">
        <v>4.1700000000000001E-2</v>
      </c>
      <c r="G11" s="58">
        <v>4.1700000000000001E-2</v>
      </c>
    </row>
    <row r="12" spans="1:7" s="17" customFormat="1" x14ac:dyDescent="0.25">
      <c r="A12" s="14"/>
      <c r="B12" s="55"/>
      <c r="C12" s="430" t="s">
        <v>64</v>
      </c>
      <c r="D12" s="431"/>
      <c r="E12" s="432"/>
      <c r="F12" s="60">
        <v>8.3299999999999999E-2</v>
      </c>
      <c r="G12" s="58">
        <v>8.3299999999999999E-2</v>
      </c>
    </row>
    <row r="13" spans="1:7" s="17" customFormat="1" x14ac:dyDescent="0.25">
      <c r="A13" s="14"/>
      <c r="B13" s="55"/>
      <c r="C13" s="430" t="s">
        <v>65</v>
      </c>
      <c r="D13" s="431"/>
      <c r="E13" s="432"/>
      <c r="F13" s="60">
        <v>0.06</v>
      </c>
      <c r="G13" s="59">
        <v>0.04</v>
      </c>
    </row>
    <row r="14" spans="1:7" s="42" customFormat="1" x14ac:dyDescent="0.25">
      <c r="A14" s="49"/>
      <c r="B14" s="56">
        <v>2</v>
      </c>
      <c r="C14" s="45" t="s">
        <v>66</v>
      </c>
      <c r="D14" s="45"/>
      <c r="E14" s="45"/>
      <c r="F14" s="45"/>
      <c r="G14" s="48"/>
    </row>
    <row r="15" spans="1:7" s="17" customFormat="1" x14ac:dyDescent="0.25">
      <c r="A15" s="14"/>
      <c r="B15" s="55"/>
      <c r="C15" s="430" t="s">
        <v>67</v>
      </c>
      <c r="D15" s="431"/>
      <c r="E15" s="432"/>
      <c r="F15" s="60">
        <v>0.12</v>
      </c>
      <c r="G15" s="57">
        <v>0.12</v>
      </c>
    </row>
    <row r="16" spans="1:7" s="17" customFormat="1" x14ac:dyDescent="0.25">
      <c r="A16" s="14"/>
      <c r="B16" s="55"/>
      <c r="C16" s="430" t="s">
        <v>68</v>
      </c>
      <c r="D16" s="431"/>
      <c r="E16" s="432"/>
      <c r="F16" s="60">
        <v>6.9599999999999995E-2</v>
      </c>
      <c r="G16" s="58">
        <v>6.9599999999999995E-2</v>
      </c>
    </row>
    <row r="17" spans="1:8" s="17" customFormat="1" x14ac:dyDescent="0.25">
      <c r="A17" s="14"/>
      <c r="B17" s="55"/>
      <c r="C17" s="430" t="s">
        <v>69</v>
      </c>
      <c r="D17" s="431"/>
      <c r="E17" s="432"/>
      <c r="F17" s="60">
        <v>0.125</v>
      </c>
      <c r="G17" s="58">
        <v>8.5000000000000006E-2</v>
      </c>
    </row>
    <row r="18" spans="1:8" s="17" customFormat="1" x14ac:dyDescent="0.25">
      <c r="A18" s="14"/>
      <c r="B18" s="55"/>
      <c r="C18" s="430" t="s">
        <v>70</v>
      </c>
      <c r="D18" s="431"/>
      <c r="E18" s="432"/>
      <c r="F18" s="60"/>
      <c r="G18" s="59"/>
    </row>
    <row r="19" spans="1:8" s="42" customFormat="1" x14ac:dyDescent="0.25">
      <c r="A19" s="49"/>
      <c r="B19" s="56">
        <v>3</v>
      </c>
      <c r="C19" s="45" t="s">
        <v>71</v>
      </c>
      <c r="D19" s="45"/>
      <c r="E19" s="45"/>
      <c r="F19" s="45"/>
      <c r="G19" s="48"/>
    </row>
    <row r="20" spans="1:8" s="17" customFormat="1" x14ac:dyDescent="0.25">
      <c r="A20" s="14"/>
      <c r="B20" s="55"/>
      <c r="C20" s="430" t="s">
        <v>72</v>
      </c>
      <c r="D20" s="431"/>
      <c r="E20" s="432"/>
      <c r="F20" s="60">
        <v>0</v>
      </c>
      <c r="G20" s="57">
        <v>0.01</v>
      </c>
    </row>
    <row r="21" spans="1:8" s="17" customFormat="1" x14ac:dyDescent="0.25">
      <c r="A21" s="14"/>
      <c r="B21" s="55"/>
      <c r="C21" s="430" t="s">
        <v>73</v>
      </c>
      <c r="D21" s="431"/>
      <c r="E21" s="432"/>
      <c r="F21" s="60">
        <v>0</v>
      </c>
      <c r="G21" s="58">
        <v>0.03</v>
      </c>
    </row>
    <row r="22" spans="1:8" s="17" customFormat="1" x14ac:dyDescent="0.25">
      <c r="A22" s="14"/>
      <c r="B22" s="55"/>
      <c r="C22" s="430" t="s">
        <v>74</v>
      </c>
      <c r="D22" s="431"/>
      <c r="E22" s="432"/>
      <c r="F22" s="60">
        <v>0.04</v>
      </c>
      <c r="G22" s="58">
        <v>0.04</v>
      </c>
    </row>
    <row r="23" spans="1:8" s="17" customFormat="1" ht="15.75" thickBot="1" x14ac:dyDescent="0.3">
      <c r="A23" s="14"/>
      <c r="B23" s="66"/>
      <c r="C23" s="445" t="s">
        <v>75</v>
      </c>
      <c r="D23" s="446"/>
      <c r="E23" s="447"/>
      <c r="F23" s="64">
        <v>0.11269787396983701</v>
      </c>
      <c r="G23" s="65">
        <v>0</v>
      </c>
    </row>
    <row r="24" spans="1:8" s="17" customFormat="1" ht="15.75" thickBot="1" x14ac:dyDescent="0.3">
      <c r="A24" s="14"/>
      <c r="B24" s="63"/>
      <c r="C24" s="414" t="s">
        <v>76</v>
      </c>
      <c r="D24" s="415"/>
      <c r="E24" s="416"/>
      <c r="F24" s="61">
        <f>SUM(F9:F23)</f>
        <v>0.74559787396983701</v>
      </c>
      <c r="G24" s="62">
        <f>SUM(G9:G23)</f>
        <v>0.6129</v>
      </c>
    </row>
    <row r="25" spans="1:8" ht="16.5" thickTop="1" thickBot="1" x14ac:dyDescent="0.3">
      <c r="C25" s="17"/>
      <c r="G25" s="17"/>
    </row>
    <row r="26" spans="1:8" ht="15.6" customHeight="1" thickTop="1" x14ac:dyDescent="0.25">
      <c r="B26" s="433"/>
      <c r="C26" s="437" t="s">
        <v>0</v>
      </c>
      <c r="D26" s="437" t="s">
        <v>20</v>
      </c>
      <c r="E26" s="437" t="s">
        <v>1</v>
      </c>
      <c r="F26" s="438" t="s">
        <v>57</v>
      </c>
      <c r="G26" s="443" t="s">
        <v>2</v>
      </c>
    </row>
    <row r="27" spans="1:8" ht="15.75" thickBot="1" x14ac:dyDescent="0.3">
      <c r="B27" s="408"/>
      <c r="C27" s="420"/>
      <c r="D27" s="420"/>
      <c r="E27" s="420"/>
      <c r="F27" s="439"/>
      <c r="G27" s="444"/>
      <c r="H27" s="16"/>
    </row>
    <row r="28" spans="1:8" ht="16.5" thickTop="1" thickBot="1" x14ac:dyDescent="0.3">
      <c r="B28" s="433" t="s">
        <v>5</v>
      </c>
      <c r="C28" s="434" t="s">
        <v>7</v>
      </c>
      <c r="D28" s="435"/>
      <c r="E28" s="435"/>
      <c r="F28" s="435"/>
      <c r="G28" s="436"/>
      <c r="H28" s="16"/>
    </row>
    <row r="29" spans="1:8" x14ac:dyDescent="0.25">
      <c r="B29" s="408"/>
      <c r="C29" s="9" t="s">
        <v>6</v>
      </c>
      <c r="D29" s="9" t="s">
        <v>21</v>
      </c>
      <c r="E29" s="73">
        <v>5000000</v>
      </c>
      <c r="F29" s="71">
        <f>+IF(E29&lt;2*$E$4,1+$F$24,1+$G$24)</f>
        <v>1.6129</v>
      </c>
      <c r="G29" s="22">
        <f>+E29*F29</f>
        <v>8064500</v>
      </c>
      <c r="H29" s="16"/>
    </row>
    <row r="30" spans="1:8" x14ac:dyDescent="0.25">
      <c r="B30" s="408"/>
      <c r="C30" s="10" t="s">
        <v>77</v>
      </c>
      <c r="D30" s="11" t="s">
        <v>21</v>
      </c>
      <c r="E30" s="74">
        <v>4300000</v>
      </c>
      <c r="F30" s="72">
        <f t="shared" ref="F30:F45" si="0">+IF(E30&lt;2*$E$4,1+$F$24,1+$G$24)</f>
        <v>1.6129</v>
      </c>
      <c r="G30" s="22">
        <f t="shared" ref="G30:G42" si="1">+E30*F30</f>
        <v>6935470</v>
      </c>
      <c r="H30" s="16"/>
    </row>
    <row r="31" spans="1:8" ht="30" x14ac:dyDescent="0.25">
      <c r="B31" s="408"/>
      <c r="C31" s="10" t="s">
        <v>90</v>
      </c>
      <c r="D31" s="11" t="s">
        <v>92</v>
      </c>
      <c r="E31" s="74">
        <v>4000000</v>
      </c>
      <c r="F31" s="72">
        <f t="shared" si="0"/>
        <v>1.6129</v>
      </c>
      <c r="G31" s="22">
        <f t="shared" ref="G31" si="2">+E31*F31</f>
        <v>6451600</v>
      </c>
      <c r="H31" s="16"/>
    </row>
    <row r="32" spans="1:8" ht="30" x14ac:dyDescent="0.25">
      <c r="B32" s="408"/>
      <c r="C32" s="10" t="s">
        <v>91</v>
      </c>
      <c r="D32" s="11" t="s">
        <v>92</v>
      </c>
      <c r="E32" s="74">
        <v>4000000</v>
      </c>
      <c r="F32" s="72">
        <f t="shared" si="0"/>
        <v>1.6129</v>
      </c>
      <c r="G32" s="22">
        <f t="shared" si="1"/>
        <v>6451600</v>
      </c>
      <c r="H32" s="16"/>
    </row>
    <row r="33" spans="1:8" ht="30" x14ac:dyDescent="0.25">
      <c r="B33" s="408"/>
      <c r="C33" s="11" t="s">
        <v>24</v>
      </c>
      <c r="D33" s="11" t="s">
        <v>22</v>
      </c>
      <c r="E33" s="74">
        <v>4000000</v>
      </c>
      <c r="F33" s="72">
        <f t="shared" si="0"/>
        <v>1.6129</v>
      </c>
      <c r="G33" s="22">
        <f t="shared" si="1"/>
        <v>6451600</v>
      </c>
      <c r="H33" s="16"/>
    </row>
    <row r="34" spans="1:8" ht="45" x14ac:dyDescent="0.25">
      <c r="B34" s="408"/>
      <c r="C34" s="11" t="s">
        <v>81</v>
      </c>
      <c r="D34" s="11" t="s">
        <v>54</v>
      </c>
      <c r="E34" s="74">
        <v>3250000</v>
      </c>
      <c r="F34" s="72">
        <f t="shared" ref="F34" si="3">+IF(E34&lt;2*$E$4,1+$F$24,1+$G$24)</f>
        <v>1.6129</v>
      </c>
      <c r="G34" s="22">
        <f t="shared" ref="G34" si="4">+E34*F34</f>
        <v>5241925</v>
      </c>
      <c r="H34" s="16"/>
    </row>
    <row r="35" spans="1:8" ht="45" x14ac:dyDescent="0.25">
      <c r="B35" s="408"/>
      <c r="C35" s="11" t="s">
        <v>98</v>
      </c>
      <c r="D35" s="11" t="s">
        <v>54</v>
      </c>
      <c r="E35" s="74">
        <v>3250000</v>
      </c>
      <c r="F35" s="72">
        <f t="shared" si="0"/>
        <v>1.6129</v>
      </c>
      <c r="G35" s="22">
        <f t="shared" si="1"/>
        <v>5241925</v>
      </c>
      <c r="H35" s="16"/>
    </row>
    <row r="36" spans="1:8" x14ac:dyDescent="0.25">
      <c r="B36" s="408"/>
      <c r="C36" s="12" t="s">
        <v>53</v>
      </c>
      <c r="D36" s="11" t="s">
        <v>52</v>
      </c>
      <c r="E36" s="74">
        <v>4000000</v>
      </c>
      <c r="F36" s="72">
        <f t="shared" si="0"/>
        <v>1.6129</v>
      </c>
      <c r="G36" s="22">
        <f t="shared" si="1"/>
        <v>6451600</v>
      </c>
      <c r="H36" s="16"/>
    </row>
    <row r="37" spans="1:8" ht="30" x14ac:dyDescent="0.25">
      <c r="B37" s="408"/>
      <c r="C37" s="12" t="s">
        <v>26</v>
      </c>
      <c r="D37" s="11" t="s">
        <v>23</v>
      </c>
      <c r="E37" s="74">
        <v>4000000</v>
      </c>
      <c r="F37" s="72">
        <f t="shared" si="0"/>
        <v>1.6129</v>
      </c>
      <c r="G37" s="22">
        <f t="shared" si="1"/>
        <v>6451600</v>
      </c>
      <c r="H37" s="16"/>
    </row>
    <row r="38" spans="1:8" ht="30" x14ac:dyDescent="0.25">
      <c r="B38" s="408"/>
      <c r="C38" s="12" t="s">
        <v>83</v>
      </c>
      <c r="D38" s="11" t="s">
        <v>84</v>
      </c>
      <c r="E38" s="74">
        <v>3250000</v>
      </c>
      <c r="F38" s="72">
        <f t="shared" si="0"/>
        <v>1.6129</v>
      </c>
      <c r="G38" s="22">
        <f t="shared" ref="G38" si="5">+E38*F38</f>
        <v>5241925</v>
      </c>
      <c r="H38" s="16"/>
    </row>
    <row r="39" spans="1:8" ht="30" x14ac:dyDescent="0.25">
      <c r="B39" s="408"/>
      <c r="C39" s="12" t="s">
        <v>79</v>
      </c>
      <c r="D39" s="11" t="s">
        <v>80</v>
      </c>
      <c r="E39" s="74">
        <v>3250000</v>
      </c>
      <c r="F39" s="72">
        <f t="shared" si="0"/>
        <v>1.6129</v>
      </c>
      <c r="G39" s="22">
        <f t="shared" si="1"/>
        <v>5241925</v>
      </c>
      <c r="H39" s="16"/>
    </row>
    <row r="40" spans="1:8" x14ac:dyDescent="0.25">
      <c r="B40" s="408"/>
      <c r="C40" s="12" t="s">
        <v>82</v>
      </c>
      <c r="D40" s="11" t="s">
        <v>41</v>
      </c>
      <c r="E40" s="77">
        <v>2000000</v>
      </c>
      <c r="F40" s="72">
        <f t="shared" si="0"/>
        <v>1.6129</v>
      </c>
      <c r="G40" s="22">
        <f t="shared" ref="G40:G41" si="6">+E40*F40</f>
        <v>3225800</v>
      </c>
      <c r="H40" s="16"/>
    </row>
    <row r="41" spans="1:8" ht="15.75" thickBot="1" x14ac:dyDescent="0.3">
      <c r="B41" s="408"/>
      <c r="C41" s="12" t="s">
        <v>95</v>
      </c>
      <c r="D41" s="11" t="s">
        <v>41</v>
      </c>
      <c r="E41" s="78">
        <v>2500000</v>
      </c>
      <c r="F41" s="72">
        <f t="shared" si="0"/>
        <v>1.6129</v>
      </c>
      <c r="G41" s="22">
        <f t="shared" si="6"/>
        <v>4032250</v>
      </c>
      <c r="H41" s="16"/>
    </row>
    <row r="42" spans="1:8" ht="15.75" thickBot="1" x14ac:dyDescent="0.3">
      <c r="B42" s="408"/>
      <c r="C42" s="12" t="s">
        <v>96</v>
      </c>
      <c r="D42" s="20" t="s">
        <v>28</v>
      </c>
      <c r="E42" s="78">
        <v>1000000</v>
      </c>
      <c r="F42" s="72">
        <f t="shared" si="0"/>
        <v>1.745597873969837</v>
      </c>
      <c r="G42" s="22">
        <f t="shared" si="1"/>
        <v>1745597.8739698371</v>
      </c>
      <c r="H42" s="16"/>
    </row>
    <row r="43" spans="1:8" ht="15.75" thickBot="1" x14ac:dyDescent="0.3">
      <c r="B43" s="408"/>
      <c r="C43" s="440" t="s">
        <v>8</v>
      </c>
      <c r="D43" s="441"/>
      <c r="E43" s="441"/>
      <c r="F43" s="441"/>
      <c r="G43" s="442"/>
      <c r="H43" s="16"/>
    </row>
    <row r="44" spans="1:8" x14ac:dyDescent="0.25">
      <c r="B44" s="408"/>
      <c r="C44" s="38" t="s">
        <v>18</v>
      </c>
      <c r="D44" s="11" t="s">
        <v>41</v>
      </c>
      <c r="E44" s="73">
        <f>+E5</f>
        <v>1020728.9610000001</v>
      </c>
      <c r="F44" s="71">
        <f t="shared" si="0"/>
        <v>1.745597873969837</v>
      </c>
      <c r="G44" s="22">
        <f>+E44*F44</f>
        <v>1781782.3042210408</v>
      </c>
      <c r="H44" s="16"/>
    </row>
    <row r="45" spans="1:8" ht="15.75" thickBot="1" x14ac:dyDescent="0.3">
      <c r="B45" s="409"/>
      <c r="C45" s="39" t="s">
        <v>27</v>
      </c>
      <c r="D45" s="40" t="s">
        <v>28</v>
      </c>
      <c r="E45" s="76">
        <f>+E5</f>
        <v>1020728.9610000001</v>
      </c>
      <c r="F45" s="75">
        <f t="shared" si="0"/>
        <v>1.745597873969837</v>
      </c>
      <c r="G45" s="41">
        <f>+F45*E45</f>
        <v>1781782.3042210408</v>
      </c>
      <c r="H45" s="16"/>
    </row>
    <row r="46" spans="1:8" ht="16.5" thickTop="1" thickBot="1" x14ac:dyDescent="0.3">
      <c r="A46" s="14"/>
      <c r="B46" s="406"/>
      <c r="C46" s="406"/>
      <c r="D46" s="406"/>
      <c r="E46" s="406"/>
      <c r="F46" s="406"/>
      <c r="G46" s="406"/>
      <c r="H46" s="16"/>
    </row>
    <row r="47" spans="1:8" ht="15.75" thickTop="1" x14ac:dyDescent="0.25">
      <c r="B47" s="407" t="s">
        <v>9</v>
      </c>
      <c r="C47" s="417" t="s">
        <v>10</v>
      </c>
      <c r="D47" s="418"/>
      <c r="E47" s="418"/>
      <c r="F47" s="418"/>
      <c r="G47" s="419"/>
      <c r="H47" s="16"/>
    </row>
    <row r="48" spans="1:8" ht="15" customHeight="1" thickBot="1" x14ac:dyDescent="0.3">
      <c r="B48" s="408"/>
      <c r="C48" s="424" t="s">
        <v>0</v>
      </c>
      <c r="D48" s="425"/>
      <c r="E48" s="458" t="s">
        <v>16</v>
      </c>
      <c r="F48" s="459"/>
      <c r="G48" s="420" t="s">
        <v>17</v>
      </c>
      <c r="H48" s="16"/>
    </row>
    <row r="49" spans="2:9" ht="16.5" thickTop="1" thickBot="1" x14ac:dyDescent="0.3">
      <c r="B49" s="408"/>
      <c r="C49" s="426"/>
      <c r="D49" s="427"/>
      <c r="E49" s="460"/>
      <c r="F49" s="461"/>
      <c r="G49" s="421"/>
      <c r="H49" s="16"/>
    </row>
    <row r="50" spans="2:9" x14ac:dyDescent="0.25">
      <c r="B50" s="408"/>
      <c r="C50" s="410" t="s">
        <v>11</v>
      </c>
      <c r="D50" s="411"/>
      <c r="E50" s="464" t="s">
        <v>12</v>
      </c>
      <c r="F50" s="465"/>
      <c r="G50" s="80">
        <v>460000</v>
      </c>
      <c r="H50" s="16"/>
    </row>
    <row r="51" spans="2:9" x14ac:dyDescent="0.25">
      <c r="B51" s="408"/>
      <c r="C51" s="410" t="s">
        <v>29</v>
      </c>
      <c r="D51" s="411"/>
      <c r="E51" s="412" t="s">
        <v>12</v>
      </c>
      <c r="F51" s="413"/>
      <c r="G51" s="81">
        <v>800000</v>
      </c>
      <c r="H51" s="16"/>
    </row>
    <row r="52" spans="2:9" x14ac:dyDescent="0.25">
      <c r="B52" s="408"/>
      <c r="C52" s="410" t="s">
        <v>85</v>
      </c>
      <c r="D52" s="411"/>
      <c r="E52" s="412" t="s">
        <v>12</v>
      </c>
      <c r="F52" s="413"/>
      <c r="G52" s="81">
        <v>5100000</v>
      </c>
      <c r="H52" s="16"/>
      <c r="I52" s="13">
        <v>2500000</v>
      </c>
    </row>
    <row r="53" spans="2:9" x14ac:dyDescent="0.25">
      <c r="B53" s="408"/>
      <c r="C53" s="428" t="s">
        <v>13</v>
      </c>
      <c r="D53" s="429"/>
      <c r="E53" s="412" t="s">
        <v>12</v>
      </c>
      <c r="F53" s="413"/>
      <c r="G53" s="81">
        <v>155000</v>
      </c>
      <c r="H53" s="16"/>
    </row>
    <row r="54" spans="2:9" x14ac:dyDescent="0.25">
      <c r="B54" s="408"/>
      <c r="C54" s="410" t="s">
        <v>14</v>
      </c>
      <c r="D54" s="411"/>
      <c r="E54" s="412" t="s">
        <v>12</v>
      </c>
      <c r="F54" s="413"/>
      <c r="G54" s="81">
        <v>150000</v>
      </c>
      <c r="H54" s="16"/>
    </row>
    <row r="55" spans="2:9" x14ac:dyDescent="0.25">
      <c r="B55" s="408"/>
      <c r="C55" s="410" t="s">
        <v>88</v>
      </c>
      <c r="D55" s="411"/>
      <c r="E55" s="412" t="s">
        <v>89</v>
      </c>
      <c r="F55" s="413"/>
      <c r="G55" s="81">
        <v>2300000</v>
      </c>
      <c r="H55" s="16"/>
    </row>
    <row r="56" spans="2:9" x14ac:dyDescent="0.25">
      <c r="B56" s="408"/>
      <c r="C56" s="410" t="s">
        <v>86</v>
      </c>
      <c r="D56" s="411"/>
      <c r="E56" s="412" t="s">
        <v>89</v>
      </c>
      <c r="F56" s="413"/>
      <c r="G56" s="81">
        <v>900000</v>
      </c>
      <c r="H56" s="16"/>
    </row>
    <row r="57" spans="2:9" ht="15.75" thickBot="1" x14ac:dyDescent="0.3">
      <c r="B57" s="409"/>
      <c r="C57" s="462" t="s">
        <v>42</v>
      </c>
      <c r="D57" s="463"/>
      <c r="E57" s="422" t="s">
        <v>12</v>
      </c>
      <c r="F57" s="423"/>
      <c r="G57" s="82">
        <v>4500000</v>
      </c>
      <c r="H57" s="16"/>
    </row>
    <row r="58" spans="2:9" ht="15.75" thickTop="1" x14ac:dyDescent="0.25">
      <c r="G58" s="18"/>
    </row>
    <row r="60" spans="2:9" x14ac:dyDescent="0.25">
      <c r="G60" s="19"/>
    </row>
  </sheetData>
  <mergeCells count="49">
    <mergeCell ref="E48:F49"/>
    <mergeCell ref="C57:D57"/>
    <mergeCell ref="E55:F55"/>
    <mergeCell ref="C51:D51"/>
    <mergeCell ref="E50:F50"/>
    <mergeCell ref="E51:F51"/>
    <mergeCell ref="C56:D56"/>
    <mergeCell ref="D2:F2"/>
    <mergeCell ref="C20:E20"/>
    <mergeCell ref="C21:E21"/>
    <mergeCell ref="C9:E9"/>
    <mergeCell ref="C10:E10"/>
    <mergeCell ref="C11:E11"/>
    <mergeCell ref="C15:E15"/>
    <mergeCell ref="C16:E16"/>
    <mergeCell ref="C4:D4"/>
    <mergeCell ref="C5:D5"/>
    <mergeCell ref="C7:E7"/>
    <mergeCell ref="C17:E17"/>
    <mergeCell ref="C12:E12"/>
    <mergeCell ref="C13:E13"/>
    <mergeCell ref="C22:E22"/>
    <mergeCell ref="C18:E18"/>
    <mergeCell ref="B28:B45"/>
    <mergeCell ref="C28:G28"/>
    <mergeCell ref="B26:B27"/>
    <mergeCell ref="C26:C27"/>
    <mergeCell ref="D26:D27"/>
    <mergeCell ref="E26:E27"/>
    <mergeCell ref="F26:F27"/>
    <mergeCell ref="C43:G43"/>
    <mergeCell ref="G26:G27"/>
    <mergeCell ref="C23:E23"/>
    <mergeCell ref="B46:G46"/>
    <mergeCell ref="B47:B57"/>
    <mergeCell ref="C54:D54"/>
    <mergeCell ref="E54:F54"/>
    <mergeCell ref="C24:E24"/>
    <mergeCell ref="C47:G47"/>
    <mergeCell ref="G48:G49"/>
    <mergeCell ref="E53:F53"/>
    <mergeCell ref="E56:F56"/>
    <mergeCell ref="E57:F57"/>
    <mergeCell ref="C48:D49"/>
    <mergeCell ref="C50:D50"/>
    <mergeCell ref="C52:D52"/>
    <mergeCell ref="C53:D53"/>
    <mergeCell ref="C55:D55"/>
    <mergeCell ref="E52:F52"/>
  </mergeCells>
  <printOptions horizontalCentered="1"/>
  <pageMargins left="0.70866141732283472" right="0.70866141732283472" top="0.74803149606299213" bottom="0.74803149606299213" header="0.31496062992125984" footer="0.31496062992125984"/>
  <pageSetup scale="64" orientation="portrait" r:id="rId1"/>
  <headerFooter>
    <oddFooter>&amp;RPág.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Q85"/>
  <sheetViews>
    <sheetView view="pageBreakPreview" zoomScaleNormal="100" zoomScaleSheetLayoutView="100" workbookViewId="0">
      <selection activeCell="J54" sqref="J54"/>
    </sheetView>
  </sheetViews>
  <sheetFormatPr baseColWidth="10" defaultColWidth="11.42578125" defaultRowHeight="15.75" x14ac:dyDescent="0.25"/>
  <cols>
    <col min="1" max="1" width="38.5703125" style="175" customWidth="1"/>
    <col min="2" max="2" width="8.42578125" style="175" customWidth="1"/>
    <col min="3" max="3" width="8.28515625" style="175" customWidth="1"/>
    <col min="4" max="4" width="14.85546875" style="175" customWidth="1"/>
    <col min="5" max="5" width="10.7109375" style="175" customWidth="1"/>
    <col min="6" max="6" width="10.85546875" style="175" customWidth="1"/>
    <col min="7" max="7" width="9.7109375" style="175" customWidth="1"/>
    <col min="8" max="8" width="8.85546875" style="175" customWidth="1"/>
    <col min="9" max="9" width="7.5703125" style="175" customWidth="1"/>
    <col min="10" max="11" width="23.7109375" style="175" customWidth="1"/>
    <col min="12" max="12" width="23.7109375" style="175" bestFit="1" customWidth="1"/>
    <col min="13" max="13" width="24" style="175" bestFit="1" customWidth="1"/>
    <col min="14" max="16384" width="11.42578125" style="175"/>
  </cols>
  <sheetData>
    <row r="1" spans="1:15" ht="21.75" customHeight="1" x14ac:dyDescent="0.25">
      <c r="A1" s="356"/>
      <c r="B1" s="357"/>
      <c r="C1" s="357"/>
      <c r="D1" s="357"/>
      <c r="E1" s="357"/>
      <c r="F1" s="357"/>
      <c r="G1" s="357"/>
      <c r="H1" s="357"/>
      <c r="I1" s="357"/>
      <c r="J1" s="357"/>
      <c r="K1" s="358"/>
    </row>
    <row r="2" spans="1:15" ht="21.75" customHeight="1" thickBot="1" x14ac:dyDescent="0.3">
      <c r="A2" s="359"/>
      <c r="B2" s="360"/>
      <c r="C2" s="360"/>
      <c r="D2" s="360"/>
      <c r="E2" s="360"/>
      <c r="F2" s="360"/>
      <c r="G2" s="360"/>
      <c r="H2" s="360"/>
      <c r="I2" s="360"/>
      <c r="J2" s="360"/>
      <c r="K2" s="361"/>
    </row>
    <row r="3" spans="1:15" s="79" customFormat="1" ht="68.45" customHeight="1" thickBot="1" x14ac:dyDescent="0.3">
      <c r="A3" s="254"/>
      <c r="B3" s="387" t="s">
        <v>236</v>
      </c>
      <c r="C3" s="387"/>
      <c r="D3" s="387"/>
      <c r="E3" s="387"/>
      <c r="F3" s="387"/>
      <c r="G3" s="387"/>
      <c r="H3" s="387"/>
      <c r="I3" s="387"/>
      <c r="J3" s="387"/>
      <c r="K3" s="255"/>
      <c r="L3" s="251"/>
      <c r="M3" s="252"/>
      <c r="N3" s="251"/>
      <c r="O3" s="253"/>
    </row>
    <row r="4" spans="1:15" ht="16.5" thickBot="1" x14ac:dyDescent="0.3">
      <c r="A4" s="248"/>
      <c r="B4" s="248"/>
      <c r="C4" s="248"/>
      <c r="D4" s="249"/>
      <c r="E4" s="250"/>
      <c r="F4" s="250"/>
      <c r="G4" s="250"/>
      <c r="H4" s="250"/>
      <c r="I4" s="250"/>
      <c r="J4" s="250"/>
      <c r="K4" s="250"/>
      <c r="L4" s="176"/>
    </row>
    <row r="5" spans="1:15" ht="16.5" thickBot="1" x14ac:dyDescent="0.3">
      <c r="A5" s="362" t="s">
        <v>177</v>
      </c>
      <c r="B5" s="363"/>
      <c r="C5" s="363"/>
      <c r="D5" s="363"/>
      <c r="E5" s="363"/>
      <c r="F5" s="363"/>
      <c r="G5" s="363"/>
      <c r="H5" s="363"/>
      <c r="I5" s="363"/>
      <c r="J5" s="363"/>
      <c r="K5" s="364"/>
      <c r="L5" s="176"/>
    </row>
    <row r="6" spans="1:15" ht="26.25" customHeight="1" thickTop="1" thickBot="1" x14ac:dyDescent="0.3">
      <c r="A6" s="365" t="s">
        <v>178</v>
      </c>
      <c r="B6" s="367" t="s">
        <v>16</v>
      </c>
      <c r="C6" s="367" t="s">
        <v>179</v>
      </c>
      <c r="D6" s="367" t="s">
        <v>180</v>
      </c>
      <c r="E6" s="367" t="s">
        <v>181</v>
      </c>
      <c r="F6" s="388" t="s">
        <v>15</v>
      </c>
      <c r="G6" s="389"/>
      <c r="H6" s="389"/>
      <c r="I6" s="389"/>
      <c r="J6" s="367" t="s">
        <v>182</v>
      </c>
      <c r="K6" s="348" t="s">
        <v>2</v>
      </c>
      <c r="L6" s="176"/>
    </row>
    <row r="7" spans="1:15" ht="30" customHeight="1" thickBot="1" x14ac:dyDescent="0.3">
      <c r="A7" s="366"/>
      <c r="B7" s="368"/>
      <c r="C7" s="368"/>
      <c r="D7" s="368"/>
      <c r="E7" s="368"/>
      <c r="F7" s="84" t="s">
        <v>3</v>
      </c>
      <c r="G7" s="85" t="s">
        <v>4</v>
      </c>
      <c r="H7" s="85" t="s">
        <v>87</v>
      </c>
      <c r="I7" s="86" t="s">
        <v>97</v>
      </c>
      <c r="J7" s="368"/>
      <c r="K7" s="349"/>
      <c r="L7" s="176"/>
    </row>
    <row r="8" spans="1:15" x14ac:dyDescent="0.25">
      <c r="A8" s="177" t="s">
        <v>183</v>
      </c>
      <c r="B8" s="350"/>
      <c r="C8" s="351"/>
      <c r="D8" s="351"/>
      <c r="E8" s="351"/>
      <c r="F8" s="351"/>
      <c r="G8" s="351"/>
      <c r="H8" s="351"/>
      <c r="I8" s="351"/>
      <c r="J8" s="351"/>
      <c r="K8" s="352"/>
      <c r="L8" s="176"/>
    </row>
    <row r="9" spans="1:15" ht="18" customHeight="1" x14ac:dyDescent="0.25">
      <c r="A9" s="258" t="s">
        <v>184</v>
      </c>
      <c r="B9" s="179" t="s">
        <v>185</v>
      </c>
      <c r="C9" s="179">
        <v>1</v>
      </c>
      <c r="D9" s="180">
        <v>0.25</v>
      </c>
      <c r="E9" s="270">
        <v>4</v>
      </c>
      <c r="F9" s="257">
        <v>0.25</v>
      </c>
      <c r="G9" s="257">
        <v>0.25</v>
      </c>
      <c r="H9" s="257">
        <v>0.25</v>
      </c>
      <c r="I9" s="257">
        <v>0.25</v>
      </c>
      <c r="J9" s="182"/>
      <c r="K9" s="183">
        <f>+J9*(E9*D9)</f>
        <v>0</v>
      </c>
      <c r="L9" s="176"/>
    </row>
    <row r="10" spans="1:15" ht="18" customHeight="1" x14ac:dyDescent="0.25">
      <c r="A10" s="258" t="s">
        <v>77</v>
      </c>
      <c r="B10" s="179" t="s">
        <v>185</v>
      </c>
      <c r="C10" s="179">
        <v>4</v>
      </c>
      <c r="D10" s="180">
        <v>1</v>
      </c>
      <c r="E10" s="270">
        <v>4</v>
      </c>
      <c r="F10" s="257">
        <v>1</v>
      </c>
      <c r="G10" s="257">
        <v>1</v>
      </c>
      <c r="H10" s="257">
        <v>1</v>
      </c>
      <c r="I10" s="257">
        <v>1</v>
      </c>
      <c r="J10" s="182"/>
      <c r="K10" s="183">
        <f t="shared" ref="K10:K17" si="0">+J10*(E10*D10)</f>
        <v>0</v>
      </c>
      <c r="L10" s="176"/>
    </row>
    <row r="11" spans="1:15" ht="31.5" x14ac:dyDescent="0.25">
      <c r="A11" s="258" t="s">
        <v>226</v>
      </c>
      <c r="B11" s="179" t="s">
        <v>185</v>
      </c>
      <c r="C11" s="179">
        <v>1</v>
      </c>
      <c r="D11" s="180">
        <v>1</v>
      </c>
      <c r="E11" s="270">
        <v>3</v>
      </c>
      <c r="F11" s="270"/>
      <c r="G11" s="257">
        <v>1</v>
      </c>
      <c r="H11" s="257">
        <v>1</v>
      </c>
      <c r="I11" s="257">
        <v>1</v>
      </c>
      <c r="J11" s="182"/>
      <c r="K11" s="183">
        <f t="shared" si="0"/>
        <v>0</v>
      </c>
      <c r="L11" s="176"/>
    </row>
    <row r="12" spans="1:15" x14ac:dyDescent="0.25">
      <c r="A12" s="258" t="s">
        <v>227</v>
      </c>
      <c r="B12" s="179" t="s">
        <v>185</v>
      </c>
      <c r="C12" s="179">
        <v>1</v>
      </c>
      <c r="D12" s="180">
        <v>1</v>
      </c>
      <c r="E12" s="270">
        <v>3</v>
      </c>
      <c r="F12" s="270"/>
      <c r="G12" s="257">
        <v>1</v>
      </c>
      <c r="H12" s="257">
        <v>1</v>
      </c>
      <c r="I12" s="257">
        <v>1</v>
      </c>
      <c r="J12" s="182"/>
      <c r="K12" s="183">
        <f t="shared" si="0"/>
        <v>0</v>
      </c>
      <c r="L12" s="176"/>
    </row>
    <row r="13" spans="1:15" x14ac:dyDescent="0.25">
      <c r="A13" s="258" t="s">
        <v>24</v>
      </c>
      <c r="B13" s="179" t="s">
        <v>185</v>
      </c>
      <c r="C13" s="179">
        <v>1</v>
      </c>
      <c r="D13" s="180">
        <v>0.5</v>
      </c>
      <c r="E13" s="270">
        <v>2</v>
      </c>
      <c r="F13" s="270"/>
      <c r="G13" s="257">
        <v>0.5</v>
      </c>
      <c r="H13" s="257">
        <v>0.5</v>
      </c>
      <c r="I13" s="270"/>
      <c r="J13" s="182"/>
      <c r="K13" s="183">
        <f t="shared" si="0"/>
        <v>0</v>
      </c>
      <c r="L13" s="176"/>
    </row>
    <row r="14" spans="1:15" x14ac:dyDescent="0.25">
      <c r="A14" s="258" t="s">
        <v>186</v>
      </c>
      <c r="B14" s="179" t="s">
        <v>185</v>
      </c>
      <c r="C14" s="179">
        <v>1</v>
      </c>
      <c r="D14" s="180">
        <v>0.5</v>
      </c>
      <c r="E14" s="270">
        <v>2</v>
      </c>
      <c r="F14" s="257">
        <v>0.5</v>
      </c>
      <c r="G14" s="257">
        <v>0.5</v>
      </c>
      <c r="H14" s="270"/>
      <c r="I14" s="270"/>
      <c r="J14" s="182"/>
      <c r="K14" s="183">
        <f t="shared" si="0"/>
        <v>0</v>
      </c>
      <c r="L14" s="176"/>
    </row>
    <row r="15" spans="1:15" x14ac:dyDescent="0.25">
      <c r="A15" s="258" t="s">
        <v>229</v>
      </c>
      <c r="B15" s="179" t="s">
        <v>185</v>
      </c>
      <c r="C15" s="179">
        <v>1</v>
      </c>
      <c r="D15" s="180">
        <v>0.25</v>
      </c>
      <c r="E15" s="270">
        <v>2</v>
      </c>
      <c r="F15" s="257">
        <v>0.25</v>
      </c>
      <c r="G15" s="257">
        <v>0.25</v>
      </c>
      <c r="H15" s="270"/>
      <c r="I15" s="270"/>
      <c r="J15" s="182"/>
      <c r="K15" s="183">
        <f t="shared" si="0"/>
        <v>0</v>
      </c>
      <c r="L15" s="176"/>
    </row>
    <row r="16" spans="1:15" x14ac:dyDescent="0.25">
      <c r="A16" s="258" t="s">
        <v>187</v>
      </c>
      <c r="B16" s="179" t="s">
        <v>185</v>
      </c>
      <c r="C16" s="179">
        <v>1</v>
      </c>
      <c r="D16" s="180">
        <v>0.4</v>
      </c>
      <c r="E16" s="270">
        <v>2</v>
      </c>
      <c r="F16" s="270"/>
      <c r="G16" s="257"/>
      <c r="H16" s="257">
        <v>0.4</v>
      </c>
      <c r="I16" s="257">
        <v>0.4</v>
      </c>
      <c r="J16" s="182"/>
      <c r="K16" s="183">
        <f t="shared" si="0"/>
        <v>0</v>
      </c>
      <c r="L16" s="176"/>
    </row>
    <row r="17" spans="1:12" x14ac:dyDescent="0.25">
      <c r="A17" s="258" t="s">
        <v>188</v>
      </c>
      <c r="B17" s="179" t="s">
        <v>185</v>
      </c>
      <c r="C17" s="179">
        <v>1</v>
      </c>
      <c r="D17" s="180">
        <v>1</v>
      </c>
      <c r="E17" s="270">
        <v>2</v>
      </c>
      <c r="F17" s="270"/>
      <c r="G17" s="270"/>
      <c r="H17" s="257">
        <v>1</v>
      </c>
      <c r="I17" s="257">
        <v>1</v>
      </c>
      <c r="J17" s="182"/>
      <c r="K17" s="183">
        <f t="shared" si="0"/>
        <v>0</v>
      </c>
      <c r="L17" s="176"/>
    </row>
    <row r="18" spans="1:12" ht="21" customHeight="1" x14ac:dyDescent="0.25">
      <c r="A18" s="342" t="s">
        <v>189</v>
      </c>
      <c r="B18" s="343"/>
      <c r="C18" s="343"/>
      <c r="D18" s="343"/>
      <c r="E18" s="343"/>
      <c r="F18" s="343"/>
      <c r="G18" s="343"/>
      <c r="H18" s="343"/>
      <c r="I18" s="343"/>
      <c r="J18" s="344"/>
      <c r="K18" s="259">
        <f>SUM(K9:K17)</f>
        <v>0</v>
      </c>
      <c r="L18" s="176"/>
    </row>
    <row r="19" spans="1:12" ht="21" customHeight="1" thickBot="1" x14ac:dyDescent="0.3">
      <c r="A19" s="188"/>
      <c r="B19" s="189"/>
      <c r="C19" s="189"/>
      <c r="D19" s="190"/>
      <c r="E19" s="191" t="s">
        <v>190</v>
      </c>
      <c r="F19" s="191"/>
      <c r="G19" s="191"/>
      <c r="H19" s="191"/>
      <c r="I19" s="191"/>
      <c r="J19" s="192"/>
      <c r="K19" s="193"/>
      <c r="L19" s="176"/>
    </row>
    <row r="20" spans="1:12" ht="21" customHeight="1" x14ac:dyDescent="0.25">
      <c r="A20" s="194" t="s">
        <v>191</v>
      </c>
      <c r="B20" s="353"/>
      <c r="C20" s="354"/>
      <c r="D20" s="354"/>
      <c r="E20" s="354"/>
      <c r="F20" s="354"/>
      <c r="G20" s="354"/>
      <c r="H20" s="354"/>
      <c r="I20" s="354"/>
      <c r="J20" s="354"/>
      <c r="K20" s="355"/>
      <c r="L20" s="176"/>
    </row>
    <row r="21" spans="1:12" x14ac:dyDescent="0.25">
      <c r="A21" s="258" t="s">
        <v>192</v>
      </c>
      <c r="B21" s="179" t="s">
        <v>185</v>
      </c>
      <c r="C21" s="179">
        <v>1</v>
      </c>
      <c r="D21" s="180">
        <v>1</v>
      </c>
      <c r="E21" s="270">
        <v>4</v>
      </c>
      <c r="F21" s="257">
        <v>1</v>
      </c>
      <c r="G21" s="257">
        <v>1</v>
      </c>
      <c r="H21" s="257">
        <v>1</v>
      </c>
      <c r="I21" s="257">
        <v>1</v>
      </c>
      <c r="J21" s="182"/>
      <c r="K21" s="195">
        <f>+J21*(E21*D21)</f>
        <v>0</v>
      </c>
      <c r="L21" s="176"/>
    </row>
    <row r="22" spans="1:12" ht="21" customHeight="1" x14ac:dyDescent="0.25">
      <c r="A22" s="342" t="s">
        <v>193</v>
      </c>
      <c r="B22" s="343"/>
      <c r="C22" s="343"/>
      <c r="D22" s="343"/>
      <c r="E22" s="343"/>
      <c r="F22" s="343"/>
      <c r="G22" s="343"/>
      <c r="H22" s="343"/>
      <c r="I22" s="343"/>
      <c r="J22" s="344"/>
      <c r="K22" s="260">
        <f>+K21</f>
        <v>0</v>
      </c>
      <c r="L22" s="200"/>
    </row>
    <row r="23" spans="1:12" ht="21" customHeight="1" thickBot="1" x14ac:dyDescent="0.3">
      <c r="A23" s="201"/>
      <c r="B23" s="202"/>
      <c r="C23" s="202"/>
      <c r="D23" s="203"/>
      <c r="E23" s="204"/>
      <c r="F23" s="204"/>
      <c r="G23" s="204"/>
      <c r="H23" s="204"/>
      <c r="I23" s="204"/>
      <c r="J23" s="205"/>
      <c r="K23" s="206"/>
      <c r="L23" s="176"/>
    </row>
    <row r="24" spans="1:12" ht="21" customHeight="1" x14ac:dyDescent="0.25">
      <c r="A24" s="194" t="s">
        <v>194</v>
      </c>
      <c r="B24" s="353"/>
      <c r="C24" s="354"/>
      <c r="D24" s="354"/>
      <c r="E24" s="354"/>
      <c r="F24" s="354"/>
      <c r="G24" s="354"/>
      <c r="H24" s="354"/>
      <c r="I24" s="354"/>
      <c r="J24" s="354"/>
      <c r="K24" s="355"/>
      <c r="L24" s="176"/>
    </row>
    <row r="25" spans="1:12" x14ac:dyDescent="0.25">
      <c r="A25" s="178" t="s">
        <v>195</v>
      </c>
      <c r="B25" s="179" t="s">
        <v>185</v>
      </c>
      <c r="C25" s="179">
        <v>1</v>
      </c>
      <c r="D25" s="180">
        <v>1</v>
      </c>
      <c r="E25" s="270">
        <v>4</v>
      </c>
      <c r="F25" s="257">
        <v>1</v>
      </c>
      <c r="G25" s="257">
        <v>1</v>
      </c>
      <c r="H25" s="257">
        <v>1</v>
      </c>
      <c r="I25" s="257">
        <v>1</v>
      </c>
      <c r="J25" s="182"/>
      <c r="K25" s="183">
        <f>+J25*(E25*D25)</f>
        <v>0</v>
      </c>
      <c r="L25" s="176"/>
    </row>
    <row r="26" spans="1:12" x14ac:dyDescent="0.25">
      <c r="A26" s="207" t="s">
        <v>196</v>
      </c>
      <c r="B26" s="179" t="s">
        <v>185</v>
      </c>
      <c r="C26" s="179">
        <v>1</v>
      </c>
      <c r="D26" s="180">
        <v>1</v>
      </c>
      <c r="E26" s="270">
        <v>4</v>
      </c>
      <c r="F26" s="257">
        <v>1</v>
      </c>
      <c r="G26" s="257">
        <v>1</v>
      </c>
      <c r="H26" s="257">
        <v>1</v>
      </c>
      <c r="I26" s="257">
        <v>1</v>
      </c>
      <c r="J26" s="182"/>
      <c r="K26" s="183">
        <f>+J26*(E26*D26)</f>
        <v>0</v>
      </c>
      <c r="L26" s="176"/>
    </row>
    <row r="27" spans="1:12" x14ac:dyDescent="0.25">
      <c r="A27" s="342" t="s">
        <v>197</v>
      </c>
      <c r="B27" s="343"/>
      <c r="C27" s="343"/>
      <c r="D27" s="343"/>
      <c r="E27" s="343"/>
      <c r="F27" s="343"/>
      <c r="G27" s="343"/>
      <c r="H27" s="343"/>
      <c r="I27" s="343"/>
      <c r="J27" s="344"/>
      <c r="K27" s="260">
        <f>+K25+K26</f>
        <v>0</v>
      </c>
      <c r="L27" s="176"/>
    </row>
    <row r="28" spans="1:12" ht="16.5" thickBot="1" x14ac:dyDescent="0.3">
      <c r="A28" s="196"/>
      <c r="B28" s="197"/>
      <c r="C28" s="197"/>
      <c r="D28" s="198"/>
      <c r="E28" s="199"/>
      <c r="F28" s="199"/>
      <c r="G28" s="199"/>
      <c r="H28" s="199"/>
      <c r="I28" s="199"/>
      <c r="J28" s="198"/>
      <c r="K28" s="208"/>
      <c r="L28" s="176"/>
    </row>
    <row r="29" spans="1:12" x14ac:dyDescent="0.25">
      <c r="A29" s="194" t="s">
        <v>198</v>
      </c>
      <c r="B29" s="209"/>
      <c r="C29" s="209"/>
      <c r="D29" s="210"/>
      <c r="E29" s="211"/>
      <c r="F29" s="211"/>
      <c r="G29" s="211"/>
      <c r="H29" s="211"/>
      <c r="I29" s="211"/>
      <c r="J29" s="210"/>
      <c r="K29" s="212">
        <f>+K18+K22+K27</f>
        <v>0</v>
      </c>
      <c r="L29" s="176"/>
    </row>
    <row r="30" spans="1:12" ht="21" customHeight="1" x14ac:dyDescent="0.25">
      <c r="A30" s="184" t="s">
        <v>199</v>
      </c>
      <c r="B30" s="185"/>
      <c r="C30" s="185"/>
      <c r="D30" s="213"/>
      <c r="E30" s="187"/>
      <c r="F30" s="187"/>
      <c r="G30" s="187"/>
      <c r="H30" s="187"/>
      <c r="I30" s="187"/>
      <c r="J30" s="186"/>
      <c r="K30" s="214">
        <f>+K29*D30</f>
        <v>0</v>
      </c>
      <c r="L30" s="176"/>
    </row>
    <row r="31" spans="1:12" ht="21" customHeight="1" thickBot="1" x14ac:dyDescent="0.3">
      <c r="A31" s="345" t="s">
        <v>200</v>
      </c>
      <c r="B31" s="346"/>
      <c r="C31" s="346"/>
      <c r="D31" s="346"/>
      <c r="E31" s="346"/>
      <c r="F31" s="346"/>
      <c r="G31" s="346"/>
      <c r="H31" s="346"/>
      <c r="I31" s="346"/>
      <c r="J31" s="347"/>
      <c r="K31" s="261">
        <f>(+K18+K22+K27)+K30</f>
        <v>0</v>
      </c>
      <c r="L31" s="176"/>
    </row>
    <row r="32" spans="1:12" ht="21" customHeight="1" thickBot="1" x14ac:dyDescent="0.3">
      <c r="A32" s="215"/>
      <c r="B32" s="216"/>
      <c r="C32" s="216"/>
      <c r="D32" s="216"/>
      <c r="E32" s="216"/>
      <c r="F32" s="216"/>
      <c r="G32" s="216"/>
      <c r="H32" s="216"/>
      <c r="I32" s="216"/>
      <c r="J32" s="216"/>
      <c r="K32" s="217"/>
      <c r="L32" s="176"/>
    </row>
    <row r="33" spans="1:13" ht="21" customHeight="1" thickBot="1" x14ac:dyDescent="0.3">
      <c r="A33" s="372" t="s">
        <v>201</v>
      </c>
      <c r="B33" s="373"/>
      <c r="C33" s="373"/>
      <c r="D33" s="373"/>
      <c r="E33" s="373"/>
      <c r="F33" s="373"/>
      <c r="G33" s="373"/>
      <c r="H33" s="373"/>
      <c r="I33" s="373"/>
      <c r="J33" s="373"/>
      <c r="K33" s="374"/>
      <c r="L33" s="176"/>
    </row>
    <row r="34" spans="1:13" ht="33" customHeight="1" x14ac:dyDescent="0.25">
      <c r="A34" s="272" t="s">
        <v>0</v>
      </c>
      <c r="B34" s="367" t="s">
        <v>16</v>
      </c>
      <c r="C34" s="367"/>
      <c r="D34" s="271" t="s">
        <v>78</v>
      </c>
      <c r="E34" s="271" t="s">
        <v>202</v>
      </c>
      <c r="F34" s="271"/>
      <c r="G34" s="271"/>
      <c r="H34" s="271"/>
      <c r="I34" s="271"/>
      <c r="J34" s="220" t="s">
        <v>17</v>
      </c>
      <c r="K34" s="221" t="s">
        <v>2</v>
      </c>
      <c r="L34" s="176"/>
    </row>
    <row r="35" spans="1:13" ht="20.25" customHeight="1" x14ac:dyDescent="0.25">
      <c r="A35" s="222" t="s">
        <v>203</v>
      </c>
      <c r="B35" s="378"/>
      <c r="C35" s="379"/>
      <c r="D35" s="379"/>
      <c r="E35" s="379"/>
      <c r="F35" s="379"/>
      <c r="G35" s="379"/>
      <c r="H35" s="379"/>
      <c r="I35" s="379"/>
      <c r="J35" s="379"/>
      <c r="K35" s="380"/>
      <c r="L35" s="176"/>
    </row>
    <row r="36" spans="1:13" ht="79.5" customHeight="1" x14ac:dyDescent="0.25">
      <c r="A36" s="273" t="s">
        <v>204</v>
      </c>
      <c r="B36" s="330" t="s">
        <v>230</v>
      </c>
      <c r="C36" s="331"/>
      <c r="D36" s="224">
        <v>1</v>
      </c>
      <c r="E36" s="270">
        <v>1</v>
      </c>
      <c r="F36" s="270"/>
      <c r="G36" s="270"/>
      <c r="H36" s="270"/>
      <c r="I36" s="270"/>
      <c r="J36" s="182"/>
      <c r="K36" s="183">
        <f>+J36*D36</f>
        <v>0</v>
      </c>
      <c r="L36" s="176"/>
    </row>
    <row r="37" spans="1:13" ht="17.25" customHeight="1" x14ac:dyDescent="0.25">
      <c r="A37" s="369" t="s">
        <v>205</v>
      </c>
      <c r="B37" s="370"/>
      <c r="C37" s="370"/>
      <c r="D37" s="370"/>
      <c r="E37" s="370"/>
      <c r="F37" s="370"/>
      <c r="G37" s="370"/>
      <c r="H37" s="370"/>
      <c r="I37" s="370"/>
      <c r="J37" s="371"/>
      <c r="K37" s="262">
        <f>+K36</f>
        <v>0</v>
      </c>
      <c r="L37" s="176"/>
    </row>
    <row r="38" spans="1:13" ht="17.25" customHeight="1" x14ac:dyDescent="0.25">
      <c r="A38" s="381"/>
      <c r="B38" s="335"/>
      <c r="C38" s="335"/>
      <c r="D38" s="335"/>
      <c r="E38" s="335"/>
      <c r="F38" s="335"/>
      <c r="G38" s="335"/>
      <c r="H38" s="335"/>
      <c r="I38" s="335"/>
      <c r="J38" s="335"/>
      <c r="K38" s="336"/>
      <c r="L38" s="176"/>
    </row>
    <row r="39" spans="1:13" ht="20.25" customHeight="1" x14ac:dyDescent="0.25">
      <c r="A39" s="222" t="s">
        <v>206</v>
      </c>
      <c r="B39" s="330"/>
      <c r="C39" s="382"/>
      <c r="D39" s="382"/>
      <c r="E39" s="382"/>
      <c r="F39" s="382"/>
      <c r="G39" s="382"/>
      <c r="H39" s="382"/>
      <c r="I39" s="382"/>
      <c r="J39" s="382"/>
      <c r="K39" s="383"/>
      <c r="L39" s="176"/>
    </row>
    <row r="40" spans="1:13" ht="31.5" x14ac:dyDescent="0.25">
      <c r="A40" s="223" t="s">
        <v>207</v>
      </c>
      <c r="B40" s="384" t="s">
        <v>208</v>
      </c>
      <c r="C40" s="384"/>
      <c r="D40" s="270">
        <v>0.25</v>
      </c>
      <c r="E40" s="270">
        <v>4</v>
      </c>
      <c r="F40" s="257">
        <v>0.25</v>
      </c>
      <c r="G40" s="257">
        <v>0.25</v>
      </c>
      <c r="H40" s="257">
        <v>0.25</v>
      </c>
      <c r="I40" s="257">
        <v>0.25</v>
      </c>
      <c r="J40" s="182"/>
      <c r="K40" s="183">
        <f>+J40*(E40*D40)</f>
        <v>0</v>
      </c>
      <c r="L40" s="176"/>
    </row>
    <row r="41" spans="1:13" x14ac:dyDescent="0.25">
      <c r="A41" s="369" t="s">
        <v>209</v>
      </c>
      <c r="B41" s="370"/>
      <c r="C41" s="370"/>
      <c r="D41" s="370"/>
      <c r="E41" s="370"/>
      <c r="F41" s="370"/>
      <c r="G41" s="370"/>
      <c r="H41" s="370"/>
      <c r="I41" s="370"/>
      <c r="J41" s="371"/>
      <c r="K41" s="262">
        <f>+K40</f>
        <v>0</v>
      </c>
      <c r="L41" s="176"/>
    </row>
    <row r="42" spans="1:13" x14ac:dyDescent="0.25">
      <c r="A42" s="375"/>
      <c r="B42" s="376"/>
      <c r="C42" s="376"/>
      <c r="D42" s="376"/>
      <c r="E42" s="376"/>
      <c r="F42" s="376"/>
      <c r="G42" s="376"/>
      <c r="H42" s="376"/>
      <c r="I42" s="376"/>
      <c r="J42" s="376"/>
      <c r="K42" s="377"/>
      <c r="L42" s="176"/>
    </row>
    <row r="43" spans="1:13" ht="21" customHeight="1" x14ac:dyDescent="0.25">
      <c r="A43" s="222" t="s">
        <v>235</v>
      </c>
      <c r="B43" s="330"/>
      <c r="C43" s="382"/>
      <c r="D43" s="382"/>
      <c r="E43" s="382"/>
      <c r="F43" s="382"/>
      <c r="G43" s="382"/>
      <c r="H43" s="382"/>
      <c r="I43" s="382"/>
      <c r="J43" s="382"/>
      <c r="K43" s="383"/>
      <c r="L43" s="176"/>
    </row>
    <row r="44" spans="1:13" ht="22.5" customHeight="1" x14ac:dyDescent="0.25">
      <c r="A44" s="223" t="s">
        <v>210</v>
      </c>
      <c r="B44" s="384" t="s">
        <v>211</v>
      </c>
      <c r="C44" s="384"/>
      <c r="D44" s="270">
        <v>0.25</v>
      </c>
      <c r="E44" s="270">
        <v>4</v>
      </c>
      <c r="F44" s="257">
        <v>0.25</v>
      </c>
      <c r="G44" s="257">
        <v>0.25</v>
      </c>
      <c r="H44" s="257">
        <v>0.25</v>
      </c>
      <c r="I44" s="257">
        <v>0.25</v>
      </c>
      <c r="J44" s="225"/>
      <c r="K44" s="183">
        <f>+J44*(E44*D44)</f>
        <v>0</v>
      </c>
      <c r="L44" s="176"/>
    </row>
    <row r="45" spans="1:13" x14ac:dyDescent="0.25">
      <c r="A45" s="369" t="s">
        <v>212</v>
      </c>
      <c r="B45" s="370"/>
      <c r="C45" s="370"/>
      <c r="D45" s="370"/>
      <c r="E45" s="370"/>
      <c r="F45" s="370"/>
      <c r="G45" s="370"/>
      <c r="H45" s="370"/>
      <c r="I45" s="370"/>
      <c r="J45" s="371"/>
      <c r="K45" s="262">
        <f>+K44</f>
        <v>0</v>
      </c>
      <c r="L45" s="176"/>
      <c r="M45" s="226"/>
    </row>
    <row r="46" spans="1:13" x14ac:dyDescent="0.25">
      <c r="A46" s="375"/>
      <c r="B46" s="376"/>
      <c r="C46" s="376"/>
      <c r="D46" s="376"/>
      <c r="E46" s="376"/>
      <c r="F46" s="376"/>
      <c r="G46" s="376"/>
      <c r="H46" s="376"/>
      <c r="I46" s="376"/>
      <c r="J46" s="376"/>
      <c r="K46" s="377"/>
      <c r="L46" s="176"/>
      <c r="M46" s="226"/>
    </row>
    <row r="47" spans="1:13" ht="21" customHeight="1" x14ac:dyDescent="0.25">
      <c r="A47" s="222" t="s">
        <v>213</v>
      </c>
      <c r="B47" s="330"/>
      <c r="C47" s="382"/>
      <c r="D47" s="382"/>
      <c r="E47" s="382"/>
      <c r="F47" s="382"/>
      <c r="G47" s="382"/>
      <c r="H47" s="382"/>
      <c r="I47" s="382"/>
      <c r="J47" s="382"/>
      <c r="K47" s="383"/>
      <c r="L47" s="176"/>
      <c r="M47" s="226"/>
    </row>
    <row r="48" spans="1:13" ht="45.75" customHeight="1" x14ac:dyDescent="0.25">
      <c r="A48" s="223" t="s">
        <v>214</v>
      </c>
      <c r="B48" s="332" t="s">
        <v>228</v>
      </c>
      <c r="C48" s="333"/>
      <c r="D48" s="330">
        <v>1</v>
      </c>
      <c r="E48" s="331"/>
      <c r="F48" s="269"/>
      <c r="G48" s="269"/>
      <c r="H48" s="269"/>
      <c r="I48" s="269"/>
      <c r="J48" s="225"/>
      <c r="K48" s="183">
        <f>+J48*D48</f>
        <v>0</v>
      </c>
      <c r="L48" s="176"/>
      <c r="M48" s="227"/>
    </row>
    <row r="49" spans="1:13" ht="51" customHeight="1" x14ac:dyDescent="0.25">
      <c r="A49" s="223" t="s">
        <v>215</v>
      </c>
      <c r="B49" s="332" t="s">
        <v>228</v>
      </c>
      <c r="C49" s="333"/>
      <c r="D49" s="330">
        <v>1</v>
      </c>
      <c r="E49" s="331"/>
      <c r="F49" s="269"/>
      <c r="G49" s="269"/>
      <c r="H49" s="269"/>
      <c r="I49" s="269"/>
      <c r="J49" s="225"/>
      <c r="K49" s="183">
        <f>+J49*D49</f>
        <v>0</v>
      </c>
      <c r="L49" s="176"/>
      <c r="M49" s="227"/>
    </row>
    <row r="50" spans="1:13" ht="21" customHeight="1" x14ac:dyDescent="0.25">
      <c r="A50" s="369" t="s">
        <v>216</v>
      </c>
      <c r="B50" s="370"/>
      <c r="C50" s="370"/>
      <c r="D50" s="370"/>
      <c r="E50" s="370"/>
      <c r="F50" s="370"/>
      <c r="G50" s="370"/>
      <c r="H50" s="370"/>
      <c r="I50" s="370"/>
      <c r="J50" s="371"/>
      <c r="K50" s="262">
        <f>+K49+K48</f>
        <v>0</v>
      </c>
      <c r="L50" s="176"/>
    </row>
    <row r="51" spans="1:13" ht="21" customHeight="1" x14ac:dyDescent="0.25">
      <c r="A51" s="375"/>
      <c r="B51" s="376"/>
      <c r="C51" s="376"/>
      <c r="D51" s="376"/>
      <c r="E51" s="376"/>
      <c r="F51" s="376"/>
      <c r="G51" s="376"/>
      <c r="H51" s="376"/>
      <c r="I51" s="376"/>
      <c r="J51" s="376"/>
      <c r="K51" s="377"/>
      <c r="L51" s="176"/>
    </row>
    <row r="52" spans="1:13" ht="39" customHeight="1" x14ac:dyDescent="0.25">
      <c r="A52" s="222" t="s">
        <v>217</v>
      </c>
      <c r="B52" s="330"/>
      <c r="C52" s="382"/>
      <c r="D52" s="382"/>
      <c r="E52" s="382"/>
      <c r="F52" s="382"/>
      <c r="G52" s="382"/>
      <c r="H52" s="382"/>
      <c r="I52" s="382"/>
      <c r="J52" s="382"/>
      <c r="K52" s="383"/>
      <c r="L52" s="176"/>
    </row>
    <row r="53" spans="1:13" ht="213" customHeight="1" x14ac:dyDescent="0.25">
      <c r="A53" s="178" t="s">
        <v>218</v>
      </c>
      <c r="B53" s="332" t="s">
        <v>228</v>
      </c>
      <c r="C53" s="333"/>
      <c r="D53" s="330">
        <v>1</v>
      </c>
      <c r="E53" s="331"/>
      <c r="F53" s="269"/>
      <c r="G53" s="269"/>
      <c r="H53" s="269"/>
      <c r="I53" s="269"/>
      <c r="J53" s="182"/>
      <c r="K53" s="183">
        <f>+J53*D53</f>
        <v>0</v>
      </c>
      <c r="L53" s="176"/>
    </row>
    <row r="54" spans="1:13" ht="69" customHeight="1" x14ac:dyDescent="0.25">
      <c r="A54" s="178" t="s">
        <v>219</v>
      </c>
      <c r="B54" s="332" t="s">
        <v>228</v>
      </c>
      <c r="C54" s="333"/>
      <c r="D54" s="330">
        <v>1</v>
      </c>
      <c r="E54" s="331"/>
      <c r="F54" s="269"/>
      <c r="G54" s="269"/>
      <c r="H54" s="269"/>
      <c r="I54" s="269"/>
      <c r="J54" s="182"/>
      <c r="K54" s="183">
        <f>+J54*D54</f>
        <v>0</v>
      </c>
      <c r="L54" s="176"/>
    </row>
    <row r="55" spans="1:13" ht="21" customHeight="1" x14ac:dyDescent="0.25">
      <c r="A55" s="369" t="s">
        <v>220</v>
      </c>
      <c r="B55" s="370"/>
      <c r="C55" s="370"/>
      <c r="D55" s="370"/>
      <c r="E55" s="370"/>
      <c r="F55" s="370"/>
      <c r="G55" s="370"/>
      <c r="H55" s="370"/>
      <c r="I55" s="370"/>
      <c r="J55" s="371"/>
      <c r="K55" s="262">
        <f>+K54+K53</f>
        <v>0</v>
      </c>
      <c r="L55" s="176"/>
    </row>
    <row r="56" spans="1:13" ht="21" customHeight="1" x14ac:dyDescent="0.25">
      <c r="A56" s="381"/>
      <c r="B56" s="335"/>
      <c r="C56" s="335"/>
      <c r="D56" s="335"/>
      <c r="E56" s="335"/>
      <c r="F56" s="335"/>
      <c r="G56" s="335"/>
      <c r="H56" s="335"/>
      <c r="I56" s="335"/>
      <c r="J56" s="335"/>
      <c r="K56" s="336"/>
      <c r="L56" s="176"/>
    </row>
    <row r="57" spans="1:13" ht="21" customHeight="1" x14ac:dyDescent="0.25">
      <c r="A57" s="222" t="s">
        <v>234</v>
      </c>
      <c r="B57" s="334"/>
      <c r="C57" s="335"/>
      <c r="D57" s="335"/>
      <c r="E57" s="335"/>
      <c r="F57" s="335"/>
      <c r="G57" s="335"/>
      <c r="H57" s="335"/>
      <c r="I57" s="335"/>
      <c r="J57" s="335"/>
      <c r="K57" s="336"/>
      <c r="L57" s="176"/>
    </row>
    <row r="58" spans="1:13" ht="21" customHeight="1" x14ac:dyDescent="0.25">
      <c r="A58" s="106" t="s">
        <v>29</v>
      </c>
      <c r="B58" s="332" t="s">
        <v>233</v>
      </c>
      <c r="C58" s="333"/>
      <c r="D58" s="270">
        <v>1</v>
      </c>
      <c r="E58" s="270">
        <v>4</v>
      </c>
      <c r="F58" s="279">
        <v>1</v>
      </c>
      <c r="G58" s="279">
        <v>1</v>
      </c>
      <c r="H58" s="279">
        <v>1</v>
      </c>
      <c r="I58" s="279">
        <v>1</v>
      </c>
      <c r="J58" s="182"/>
      <c r="K58" s="280">
        <f>+J58*D58*E58</f>
        <v>0</v>
      </c>
      <c r="L58" s="176"/>
    </row>
    <row r="59" spans="1:13" ht="21" customHeight="1" x14ac:dyDescent="0.25">
      <c r="A59" s="106" t="s">
        <v>13</v>
      </c>
      <c r="B59" s="332" t="s">
        <v>233</v>
      </c>
      <c r="C59" s="333"/>
      <c r="D59" s="270">
        <v>1</v>
      </c>
      <c r="E59" s="270">
        <v>4</v>
      </c>
      <c r="F59" s="279">
        <v>1</v>
      </c>
      <c r="G59" s="279">
        <v>1</v>
      </c>
      <c r="H59" s="279">
        <v>1</v>
      </c>
      <c r="I59" s="279">
        <v>1</v>
      </c>
      <c r="J59" s="182"/>
      <c r="K59" s="280">
        <f t="shared" ref="K59:K61" si="1">+J59*D59*E59</f>
        <v>0</v>
      </c>
      <c r="L59" s="176"/>
    </row>
    <row r="60" spans="1:13" ht="31.5" x14ac:dyDescent="0.25">
      <c r="A60" s="274" t="s">
        <v>231</v>
      </c>
      <c r="B60" s="332" t="s">
        <v>233</v>
      </c>
      <c r="C60" s="333"/>
      <c r="D60" s="270">
        <v>1</v>
      </c>
      <c r="E60" s="270">
        <v>4</v>
      </c>
      <c r="F60" s="279">
        <v>1</v>
      </c>
      <c r="G60" s="279">
        <v>1</v>
      </c>
      <c r="H60" s="279">
        <v>1</v>
      </c>
      <c r="I60" s="279">
        <v>1</v>
      </c>
      <c r="J60" s="182"/>
      <c r="K60" s="280">
        <f t="shared" si="1"/>
        <v>0</v>
      </c>
      <c r="L60" s="176"/>
    </row>
    <row r="61" spans="1:13" x14ac:dyDescent="0.25">
      <c r="A61" s="106" t="s">
        <v>11</v>
      </c>
      <c r="B61" s="332" t="s">
        <v>233</v>
      </c>
      <c r="C61" s="333"/>
      <c r="D61" s="270">
        <v>1</v>
      </c>
      <c r="E61" s="270">
        <v>4</v>
      </c>
      <c r="F61" s="279">
        <v>1</v>
      </c>
      <c r="G61" s="279">
        <v>1</v>
      </c>
      <c r="H61" s="279">
        <v>1</v>
      </c>
      <c r="I61" s="279">
        <v>1</v>
      </c>
      <c r="J61" s="182"/>
      <c r="K61" s="280">
        <f t="shared" si="1"/>
        <v>0</v>
      </c>
      <c r="L61" s="176"/>
    </row>
    <row r="62" spans="1:13" ht="21" customHeight="1" x14ac:dyDescent="0.25">
      <c r="A62" s="339" t="s">
        <v>221</v>
      </c>
      <c r="B62" s="340"/>
      <c r="C62" s="340"/>
      <c r="D62" s="340"/>
      <c r="E62" s="340"/>
      <c r="F62" s="340"/>
      <c r="G62" s="340"/>
      <c r="H62" s="340"/>
      <c r="I62" s="340"/>
      <c r="J62" s="341"/>
      <c r="K62" s="262">
        <f>SUM(K58:K61)</f>
        <v>0</v>
      </c>
      <c r="L62" s="176"/>
    </row>
    <row r="63" spans="1:13" x14ac:dyDescent="0.25">
      <c r="A63" s="275"/>
      <c r="B63" s="276"/>
      <c r="C63" s="276"/>
      <c r="D63" s="276"/>
      <c r="E63" s="276"/>
      <c r="F63" s="276"/>
      <c r="G63" s="276"/>
      <c r="H63" s="276"/>
      <c r="I63" s="276"/>
      <c r="J63" s="277"/>
      <c r="K63" s="278"/>
      <c r="L63" s="176"/>
    </row>
    <row r="64" spans="1:13" x14ac:dyDescent="0.25">
      <c r="A64" s="275"/>
      <c r="B64" s="276"/>
      <c r="C64" s="276"/>
      <c r="D64" s="276"/>
      <c r="E64" s="276"/>
      <c r="F64" s="276"/>
      <c r="G64" s="276"/>
      <c r="H64" s="276"/>
      <c r="I64" s="276"/>
      <c r="J64" s="277"/>
      <c r="K64" s="278"/>
      <c r="L64" s="176"/>
    </row>
    <row r="65" spans="1:17" ht="21" customHeight="1" thickBot="1" x14ac:dyDescent="0.3">
      <c r="A65" s="263" t="s">
        <v>222</v>
      </c>
      <c r="B65" s="264"/>
      <c r="C65" s="264"/>
      <c r="D65" s="265"/>
      <c r="E65" s="266"/>
      <c r="F65" s="266"/>
      <c r="G65" s="266"/>
      <c r="H65" s="266"/>
      <c r="I65" s="266"/>
      <c r="J65" s="267"/>
      <c r="K65" s="268">
        <f>+K37+K41+K45+K50+K55+K62</f>
        <v>0</v>
      </c>
      <c r="L65" s="176"/>
    </row>
    <row r="66" spans="1:17" ht="21" customHeight="1" x14ac:dyDescent="0.25">
      <c r="A66" s="231"/>
      <c r="B66" s="232"/>
      <c r="C66" s="233"/>
      <c r="D66" s="233"/>
      <c r="E66" s="233"/>
      <c r="F66" s="233"/>
      <c r="G66" s="233"/>
      <c r="H66" s="233"/>
      <c r="I66" s="233"/>
      <c r="J66" s="234"/>
      <c r="K66" s="235"/>
    </row>
    <row r="67" spans="1:17" ht="21" customHeight="1" x14ac:dyDescent="0.25">
      <c r="A67" s="236" t="s">
        <v>223</v>
      </c>
      <c r="B67" s="237"/>
      <c r="C67" s="238"/>
      <c r="D67" s="238"/>
      <c r="E67" s="238"/>
      <c r="F67" s="238"/>
      <c r="G67" s="238"/>
      <c r="H67" s="238"/>
      <c r="I67" s="238"/>
      <c r="J67" s="228"/>
      <c r="K67" s="239">
        <f>+K31+K65</f>
        <v>0</v>
      </c>
      <c r="L67" s="176"/>
    </row>
    <row r="68" spans="1:17" ht="21" customHeight="1" x14ac:dyDescent="0.25">
      <c r="A68" s="236" t="s">
        <v>30</v>
      </c>
      <c r="B68" s="237"/>
      <c r="C68" s="238"/>
      <c r="D68" s="238"/>
      <c r="E68" s="238"/>
      <c r="F68" s="238"/>
      <c r="G68" s="238"/>
      <c r="H68" s="238"/>
      <c r="I68" s="238"/>
      <c r="J68" s="228"/>
      <c r="K68" s="239">
        <f>+K67*0.19</f>
        <v>0</v>
      </c>
      <c r="L68" s="176"/>
    </row>
    <row r="69" spans="1:17" ht="21" customHeight="1" thickBot="1" x14ac:dyDescent="0.3">
      <c r="A69" s="240" t="s">
        <v>224</v>
      </c>
      <c r="B69" s="241"/>
      <c r="C69" s="229"/>
      <c r="D69" s="229"/>
      <c r="E69" s="229"/>
      <c r="F69" s="229"/>
      <c r="G69" s="229"/>
      <c r="H69" s="229"/>
      <c r="I69" s="229"/>
      <c r="J69" s="230"/>
      <c r="K69" s="242">
        <f>+K67+K68</f>
        <v>0</v>
      </c>
      <c r="L69" s="243"/>
      <c r="M69" s="226"/>
    </row>
    <row r="70" spans="1:17" ht="21" customHeight="1" x14ac:dyDescent="0.25">
      <c r="A70" s="244"/>
      <c r="B70" s="244"/>
      <c r="C70" s="244"/>
      <c r="D70" s="244"/>
      <c r="E70" s="244"/>
      <c r="F70" s="244"/>
      <c r="G70" s="244"/>
      <c r="H70" s="244"/>
      <c r="I70" s="244"/>
      <c r="J70" s="244"/>
      <c r="K70" s="245"/>
      <c r="L70" s="246"/>
      <c r="M70" s="226"/>
    </row>
    <row r="71" spans="1:17" ht="21" customHeight="1" x14ac:dyDescent="0.25">
      <c r="A71" s="176"/>
      <c r="B71" s="244"/>
      <c r="C71" s="244"/>
      <c r="D71" s="244"/>
      <c r="E71" s="176"/>
      <c r="F71" s="176"/>
      <c r="G71" s="176"/>
      <c r="H71" s="176"/>
      <c r="I71" s="176"/>
      <c r="J71" s="244"/>
      <c r="K71" s="176"/>
      <c r="L71" s="176"/>
      <c r="M71" s="226"/>
    </row>
    <row r="72" spans="1:17" x14ac:dyDescent="0.25">
      <c r="A72" s="176"/>
      <c r="B72" s="244"/>
      <c r="C72" s="244"/>
      <c r="D72" s="244"/>
      <c r="E72" s="176"/>
      <c r="F72" s="176"/>
      <c r="G72" s="176"/>
      <c r="H72" s="176"/>
      <c r="I72" s="176"/>
      <c r="J72" s="244"/>
      <c r="K72" s="176"/>
      <c r="L72" s="176"/>
      <c r="M72" s="226"/>
      <c r="Q72" s="176"/>
    </row>
    <row r="73" spans="1:17" x14ac:dyDescent="0.25">
      <c r="A73" s="244"/>
      <c r="B73" s="244"/>
      <c r="C73" s="244"/>
      <c r="D73" s="244"/>
      <c r="E73" s="244"/>
      <c r="F73" s="244"/>
      <c r="G73" s="244"/>
      <c r="H73" s="244"/>
      <c r="I73" s="244"/>
      <c r="J73" s="244"/>
      <c r="K73" s="245"/>
      <c r="L73" s="176"/>
    </row>
    <row r="74" spans="1:17" x14ac:dyDescent="0.25">
      <c r="A74" s="244"/>
      <c r="B74" s="244"/>
      <c r="C74" s="244"/>
      <c r="D74" s="244"/>
      <c r="E74" s="244"/>
      <c r="F74" s="244"/>
      <c r="G74" s="244"/>
      <c r="H74" s="244"/>
      <c r="I74" s="244"/>
      <c r="J74" s="244"/>
      <c r="K74" s="245"/>
      <c r="L74" s="176"/>
    </row>
    <row r="75" spans="1:17" x14ac:dyDescent="0.25">
      <c r="A75" s="244"/>
      <c r="B75" s="385"/>
      <c r="C75" s="385"/>
      <c r="D75" s="176"/>
      <c r="E75" s="176"/>
      <c r="F75" s="176"/>
      <c r="G75" s="176"/>
      <c r="H75" s="176"/>
      <c r="I75" s="176"/>
      <c r="J75" s="176"/>
      <c r="K75" s="176"/>
      <c r="L75" s="176"/>
    </row>
    <row r="76" spans="1:17" x14ac:dyDescent="0.25">
      <c r="A76" s="244"/>
      <c r="B76" s="386"/>
      <c r="C76" s="386"/>
      <c r="D76" s="176"/>
      <c r="E76" s="176"/>
      <c r="F76" s="176"/>
      <c r="G76" s="176"/>
      <c r="H76" s="176"/>
      <c r="I76" s="176"/>
      <c r="J76" s="176"/>
      <c r="K76" s="176"/>
      <c r="L76" s="176"/>
    </row>
    <row r="77" spans="1:17" x14ac:dyDescent="0.25">
      <c r="A77" s="244"/>
      <c r="B77" s="385"/>
      <c r="C77" s="385"/>
      <c r="L77" s="176"/>
    </row>
    <row r="78" spans="1:17" x14ac:dyDescent="0.25">
      <c r="A78" s="244"/>
      <c r="B78" s="385"/>
      <c r="C78" s="385"/>
      <c r="L78" s="176"/>
    </row>
    <row r="79" spans="1:17" x14ac:dyDescent="0.25">
      <c r="A79" s="244"/>
      <c r="B79" s="386"/>
      <c r="C79" s="386"/>
    </row>
    <row r="85" spans="1:3" x14ac:dyDescent="0.25">
      <c r="A85" s="176"/>
      <c r="B85" s="247"/>
      <c r="C85" s="176"/>
    </row>
  </sheetData>
  <mergeCells count="58">
    <mergeCell ref="B79:C79"/>
    <mergeCell ref="A56:K56"/>
    <mergeCell ref="B57:K57"/>
    <mergeCell ref="B58:C58"/>
    <mergeCell ref="B59:C59"/>
    <mergeCell ref="B60:C60"/>
    <mergeCell ref="B61:C61"/>
    <mergeCell ref="A62:J62"/>
    <mergeCell ref="B75:C75"/>
    <mergeCell ref="B76:C76"/>
    <mergeCell ref="B77:C77"/>
    <mergeCell ref="B78:C78"/>
    <mergeCell ref="A55:J55"/>
    <mergeCell ref="B48:C48"/>
    <mergeCell ref="D48:E48"/>
    <mergeCell ref="B49:C49"/>
    <mergeCell ref="D49:E49"/>
    <mergeCell ref="A50:J50"/>
    <mergeCell ref="A51:K51"/>
    <mergeCell ref="B52:K52"/>
    <mergeCell ref="B53:C53"/>
    <mergeCell ref="D53:E53"/>
    <mergeCell ref="B54:C54"/>
    <mergeCell ref="D54:E54"/>
    <mergeCell ref="B47:K47"/>
    <mergeCell ref="B36:C36"/>
    <mergeCell ref="A37:J37"/>
    <mergeCell ref="A38:K38"/>
    <mergeCell ref="B39:K39"/>
    <mergeCell ref="B40:C40"/>
    <mergeCell ref="A41:J41"/>
    <mergeCell ref="A42:K42"/>
    <mergeCell ref="B43:K43"/>
    <mergeCell ref="B44:C44"/>
    <mergeCell ref="A45:J45"/>
    <mergeCell ref="A46:K46"/>
    <mergeCell ref="B35:K35"/>
    <mergeCell ref="J6:J7"/>
    <mergeCell ref="K6:K7"/>
    <mergeCell ref="B8:K8"/>
    <mergeCell ref="A18:J18"/>
    <mergeCell ref="B20:K20"/>
    <mergeCell ref="A22:J22"/>
    <mergeCell ref="B24:K24"/>
    <mergeCell ref="A27:J27"/>
    <mergeCell ref="A31:J31"/>
    <mergeCell ref="A33:K33"/>
    <mergeCell ref="B34:C34"/>
    <mergeCell ref="A1:K1"/>
    <mergeCell ref="A2:K2"/>
    <mergeCell ref="B3:J3"/>
    <mergeCell ref="A5:K5"/>
    <mergeCell ref="A6:A7"/>
    <mergeCell ref="B6:B7"/>
    <mergeCell ref="C6:C7"/>
    <mergeCell ref="D6:D7"/>
    <mergeCell ref="E6:E7"/>
    <mergeCell ref="F6:I6"/>
  </mergeCells>
  <printOptions horizontalCentered="1"/>
  <pageMargins left="0.70866141732283472" right="0.70866141732283472" top="0.74803149606299213" bottom="0.74803149606299213" header="0.31496062992125984" footer="0.31496062992125984"/>
  <pageSetup scale="47" orientation="portrait" r:id="rId1"/>
  <rowBreaks count="1" manualBreakCount="1">
    <brk id="55" max="10"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91"/>
  <sheetViews>
    <sheetView view="pageBreakPreview" topLeftCell="A7" zoomScale="90" zoomScaleNormal="90" zoomScaleSheetLayoutView="90" workbookViewId="0">
      <selection activeCell="C17" sqref="C17"/>
    </sheetView>
  </sheetViews>
  <sheetFormatPr baseColWidth="10" defaultColWidth="11.5703125" defaultRowHeight="12.75" x14ac:dyDescent="0.25"/>
  <cols>
    <col min="1" max="1" width="4.85546875" style="92" customWidth="1"/>
    <col min="2" max="2" width="32.140625" style="92" customWidth="1"/>
    <col min="3" max="4" width="19.28515625" style="92" customWidth="1"/>
    <col min="5" max="5" width="14.85546875" style="92" customWidth="1"/>
    <col min="6" max="6" width="18" style="92" customWidth="1"/>
    <col min="7" max="7" width="5.7109375" style="92" customWidth="1"/>
    <col min="8" max="16384" width="11.5703125" style="92"/>
  </cols>
  <sheetData>
    <row r="1" spans="2:6" s="89" customFormat="1" ht="80.45" customHeight="1" thickBot="1" x14ac:dyDescent="0.3">
      <c r="B1" s="87"/>
      <c r="C1" s="390" t="s">
        <v>237</v>
      </c>
      <c r="D1" s="391"/>
      <c r="E1" s="392"/>
      <c r="F1" s="88"/>
    </row>
    <row r="3" spans="2:6" ht="16.5" thickBot="1" x14ac:dyDescent="0.3">
      <c r="B3" s="90"/>
      <c r="C3" s="90"/>
      <c r="D3" s="91"/>
      <c r="E3" s="91"/>
      <c r="F3" s="91"/>
    </row>
    <row r="4" spans="2:6" ht="15.75" x14ac:dyDescent="0.25">
      <c r="B4" s="93" t="s">
        <v>105</v>
      </c>
      <c r="C4" s="94">
        <f>+F34</f>
        <v>0</v>
      </c>
      <c r="D4" s="95"/>
      <c r="E4" s="96"/>
    </row>
    <row r="5" spans="2:6" ht="16.5" thickBot="1" x14ac:dyDescent="0.3">
      <c r="B5" s="97" t="s">
        <v>106</v>
      </c>
      <c r="C5" s="98">
        <v>4.5</v>
      </c>
      <c r="E5" s="99"/>
      <c r="F5" s="100"/>
    </row>
    <row r="6" spans="2:6" ht="16.5" thickBot="1" x14ac:dyDescent="0.3">
      <c r="B6" s="90"/>
      <c r="C6" s="90"/>
      <c r="D6" s="91"/>
      <c r="E6" s="90"/>
      <c r="F6" s="90"/>
    </row>
    <row r="7" spans="2:6" ht="31.5" x14ac:dyDescent="0.25">
      <c r="B7" s="101" t="s">
        <v>107</v>
      </c>
      <c r="C7" s="102" t="s">
        <v>108</v>
      </c>
      <c r="D7" s="103" t="s">
        <v>109</v>
      </c>
      <c r="E7" s="104" t="s">
        <v>110</v>
      </c>
      <c r="F7" s="105" t="s">
        <v>111</v>
      </c>
    </row>
    <row r="8" spans="2:6" ht="15.75" x14ac:dyDescent="0.25">
      <c r="B8" s="106" t="s">
        <v>112</v>
      </c>
      <c r="C8" s="107"/>
      <c r="D8" s="108">
        <v>0.25</v>
      </c>
      <c r="E8" s="109">
        <v>4.5</v>
      </c>
      <c r="F8" s="110">
        <f>C8*D8*E8</f>
        <v>0</v>
      </c>
    </row>
    <row r="9" spans="2:6" ht="16.5" thickBot="1" x14ac:dyDescent="0.3">
      <c r="B9" s="111" t="s">
        <v>173</v>
      </c>
      <c r="C9" s="112"/>
      <c r="D9" s="113">
        <v>0.5</v>
      </c>
      <c r="E9" s="114">
        <v>4</v>
      </c>
      <c r="F9" s="115">
        <f>C9*D9*E9</f>
        <v>0</v>
      </c>
    </row>
    <row r="10" spans="2:6" ht="16.5" thickBot="1" x14ac:dyDescent="0.3">
      <c r="B10" s="116"/>
      <c r="C10" s="117" t="s">
        <v>113</v>
      </c>
      <c r="D10" s="118"/>
      <c r="E10" s="119"/>
      <c r="F10" s="117"/>
    </row>
    <row r="11" spans="2:6" ht="16.5" thickBot="1" x14ac:dyDescent="0.3">
      <c r="B11" s="120"/>
      <c r="D11" s="121" t="s">
        <v>114</v>
      </c>
      <c r="E11" s="122">
        <f>+'F.M.'!E40</f>
        <v>1.9991000000000001</v>
      </c>
      <c r="F11" s="123">
        <f>+SUM(F8:F9)</f>
        <v>0</v>
      </c>
    </row>
    <row r="12" spans="2:6" ht="16.5" thickBot="1" x14ac:dyDescent="0.3">
      <c r="B12" s="116"/>
      <c r="C12" s="117"/>
      <c r="D12" s="124"/>
      <c r="E12" s="125"/>
      <c r="F12" s="126"/>
    </row>
    <row r="13" spans="2:6" ht="16.5" thickBot="1" x14ac:dyDescent="0.3">
      <c r="B13" s="127" t="s">
        <v>115</v>
      </c>
      <c r="C13" s="117"/>
      <c r="D13" s="124"/>
      <c r="E13" s="119"/>
      <c r="F13" s="128">
        <f>+E11*F11</f>
        <v>0</v>
      </c>
    </row>
    <row r="14" spans="2:6" ht="16.5" thickBot="1" x14ac:dyDescent="0.3">
      <c r="B14" s="129"/>
      <c r="C14" s="117"/>
      <c r="D14" s="124"/>
      <c r="E14" s="119"/>
      <c r="F14" s="130"/>
    </row>
    <row r="15" spans="2:6" ht="31.5" x14ac:dyDescent="0.25">
      <c r="B15" s="101" t="s">
        <v>116</v>
      </c>
      <c r="C15" s="102" t="s">
        <v>108</v>
      </c>
      <c r="D15" s="103" t="s">
        <v>109</v>
      </c>
      <c r="E15" s="104" t="s">
        <v>110</v>
      </c>
      <c r="F15" s="105" t="s">
        <v>111</v>
      </c>
    </row>
    <row r="16" spans="2:6" ht="15.75" x14ac:dyDescent="0.25">
      <c r="B16" s="131" t="s">
        <v>174</v>
      </c>
      <c r="C16" s="132"/>
      <c r="D16" s="133">
        <v>0.29995499999999997</v>
      </c>
      <c r="E16" s="109">
        <v>4</v>
      </c>
      <c r="F16" s="134">
        <f>C16*D16*E16</f>
        <v>0</v>
      </c>
    </row>
    <row r="17" spans="2:6" ht="15.75" x14ac:dyDescent="0.25">
      <c r="B17" s="131" t="s">
        <v>175</v>
      </c>
      <c r="C17" s="132"/>
      <c r="D17" s="133">
        <v>0.1</v>
      </c>
      <c r="E17" s="109">
        <v>4</v>
      </c>
      <c r="F17" s="134">
        <f>C17*D17*E17</f>
        <v>0</v>
      </c>
    </row>
    <row r="18" spans="2:6" ht="15.75" x14ac:dyDescent="0.25">
      <c r="B18" s="131" t="s">
        <v>176</v>
      </c>
      <c r="C18" s="132"/>
      <c r="D18" s="133">
        <v>0.1</v>
      </c>
      <c r="E18" s="109">
        <v>4</v>
      </c>
      <c r="F18" s="134">
        <f>C18*D18*E18</f>
        <v>0</v>
      </c>
    </row>
    <row r="19" spans="2:6" ht="15.75" x14ac:dyDescent="0.25">
      <c r="B19" s="131" t="s">
        <v>99</v>
      </c>
      <c r="C19" s="132"/>
      <c r="D19" s="133">
        <v>0.1</v>
      </c>
      <c r="E19" s="109">
        <v>4</v>
      </c>
      <c r="F19" s="134">
        <f>C19*D19*E19</f>
        <v>0</v>
      </c>
    </row>
    <row r="20" spans="2:6" ht="16.5" thickBot="1" x14ac:dyDescent="0.3">
      <c r="B20" s="136"/>
      <c r="C20" s="137"/>
      <c r="D20" s="118"/>
      <c r="E20" s="119"/>
      <c r="F20" s="137"/>
    </row>
    <row r="21" spans="2:6" ht="16.5" thickBot="1" x14ac:dyDescent="0.3">
      <c r="B21" s="127" t="s">
        <v>117</v>
      </c>
      <c r="C21" s="117"/>
      <c r="D21" s="124"/>
      <c r="E21" s="138"/>
      <c r="F21" s="128">
        <f>SUM(F16:F19)</f>
        <v>0</v>
      </c>
    </row>
    <row r="22" spans="2:6" ht="16.5" thickBot="1" x14ac:dyDescent="0.3">
      <c r="B22" s="116"/>
      <c r="C22" s="117"/>
      <c r="D22" s="124"/>
      <c r="E22" s="119"/>
      <c r="F22" s="126"/>
    </row>
    <row r="23" spans="2:6" ht="15.75" x14ac:dyDescent="0.25">
      <c r="B23" s="101" t="s">
        <v>100</v>
      </c>
      <c r="C23" s="102" t="s">
        <v>16</v>
      </c>
      <c r="D23" s="103" t="s">
        <v>78</v>
      </c>
      <c r="E23" s="139" t="s">
        <v>101</v>
      </c>
      <c r="F23" s="105" t="s">
        <v>111</v>
      </c>
    </row>
    <row r="24" spans="2:6" ht="15.75" x14ac:dyDescent="0.25">
      <c r="B24" s="106" t="s">
        <v>29</v>
      </c>
      <c r="C24" s="133" t="s">
        <v>118</v>
      </c>
      <c r="D24" s="140">
        <v>1</v>
      </c>
      <c r="E24" s="141"/>
      <c r="F24" s="110">
        <f>D24*E24</f>
        <v>0</v>
      </c>
    </row>
    <row r="25" spans="2:6" ht="15.75" x14ac:dyDescent="0.25">
      <c r="B25" s="106" t="s">
        <v>13</v>
      </c>
      <c r="C25" s="133" t="s">
        <v>118</v>
      </c>
      <c r="D25" s="140">
        <v>1</v>
      </c>
      <c r="E25" s="141"/>
      <c r="F25" s="110">
        <f>D25*E25</f>
        <v>0</v>
      </c>
    </row>
    <row r="26" spans="2:6" ht="47.25" x14ac:dyDescent="0.25">
      <c r="B26" s="274" t="s">
        <v>231</v>
      </c>
      <c r="C26" s="133" t="s">
        <v>118</v>
      </c>
      <c r="D26" s="140">
        <v>1</v>
      </c>
      <c r="E26" s="141"/>
      <c r="F26" s="110">
        <f>D26*E26</f>
        <v>0</v>
      </c>
    </row>
    <row r="27" spans="2:6" ht="15.75" x14ac:dyDescent="0.25">
      <c r="B27" s="106" t="s">
        <v>11</v>
      </c>
      <c r="C27" s="133" t="s">
        <v>118</v>
      </c>
      <c r="D27" s="140">
        <v>1</v>
      </c>
      <c r="E27" s="141"/>
      <c r="F27" s="110">
        <f>D27*E27</f>
        <v>0</v>
      </c>
    </row>
    <row r="28" spans="2:6" ht="16.5" thickBot="1" x14ac:dyDescent="0.3">
      <c r="B28" s="111" t="s">
        <v>42</v>
      </c>
      <c r="C28" s="135" t="s">
        <v>118</v>
      </c>
      <c r="D28" s="142">
        <v>1</v>
      </c>
      <c r="E28" s="143"/>
      <c r="F28" s="115">
        <f>D28*E28</f>
        <v>0</v>
      </c>
    </row>
    <row r="29" spans="2:6" ht="16.5" thickBot="1" x14ac:dyDescent="0.3">
      <c r="B29" s="116"/>
      <c r="C29" s="117"/>
      <c r="D29" s="119"/>
      <c r="E29" s="119"/>
      <c r="F29" s="117"/>
    </row>
    <row r="30" spans="2:6" ht="16.5" thickBot="1" x14ac:dyDescent="0.3">
      <c r="B30" s="127" t="s">
        <v>102</v>
      </c>
      <c r="C30" s="117"/>
      <c r="D30" s="124"/>
      <c r="E30" s="119"/>
      <c r="F30" s="128">
        <f>SUM(F24:F28)</f>
        <v>0</v>
      </c>
    </row>
    <row r="31" spans="2:6" ht="16.5" thickBot="1" x14ac:dyDescent="0.3">
      <c r="B31" s="129"/>
      <c r="C31" s="117"/>
      <c r="D31" s="124"/>
      <c r="E31" s="119"/>
      <c r="F31" s="130"/>
    </row>
    <row r="32" spans="2:6" ht="15.75" x14ac:dyDescent="0.25">
      <c r="B32" s="393" t="s">
        <v>10</v>
      </c>
      <c r="C32" s="394"/>
      <c r="D32" s="394"/>
      <c r="E32" s="394"/>
      <c r="F32" s="144">
        <f>ROUND(SUM(F13+F21+F30),0)</f>
        <v>0</v>
      </c>
    </row>
    <row r="33" spans="2:10" ht="15.75" x14ac:dyDescent="0.25">
      <c r="B33" s="395" t="s">
        <v>119</v>
      </c>
      <c r="C33" s="396"/>
      <c r="D33" s="396"/>
      <c r="E33" s="396"/>
      <c r="F33" s="145">
        <f>ROUND(0.19*(SUM(F32:F32)),0)</f>
        <v>0</v>
      </c>
    </row>
    <row r="34" spans="2:10" ht="16.5" thickBot="1" x14ac:dyDescent="0.3">
      <c r="B34" s="397" t="s">
        <v>120</v>
      </c>
      <c r="C34" s="398"/>
      <c r="D34" s="398"/>
      <c r="E34" s="398"/>
      <c r="F34" s="146">
        <f>+F33+F32</f>
        <v>0</v>
      </c>
      <c r="J34" s="147"/>
    </row>
    <row r="35" spans="2:10" x14ac:dyDescent="0.25">
      <c r="F35" s="148"/>
    </row>
    <row r="85" spans="1:5" x14ac:dyDescent="0.25">
      <c r="A85" s="149"/>
      <c r="B85" s="149"/>
      <c r="C85" s="149"/>
      <c r="D85" s="149"/>
      <c r="E85" s="149"/>
    </row>
    <row r="86" spans="1:5" x14ac:dyDescent="0.25">
      <c r="A86" s="149"/>
      <c r="B86" s="149"/>
      <c r="C86" s="149"/>
      <c r="D86" s="149"/>
    </row>
    <row r="87" spans="1:5" x14ac:dyDescent="0.25">
      <c r="A87" s="149"/>
      <c r="B87" s="149"/>
      <c r="C87" s="149"/>
      <c r="D87" s="149"/>
      <c r="E87" s="149"/>
    </row>
    <row r="89" spans="1:5" x14ac:dyDescent="0.25">
      <c r="A89" s="149"/>
      <c r="B89" s="149"/>
      <c r="C89" s="149"/>
      <c r="D89" s="149"/>
      <c r="E89" s="149"/>
    </row>
    <row r="91" spans="1:5" x14ac:dyDescent="0.25">
      <c r="A91" s="149"/>
      <c r="B91" s="149"/>
      <c r="C91" s="149"/>
      <c r="D91" s="149"/>
      <c r="E91" s="149"/>
    </row>
  </sheetData>
  <mergeCells count="4">
    <mergeCell ref="C1:E1"/>
    <mergeCell ref="B32:E32"/>
    <mergeCell ref="B33:E33"/>
    <mergeCell ref="B34:E34"/>
  </mergeCells>
  <printOptions horizontalCentered="1"/>
  <pageMargins left="0.59055118110236227" right="0.59055118110236227" top="0.98425196850393704" bottom="0.78740157480314965" header="0.31496062992125984" footer="0.31496062992125984"/>
  <pageSetup scale="81" fitToHeight="50" orientation="portrait" r:id="rId1"/>
  <headerFooter>
    <oddFooter>&amp;R&amp;"Arial Narrow,Normal"Pág.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pageSetUpPr fitToPage="1"/>
  </sheetPr>
  <dimension ref="B2:E40"/>
  <sheetViews>
    <sheetView view="pageBreakPreview" topLeftCell="A16" zoomScale="110" zoomScaleNormal="100" zoomScaleSheetLayoutView="110" workbookViewId="0">
      <selection activeCell="H31" sqref="H31"/>
    </sheetView>
  </sheetViews>
  <sheetFormatPr baseColWidth="10" defaultColWidth="12.28515625" defaultRowHeight="14.25" x14ac:dyDescent="0.25"/>
  <cols>
    <col min="1" max="2" width="5.28515625" style="150" customWidth="1"/>
    <col min="3" max="3" width="46.140625" style="150" customWidth="1"/>
    <col min="4" max="4" width="13.5703125" style="150" customWidth="1"/>
    <col min="5" max="5" width="14.7109375" style="150" bestFit="1" customWidth="1"/>
    <col min="6" max="6" width="5" style="150" customWidth="1"/>
    <col min="7" max="16384" width="12.28515625" style="150"/>
  </cols>
  <sheetData>
    <row r="2" spans="2:5" ht="28.15" customHeight="1" x14ac:dyDescent="0.25">
      <c r="B2" s="466" t="s">
        <v>121</v>
      </c>
      <c r="C2" s="466"/>
      <c r="D2" s="466"/>
      <c r="E2" s="466"/>
    </row>
    <row r="4" spans="2:5" s="152" customFormat="1" ht="15" x14ac:dyDescent="0.25">
      <c r="B4" s="151" t="s">
        <v>19</v>
      </c>
      <c r="C4" s="151" t="s">
        <v>122</v>
      </c>
      <c r="D4" s="151" t="s">
        <v>123</v>
      </c>
      <c r="E4" s="151" t="s">
        <v>103</v>
      </c>
    </row>
    <row r="5" spans="2:5" s="152" customFormat="1" ht="15" x14ac:dyDescent="0.25"/>
    <row r="6" spans="2:5" s="152" customFormat="1" ht="15" x14ac:dyDescent="0.25">
      <c r="B6" s="153" t="s">
        <v>5</v>
      </c>
      <c r="C6" s="154" t="s">
        <v>124</v>
      </c>
      <c r="D6" s="153" t="s">
        <v>125</v>
      </c>
      <c r="E6" s="155">
        <v>1</v>
      </c>
    </row>
    <row r="7" spans="2:5" ht="15" x14ac:dyDescent="0.25">
      <c r="C7" s="156"/>
      <c r="E7" s="157"/>
    </row>
    <row r="8" spans="2:5" s="152" customFormat="1" ht="15" x14ac:dyDescent="0.25">
      <c r="B8" s="153" t="s">
        <v>9</v>
      </c>
      <c r="C8" s="154" t="s">
        <v>60</v>
      </c>
      <c r="D8" s="153"/>
      <c r="E8" s="158">
        <f>ROUND(SUM(E9:E22),4)</f>
        <v>0.70840000000000003</v>
      </c>
    </row>
    <row r="9" spans="2:5" ht="15" x14ac:dyDescent="0.25">
      <c r="B9" s="159" t="s">
        <v>126</v>
      </c>
      <c r="C9" s="160" t="s">
        <v>61</v>
      </c>
      <c r="D9" s="159" t="s">
        <v>127</v>
      </c>
      <c r="E9" s="161">
        <v>8.3299999999999999E-2</v>
      </c>
    </row>
    <row r="10" spans="2:5" ht="15" x14ac:dyDescent="0.25">
      <c r="B10" s="159" t="s">
        <v>128</v>
      </c>
      <c r="C10" s="160" t="s">
        <v>129</v>
      </c>
      <c r="D10" s="159" t="s">
        <v>130</v>
      </c>
      <c r="E10" s="161">
        <v>0.01</v>
      </c>
    </row>
    <row r="11" spans="2:5" ht="15" x14ac:dyDescent="0.25">
      <c r="B11" s="159" t="s">
        <v>131</v>
      </c>
      <c r="C11" s="160" t="s">
        <v>63</v>
      </c>
      <c r="D11" s="159" t="s">
        <v>132</v>
      </c>
      <c r="E11" s="161">
        <v>4.7199999999999999E-2</v>
      </c>
    </row>
    <row r="12" spans="2:5" ht="15" x14ac:dyDescent="0.25">
      <c r="B12" s="159" t="s">
        <v>133</v>
      </c>
      <c r="C12" s="160" t="s">
        <v>134</v>
      </c>
      <c r="D12" s="159" t="s">
        <v>127</v>
      </c>
      <c r="E12" s="161">
        <v>8.3299999999999999E-2</v>
      </c>
    </row>
    <row r="13" spans="2:5" ht="15" x14ac:dyDescent="0.25">
      <c r="B13" s="159" t="s">
        <v>135</v>
      </c>
      <c r="C13" s="160" t="s">
        <v>65</v>
      </c>
      <c r="D13" s="159" t="s">
        <v>136</v>
      </c>
      <c r="E13" s="161">
        <v>0.06</v>
      </c>
    </row>
    <row r="14" spans="2:5" ht="15" x14ac:dyDescent="0.25">
      <c r="B14" s="159" t="s">
        <v>137</v>
      </c>
      <c r="C14" s="160" t="s">
        <v>138</v>
      </c>
      <c r="D14" s="159" t="s">
        <v>136</v>
      </c>
      <c r="E14" s="161">
        <v>0.12</v>
      </c>
    </row>
    <row r="15" spans="2:5" ht="15" x14ac:dyDescent="0.25">
      <c r="B15" s="159" t="s">
        <v>139</v>
      </c>
      <c r="C15" s="160" t="s">
        <v>140</v>
      </c>
      <c r="D15" s="159" t="s">
        <v>136</v>
      </c>
      <c r="E15" s="161">
        <v>8.5000000000000006E-2</v>
      </c>
    </row>
    <row r="16" spans="2:5" ht="15" x14ac:dyDescent="0.25">
      <c r="B16" s="159" t="s">
        <v>141</v>
      </c>
      <c r="C16" s="160" t="s">
        <v>142</v>
      </c>
      <c r="D16" s="159" t="s">
        <v>136</v>
      </c>
      <c r="E16" s="161">
        <v>6.9599999999999995E-2</v>
      </c>
    </row>
    <row r="17" spans="2:5" ht="15" x14ac:dyDescent="0.25">
      <c r="B17" s="159" t="s">
        <v>143</v>
      </c>
      <c r="C17" s="160" t="s">
        <v>144</v>
      </c>
      <c r="D17" s="159" t="s">
        <v>136</v>
      </c>
      <c r="E17" s="161">
        <v>0</v>
      </c>
    </row>
    <row r="18" spans="2:5" ht="15" x14ac:dyDescent="0.25">
      <c r="B18" s="159" t="s">
        <v>145</v>
      </c>
      <c r="C18" s="160" t="s">
        <v>74</v>
      </c>
      <c r="D18" s="159" t="s">
        <v>136</v>
      </c>
      <c r="E18" s="161">
        <v>0.04</v>
      </c>
    </row>
    <row r="19" spans="2:5" ht="15" x14ac:dyDescent="0.25">
      <c r="B19" s="159" t="s">
        <v>146</v>
      </c>
      <c r="C19" s="160" t="s">
        <v>147</v>
      </c>
      <c r="D19" s="159" t="s">
        <v>136</v>
      </c>
      <c r="E19" s="161">
        <v>0.02</v>
      </c>
    </row>
    <row r="20" spans="2:5" ht="15" x14ac:dyDescent="0.25">
      <c r="B20" s="159" t="s">
        <v>148</v>
      </c>
      <c r="C20" s="160" t="s">
        <v>149</v>
      </c>
      <c r="D20" s="159" t="s">
        <v>136</v>
      </c>
      <c r="E20" s="161">
        <v>0.03</v>
      </c>
    </row>
    <row r="21" spans="2:5" ht="15" x14ac:dyDescent="0.25">
      <c r="B21" s="159" t="s">
        <v>150</v>
      </c>
      <c r="C21" s="160" t="s">
        <v>151</v>
      </c>
      <c r="D21" s="159" t="s">
        <v>136</v>
      </c>
      <c r="E21" s="161">
        <v>0.05</v>
      </c>
    </row>
    <row r="22" spans="2:5" ht="15" x14ac:dyDescent="0.25">
      <c r="B22" s="159" t="s">
        <v>152</v>
      </c>
      <c r="C22" s="160" t="s">
        <v>153</v>
      </c>
      <c r="D22" s="159" t="s">
        <v>136</v>
      </c>
      <c r="E22" s="161">
        <v>0.01</v>
      </c>
    </row>
    <row r="23" spans="2:5" ht="15" x14ac:dyDescent="0.25">
      <c r="C23" s="156"/>
      <c r="E23" s="162"/>
    </row>
    <row r="24" spans="2:5" s="152" customFormat="1" ht="15" x14ac:dyDescent="0.25">
      <c r="B24" s="153" t="s">
        <v>154</v>
      </c>
      <c r="C24" s="154" t="s">
        <v>155</v>
      </c>
      <c r="D24" s="153" t="s">
        <v>156</v>
      </c>
      <c r="E24" s="158">
        <f>+E6+E8</f>
        <v>1.7084000000000001</v>
      </c>
    </row>
    <row r="25" spans="2:5" ht="15" x14ac:dyDescent="0.25">
      <c r="C25" s="156"/>
      <c r="E25" s="162"/>
    </row>
    <row r="26" spans="2:5" s="152" customFormat="1" ht="15" x14ac:dyDescent="0.25">
      <c r="B26" s="163" t="s">
        <v>157</v>
      </c>
      <c r="C26" s="154" t="s">
        <v>100</v>
      </c>
      <c r="D26" s="153"/>
      <c r="E26" s="158">
        <f>ROUND(SUM(E28:E34),4)</f>
        <v>0.109</v>
      </c>
    </row>
    <row r="27" spans="2:5" s="168" customFormat="1" ht="28.5" x14ac:dyDescent="0.25">
      <c r="B27" s="164"/>
      <c r="C27" s="165" t="s">
        <v>158</v>
      </c>
      <c r="D27" s="166"/>
      <c r="E27" s="167">
        <f>+SUM(E28:E34)</f>
        <v>0.10900000000000001</v>
      </c>
    </row>
    <row r="28" spans="2:5" ht="15" x14ac:dyDescent="0.25">
      <c r="B28" s="159"/>
      <c r="C28" s="169" t="s">
        <v>159</v>
      </c>
      <c r="D28" s="159" t="s">
        <v>136</v>
      </c>
      <c r="E28" s="161">
        <v>3.2000000000000001E-2</v>
      </c>
    </row>
    <row r="29" spans="2:5" ht="15" x14ac:dyDescent="0.25">
      <c r="B29" s="159"/>
      <c r="C29" s="169" t="s">
        <v>160</v>
      </c>
      <c r="D29" s="159" t="s">
        <v>136</v>
      </c>
      <c r="E29" s="161">
        <v>0</v>
      </c>
    </row>
    <row r="30" spans="2:5" ht="15" x14ac:dyDescent="0.25">
      <c r="B30" s="159"/>
      <c r="C30" s="169" t="s">
        <v>161</v>
      </c>
      <c r="D30" s="159" t="s">
        <v>136</v>
      </c>
      <c r="E30" s="161">
        <v>0.02</v>
      </c>
    </row>
    <row r="31" spans="2:5" ht="15" x14ac:dyDescent="0.25">
      <c r="B31" s="159"/>
      <c r="C31" s="169" t="s">
        <v>104</v>
      </c>
      <c r="D31" s="159" t="s">
        <v>136</v>
      </c>
      <c r="E31" s="161">
        <v>0.02</v>
      </c>
    </row>
    <row r="32" spans="2:5" ht="15" x14ac:dyDescent="0.25">
      <c r="B32" s="159"/>
      <c r="C32" s="169" t="s">
        <v>162</v>
      </c>
      <c r="D32" s="159" t="s">
        <v>136</v>
      </c>
      <c r="E32" s="161">
        <v>0.03</v>
      </c>
    </row>
    <row r="33" spans="2:5" ht="15" x14ac:dyDescent="0.25">
      <c r="B33" s="159"/>
      <c r="C33" s="169" t="s">
        <v>163</v>
      </c>
      <c r="D33" s="159" t="s">
        <v>136</v>
      </c>
      <c r="E33" s="161">
        <v>7.0000000000000001E-3</v>
      </c>
    </row>
    <row r="34" spans="2:5" x14ac:dyDescent="0.25">
      <c r="B34" s="159"/>
      <c r="C34" s="169" t="s">
        <v>164</v>
      </c>
      <c r="D34" s="159" t="s">
        <v>136</v>
      </c>
      <c r="E34" s="170">
        <v>0</v>
      </c>
    </row>
    <row r="35" spans="2:5" x14ac:dyDescent="0.25">
      <c r="C35" s="171"/>
      <c r="E35" s="172"/>
    </row>
    <row r="36" spans="2:5" s="152" customFormat="1" ht="15" x14ac:dyDescent="0.25">
      <c r="B36" s="153" t="s">
        <v>165</v>
      </c>
      <c r="C36" s="173" t="s">
        <v>166</v>
      </c>
      <c r="D36" s="153" t="s">
        <v>167</v>
      </c>
      <c r="E36" s="174">
        <f>+E24+E26</f>
        <v>1.8174000000000001</v>
      </c>
    </row>
    <row r="37" spans="2:5" x14ac:dyDescent="0.25">
      <c r="C37" s="171"/>
    </row>
    <row r="38" spans="2:5" s="152" customFormat="1" ht="15" x14ac:dyDescent="0.25">
      <c r="B38" s="153" t="s">
        <v>168</v>
      </c>
      <c r="C38" s="154" t="s">
        <v>225</v>
      </c>
      <c r="D38" s="153" t="s">
        <v>169</v>
      </c>
      <c r="E38" s="158">
        <f>ROUND(10%*E36,4)</f>
        <v>0.1817</v>
      </c>
    </row>
    <row r="40" spans="2:5" s="152" customFormat="1" ht="15" x14ac:dyDescent="0.25">
      <c r="B40" s="153" t="s">
        <v>170</v>
      </c>
      <c r="C40" s="154" t="s">
        <v>171</v>
      </c>
      <c r="D40" s="153" t="s">
        <v>172</v>
      </c>
      <c r="E40" s="174">
        <f>+E36+E38</f>
        <v>1.9991000000000001</v>
      </c>
    </row>
  </sheetData>
  <mergeCells count="1">
    <mergeCell ref="B2:E2"/>
  </mergeCells>
  <printOptions horizontalCentered="1"/>
  <pageMargins left="0.70866141732283472" right="0.70866141732283472" top="0.74803149606299213" bottom="0.74803149606299213" header="0.31496062992125984" footer="0.31496062992125984"/>
  <pageSetup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14"/>
  <sheetViews>
    <sheetView view="pageBreakPreview" zoomScaleNormal="100" zoomScaleSheetLayoutView="100" workbookViewId="0">
      <selection activeCell="A6" sqref="A6"/>
    </sheetView>
  </sheetViews>
  <sheetFormatPr baseColWidth="10" defaultColWidth="11.5703125" defaultRowHeight="15" x14ac:dyDescent="0.25"/>
  <cols>
    <col min="1" max="1" width="31.28515625" style="24" customWidth="1"/>
    <col min="2" max="2" width="46.140625" style="24" customWidth="1"/>
    <col min="3" max="3" width="38.85546875" style="24" customWidth="1"/>
    <col min="4" max="4" width="50.7109375" style="24" customWidth="1"/>
    <col min="5" max="16384" width="11.5703125" style="24"/>
  </cols>
  <sheetData>
    <row r="1" spans="1:4" s="21" customFormat="1" ht="62.45" customHeight="1" thickTop="1" thickBot="1" x14ac:dyDescent="0.3">
      <c r="A1" s="25"/>
      <c r="B1" s="473" t="s">
        <v>35</v>
      </c>
      <c r="C1" s="473"/>
      <c r="D1" s="26"/>
    </row>
    <row r="2" spans="1:4" ht="16.5" thickTop="1" thickBot="1" x14ac:dyDescent="0.3"/>
    <row r="3" spans="1:4" s="23" customFormat="1" ht="16.5" thickTop="1" thickBot="1" x14ac:dyDescent="0.3">
      <c r="A3" s="469" t="s">
        <v>31</v>
      </c>
      <c r="B3" s="471" t="s">
        <v>20</v>
      </c>
      <c r="C3" s="467" t="s">
        <v>32</v>
      </c>
      <c r="D3" s="468"/>
    </row>
    <row r="4" spans="1:4" s="23" customFormat="1" ht="15.75" thickBot="1" x14ac:dyDescent="0.3">
      <c r="A4" s="470"/>
      <c r="B4" s="472"/>
      <c r="C4" s="30" t="s">
        <v>33</v>
      </c>
      <c r="D4" s="31" t="s">
        <v>34</v>
      </c>
    </row>
    <row r="5" spans="1:4" ht="30" x14ac:dyDescent="0.25">
      <c r="A5" s="27" t="s">
        <v>6</v>
      </c>
      <c r="B5" s="32" t="s">
        <v>21</v>
      </c>
      <c r="C5" s="32" t="s">
        <v>43</v>
      </c>
      <c r="D5" s="35" t="s">
        <v>44</v>
      </c>
    </row>
    <row r="6" spans="1:4" ht="75" x14ac:dyDescent="0.25">
      <c r="A6" s="28" t="s">
        <v>36</v>
      </c>
      <c r="B6" s="33" t="s">
        <v>21</v>
      </c>
      <c r="C6" s="33" t="s">
        <v>45</v>
      </c>
      <c r="D6" s="36" t="s">
        <v>46</v>
      </c>
    </row>
    <row r="7" spans="1:4" ht="75" x14ac:dyDescent="0.25">
      <c r="A7" s="28" t="s">
        <v>37</v>
      </c>
      <c r="B7" s="33" t="s">
        <v>21</v>
      </c>
      <c r="C7" s="33" t="s">
        <v>45</v>
      </c>
      <c r="D7" s="36" t="s">
        <v>47</v>
      </c>
    </row>
    <row r="8" spans="1:4" ht="60" x14ac:dyDescent="0.25">
      <c r="A8" s="28" t="s">
        <v>24</v>
      </c>
      <c r="B8" s="33" t="s">
        <v>22</v>
      </c>
      <c r="C8" s="33" t="s">
        <v>45</v>
      </c>
      <c r="D8" s="36" t="s">
        <v>48</v>
      </c>
    </row>
    <row r="9" spans="1:4" ht="75" x14ac:dyDescent="0.25">
      <c r="A9" s="28" t="s">
        <v>25</v>
      </c>
      <c r="B9" s="33" t="s">
        <v>54</v>
      </c>
      <c r="C9" s="33" t="s">
        <v>49</v>
      </c>
      <c r="D9" s="36" t="s">
        <v>50</v>
      </c>
    </row>
    <row r="10" spans="1:4" ht="90" x14ac:dyDescent="0.25">
      <c r="A10" s="28" t="s">
        <v>53</v>
      </c>
      <c r="B10" s="33" t="s">
        <v>52</v>
      </c>
      <c r="C10" s="33" t="s">
        <v>55</v>
      </c>
      <c r="D10" s="36" t="s">
        <v>56</v>
      </c>
    </row>
    <row r="11" spans="1:4" ht="60" x14ac:dyDescent="0.25">
      <c r="A11" s="28" t="s">
        <v>26</v>
      </c>
      <c r="B11" s="33" t="s">
        <v>23</v>
      </c>
      <c r="C11" s="33" t="s">
        <v>45</v>
      </c>
      <c r="D11" s="36" t="s">
        <v>51</v>
      </c>
    </row>
    <row r="12" spans="1:4" ht="60" x14ac:dyDescent="0.25">
      <c r="A12" s="28" t="s">
        <v>38</v>
      </c>
      <c r="B12" s="33" t="s">
        <v>39</v>
      </c>
      <c r="C12" s="33" t="s">
        <v>45</v>
      </c>
      <c r="D12" s="36" t="s">
        <v>51</v>
      </c>
    </row>
    <row r="13" spans="1:4" ht="60.75" thickBot="1" x14ac:dyDescent="0.3">
      <c r="A13" s="29" t="s">
        <v>40</v>
      </c>
      <c r="B13" s="34" t="s">
        <v>41</v>
      </c>
      <c r="C13" s="34" t="s">
        <v>45</v>
      </c>
      <c r="D13" s="37" t="s">
        <v>51</v>
      </c>
    </row>
    <row r="14" spans="1:4" ht="15.75" thickTop="1" x14ac:dyDescent="0.25"/>
  </sheetData>
  <mergeCells count="4">
    <mergeCell ref="C3:D3"/>
    <mergeCell ref="A3:A4"/>
    <mergeCell ref="B3:B4"/>
    <mergeCell ref="B1:C1"/>
  </mergeCells>
  <printOptions horizontalCentered="1"/>
  <pageMargins left="0.78740157480314965" right="0.78740157480314965" top="0.78740157480314965" bottom="0.78740157480314965" header="0.31496062992125984" footer="0.31496062992125984"/>
  <pageSetup scale="52"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VULN_GUAT Y MIST</vt:lpstr>
      <vt:lpstr>1. VULN_SANT LA CELIA</vt:lpstr>
      <vt:lpstr>2. Interventoria</vt:lpstr>
      <vt:lpstr>VULN_GUAT Y MIST</vt:lpstr>
      <vt:lpstr>1. Propuesta</vt:lpstr>
      <vt:lpstr>Salarios</vt:lpstr>
      <vt:lpstr>ANEXO_2_CONSULTORÍA</vt:lpstr>
      <vt:lpstr>ANEXO_2_INT</vt:lpstr>
      <vt:lpstr>F.M.</vt:lpstr>
      <vt:lpstr>Personal</vt:lpstr>
      <vt:lpstr>'1. Propuesta'!Área_de_impresión</vt:lpstr>
      <vt:lpstr>'1. VULN_GUAT Y MIST'!Área_de_impresión</vt:lpstr>
      <vt:lpstr>'1. VULN_SANT LA CELIA'!Área_de_impresión</vt:lpstr>
      <vt:lpstr>'2. Interventoria'!Área_de_impresión</vt:lpstr>
      <vt:lpstr>ANEXO_2_CONSULTORÍA!Área_de_impresión</vt:lpstr>
      <vt:lpstr>ANEXO_2_INT!Área_de_impresión</vt:lpstr>
      <vt:lpstr>F.M.!Área_de_impresión</vt:lpstr>
      <vt:lpstr>Salarios!Área_de_impresión</vt:lpstr>
      <vt:lpstr>'VULN_GUAT Y MIST'!Área_de_impresión</vt:lpstr>
      <vt:lpstr>'1. Propuesta'!Títulos_a_imprimir</vt:lpstr>
      <vt:lpstr>'2. Interventoria'!Títulos_a_imprimir</vt:lpstr>
      <vt:lpstr>ANEXO_2_INT!Títulos_a_imprimir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Alejandro Morales Martinez</dc:creator>
  <cp:lastModifiedBy>AF1</cp:lastModifiedBy>
  <cp:lastPrinted>2022-10-14T12:55:53Z</cp:lastPrinted>
  <dcterms:created xsi:type="dcterms:W3CDTF">2017-12-01T13:13:52Z</dcterms:created>
  <dcterms:modified xsi:type="dcterms:W3CDTF">2023-02-11T14:03:08Z</dcterms:modified>
</cp:coreProperties>
</file>