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mc:AlternateContent xmlns:mc="http://schemas.openxmlformats.org/markup-compatibility/2006">
    <mc:Choice Requires="x15">
      <x15ac:absPath xmlns:x15ac="http://schemas.microsoft.com/office/spreadsheetml/2010/11/ac" url="G:\Mi unidad\Varios\ASAMBLEA\Minima cuantía\MC-004-2023\evaluación\"/>
    </mc:Choice>
  </mc:AlternateContent>
  <xr:revisionPtr revIDLastSave="0" documentId="13_ncr:1_{CBBD2E13-430F-44E6-8B61-B3C66E6E5766}" xr6:coauthVersionLast="47" xr6:coauthVersionMax="47" xr10:uidLastSave="{00000000-0000-0000-0000-000000000000}"/>
  <bookViews>
    <workbookView xWindow="-120" yWindow="-120" windowWidth="20730" windowHeight="11160" xr2:uid="{00000000-000D-0000-FFFF-FFFF00000000}"/>
  </bookViews>
  <sheets>
    <sheet name="PRESUPUESTO" sheetId="8"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13" i="8" l="1"/>
  <c r="K7" i="8"/>
  <c r="O7" i="8" s="1"/>
  <c r="K8" i="8"/>
  <c r="O8" i="8" s="1"/>
  <c r="K9" i="8"/>
  <c r="K10" i="8"/>
  <c r="O10" i="8" s="1"/>
  <c r="K11" i="8"/>
  <c r="O11" i="8" s="1"/>
  <c r="K12" i="8"/>
  <c r="K13" i="8"/>
  <c r="K14" i="8"/>
  <c r="K15" i="8"/>
  <c r="O15" i="8" s="1"/>
  <c r="K16" i="8"/>
  <c r="K17" i="8"/>
  <c r="O17" i="8" s="1"/>
  <c r="K18" i="8"/>
  <c r="O18" i="8" s="1"/>
  <c r="K19" i="8"/>
  <c r="O19" i="8" s="1"/>
  <c r="K20" i="8"/>
  <c r="K21" i="8"/>
  <c r="O21" i="8" s="1"/>
  <c r="K22" i="8"/>
  <c r="K23" i="8"/>
  <c r="O23" i="8" s="1"/>
  <c r="K24" i="8"/>
  <c r="K25" i="8"/>
  <c r="K6" i="8"/>
  <c r="M25" i="8"/>
  <c r="N25" i="8" s="1"/>
  <c r="M24" i="8"/>
  <c r="N24" i="8" s="1"/>
  <c r="M22" i="8"/>
  <c r="N22" i="8" s="1"/>
  <c r="M23" i="8"/>
  <c r="N23" i="8" s="1"/>
  <c r="M20" i="8"/>
  <c r="N20" i="8" s="1"/>
  <c r="M21" i="8"/>
  <c r="N21" i="8" s="1"/>
  <c r="M18" i="8"/>
  <c r="N18" i="8" s="1"/>
  <c r="M19" i="8"/>
  <c r="N19" i="8" s="1"/>
  <c r="M17" i="8"/>
  <c r="N17" i="8" s="1"/>
  <c r="M16" i="8"/>
  <c r="N16" i="8" s="1"/>
  <c r="M14" i="8"/>
  <c r="N14" i="8" s="1"/>
  <c r="M15" i="8"/>
  <c r="N15" i="8" s="1"/>
  <c r="M12" i="8"/>
  <c r="N12" i="8" s="1"/>
  <c r="M13" i="8"/>
  <c r="N13" i="8" s="1"/>
  <c r="M11" i="8"/>
  <c r="N11" i="8" s="1"/>
  <c r="M7" i="8"/>
  <c r="N7" i="8" s="1"/>
  <c r="M8" i="8"/>
  <c r="N8" i="8" s="1"/>
  <c r="M9" i="8"/>
  <c r="N9" i="8" s="1"/>
  <c r="M10" i="8"/>
  <c r="N10" i="8" s="1"/>
  <c r="M6" i="8"/>
  <c r="G25" i="8"/>
  <c r="H25" i="8" s="1"/>
  <c r="G24" i="8"/>
  <c r="H24" i="8" s="1"/>
  <c r="G23" i="8"/>
  <c r="G22" i="8"/>
  <c r="H22" i="8" s="1"/>
  <c r="G20" i="8"/>
  <c r="G21" i="8"/>
  <c r="H21" i="8" s="1"/>
  <c r="G18" i="8"/>
  <c r="H18" i="8" s="1"/>
  <c r="G19" i="8"/>
  <c r="H19" i="8" s="1"/>
  <c r="G17" i="8"/>
  <c r="H17" i="8" s="1"/>
  <c r="G16" i="8"/>
  <c r="G15" i="8"/>
  <c r="H15" i="8" s="1"/>
  <c r="G13" i="8"/>
  <c r="H13" i="8" s="1"/>
  <c r="G14" i="8"/>
  <c r="H14" i="8" s="1"/>
  <c r="G12" i="8"/>
  <c r="H12" i="8" s="1"/>
  <c r="G11" i="8"/>
  <c r="H11" i="8" s="1"/>
  <c r="G7" i="8"/>
  <c r="H7" i="8" s="1"/>
  <c r="G8" i="8"/>
  <c r="H8" i="8" s="1"/>
  <c r="G9" i="8"/>
  <c r="H9" i="8" s="1"/>
  <c r="G10" i="8"/>
  <c r="H10" i="8" s="1"/>
  <c r="H23" i="8"/>
  <c r="H20" i="8"/>
  <c r="H16" i="8"/>
  <c r="F6" i="8"/>
  <c r="E6" i="8"/>
  <c r="O22" i="8" l="1"/>
  <c r="O14" i="8"/>
  <c r="O25" i="8"/>
  <c r="O9" i="8"/>
  <c r="O24" i="8"/>
  <c r="O20" i="8"/>
  <c r="O16" i="8"/>
  <c r="O12" i="8"/>
  <c r="M26" i="8"/>
  <c r="N6" i="8"/>
  <c r="G6" i="8"/>
  <c r="H6" i="8" s="1"/>
  <c r="H26" i="8" s="1"/>
  <c r="O6" i="8" l="1"/>
  <c r="O26" i="8"/>
</calcChain>
</file>

<file path=xl/sharedStrings.xml><?xml version="1.0" encoding="utf-8"?>
<sst xmlns="http://schemas.openxmlformats.org/spreadsheetml/2006/main" count="83" uniqueCount="63">
  <si>
    <t>ITEM</t>
  </si>
  <si>
    <t>EQUIPO</t>
  </si>
  <si>
    <t>CAN</t>
  </si>
  <si>
    <t>DESCRIPCIÓN</t>
  </si>
  <si>
    <t>COTIZACIÓN 1</t>
  </si>
  <si>
    <t>COTIZACIÓN 2</t>
  </si>
  <si>
    <t>PRECIO UNITARIO INCLUIDO IVA PROMEDIO</t>
  </si>
  <si>
    <t>VALOR UNITARIO (IVA INCLUIDO)</t>
  </si>
  <si>
    <t>DVR</t>
  </si>
  <si>
    <t>Soporte de tecnologías: HD-TVI / Analogico / HD-CVI / AHD.
Acceso remoto: PC (Windows / Mac) / Smart Phone (iPhone, iPad, Android).
Compatibilidad con navegador Internet Explorer (IE), Safari / Chrome (ietab)
Software cliente multi sitio de hasta 64 canales (iVMS-4200).
Compresión y resolución: H.264+ / H.264.
Soporta 8 canales HD / analogicos.
Audio: G.711.
Audio bit rate: 64Kbps.
Video bit rate: 32 Kbps - 4 Mbps.
Funciones de Grabación y Visualización
Zoom digital en visualización y grabación.
Múltiples tipos de grabación, incluyendo tiempo real, grabación manual, video sensor, alarma externa, video sensor y alarma, video sensor o alarma.
Grabación con Sobre-escritura automática.
Main stream: 720p / WD1 / 4CIF / CIF / QCIF.1080p
Sub stream: 4CIF / CIF / QCIF.
Interfaces Entradas / Salidas:
Entrada de video: 8 canales (BNC, 1.0Vp-p, 75O).
Salida de video:
HDMI: 1920×1080, 1280×1024, 1280×720, 1024×768.
VGA: 1920×1080, 1280×1024, 1280×720, 1024×768.
HDMI y VGA: salida simultanea.
Entrada audio: 1 (RCA, 2.0 Vp-p, 1KO).
Salida audio: 1 (RCA, 2.0 Vp-p, 1KO).
Interfaz USB: 2 puerto (2.0) trasero.
Interfaz red: 1 puetos (RJ-45 10/100 Mbps).
Capacidad de disco duro: 1 a 6 TB.
Funciones de red:
Protocolos: TCP/IP, PPPoE, DHCP, Hik Cloud P2P, DNS, DDNS, NTP, SADP, SMTP, NFS, iSCSI, UPnP™, https
Soporta Doble streaming.
Características físicas y eléctricas:
Alimentación: 12 Vcd.
Consumo sin disco duro: 12 W.
Nota: Debe incluir disco duro de 1 TB e instalación del producto</t>
  </si>
  <si>
    <t>REPETIDORES DE RED</t>
  </si>
  <si>
    <t xml:space="preserve">Velocidad de Transferencia: 450  Mbps
No. Antenas: mínimo 3  Antenas
No. Puertos Ethernet: mínimo 4  Puertos
Entrada de Voltaje: 12  Vatios
Longitud del Cable: minimo 150  Centímetros
Cobertura de Area Maxima: mínimo 80  Metro(s)
Tipo de Encriptacion: WPA2-PSK 
Estandar de Wireless: Wireless N-Single Band 
Frecuencia de Banda: 2.4  ghz
Sistema Operativo Compatible	Compatible con Cualquier Sistema Operativo </t>
  </si>
  <si>
    <t>IMPRESORA MULTIFUNCIONAL</t>
  </si>
  <si>
    <t xml:space="preserve">Tipo de Impresion: Inyección De Tinta 
Sistema de Alimentacion de Papel: Automática - Manual
Tamaño de Papel: A4 - Carta 
Tipos de Papel: Común 
Colores de Impresion: Impresión Blanco Y Negro - Impresión Color 
Resolucion de Impresion Blanco y Negro: 4800 x 1200 dpi 
Velocidad Impresion Blanco/Negro: 10.8  Pag X Min
Velocidad Impresion Color: 6  Pag X Min
Capacidad Bandeja Entrada de Papel: 100  Hojas
Capacidad Bandeja Salida de Papel: 100  Hojas
Tipo de Escaner: Cama Plana 
Resolucion Escaner: 600 x 1200 
Tamaño del Escaner: A4 - Carta 
Velocidad Copiado Blanco y Negro: 20  Pag X Min
Velocidad Copiado Color: 23  Pag X Min
Opciones de Conectividad: Conexión Con Cable- WiFi </t>
  </si>
  <si>
    <t>DISCO DURO INTERNO 2TB</t>
  </si>
  <si>
    <t>Capacidad de disco duro: 2000 GB
Tamaño de la caché 256 MB
Tamaño de disco duro: 3.5"
Velocidad de rotación de disco duro: 5400 RPM</t>
  </si>
  <si>
    <t>ESTABILIZADOR DE CELULAR</t>
  </si>
  <si>
    <t>Puerto Micro USB de carga
Conexión Bluetooth V4.0
Control remoto Bluetooth
voltaje 125 VAC 60Hz
Utilícelo de dos formas: Selfie Stick con estabilizador anti-sacudidas y  Trípode de mesa con altura ajustable
Giro de 90° automático para utilizar en formato vertical u horizontal
Se contrae hasta un tamaño de 20 cm y se extiende hasta 75 cm.
Soportes para el Smartphone tipo clip a presión para lograr un ajuste seguro.</t>
  </si>
  <si>
    <t>COMPUTADOR PORTATIL</t>
  </si>
  <si>
    <t>PROCESADOR: CORE O RYZEN DE LAS 3 ULTIMAS GENERACIONES
TARJETA GRAFICA: INCLUIDA  DE MÍNIMO 2GB
N.º DE NÚCLEOS DE GPU: 7.
FRECUENCIA DE GRÁFICOS: MINIMO 1800 MHZ.
DISCO DURO SOLIDO: MINIMO SSD 512GB
DISCO DURO MECANICO: HDD 1TB (1000 GB) A 5400 RPM CONEXION SATA 2.5
MEMORIA RAM: 20GB DDR4 A 3200 MHZ.
PANTALLA: 14 PULGADAS FULL HD (1920×1080)
CAMARA WEB 720P CON OBTULADOR DE PRIVACIDAD.
WIFI 11AC, 2×2.
BLUETOOTH 5.0.
1 x CONECTOR DE ALIMENTACION.
1 x LECTOR DE TARJETAS.
1 x USB 3.2 DE GEN 1.
1 x USB-C 3.2 GEN 1 (SOLO ADMITE TRANSFERENCIA DE DATOS)
1 x HDMI 1.4b
1 x CONECTOR COMBINADO DE AURICULARES / MICROFONO (3,5 MM)
1 x USB 2.0</t>
  </si>
  <si>
    <t>ESTUFA 2 PUESTOS ELECTRICA</t>
  </si>
  <si>
    <t xml:space="preserve">No. Puestos de la Estufa: minimo 2 Puestos 
Material de la Cubierta: Esmaltada/Porcelanizada 
Tiene Encendido Electrico: No Tiene Encendido Eléctrico 
Localizacion del Mando: Frontal 
Tipo de Producto: Estufa de Mesa 
Funcionamiento: Eléctrica 
Tonalidad de Color: Gris/Negro 
Voltaje	Rango: entre 110 V y 120 V 
Garantia del Fabricante: 12  Meses
Medidas (Ancho x Alto X Fondo) Cms: minimo 57,5X11X32 </t>
  </si>
  <si>
    <t>MEDUSA</t>
  </si>
  <si>
    <t>Longitud del cableado: 25 metros
Tipo de cable: blindado
Canales: 30 canales de salida (una punta canon macho y la otra en mini plug hembra 3.5mm)
Producto a medida de solicitud de la entidad
Costo debe incluir armado</t>
  </si>
  <si>
    <t>CABLES (MINI PLUG)</t>
  </si>
  <si>
    <t xml:space="preserve">Modelo: 2x1
Largo del cable: minimo 3 m
Cantidad de conectores de entrada: 1
Cantidad de conectores de salida: 2
Conector de entrada: Jack
Conector de salida: Jack
Cable Audio Rca 2x1 De 3.5mm A Audio Rca 3 Metros Gold Full
</t>
  </si>
  <si>
    <t>TELEVISOR 50 PULGADAS</t>
  </si>
  <si>
    <t>Garantía: 12 meses
Sistema de sonido: 2.0 (estereofónico)
Smart TV: Si
Cantidad puertos USB: minimo 1
Pantalla: LED
Sintonizador TDT: Si
Tipo: 4K Ultra HD
Cantidad puertos HDMI: minimo 2
Voltaje: 240V
Diseño: Plano
Tamaño: 50 pulgadas
Wifi: Si
Importante que tenga Bordes o marco delgados.</t>
  </si>
  <si>
    <t>MICRÓFONO INHALAMBRICO</t>
  </si>
  <si>
    <t>Kit transmisor con 2 micrófonos inalámbricos 
Micrófonos con canal y control de volumen independientes.
Base receptora con doble antena para mayor cobertura.
1 salida de audio 6.3mm
Interruptor de encendido.
Fácil de conectar, no requiere instalaciones profesionales.
Diseño compacto y portable.
Voltaje de operación del receptor inalámbrico: 12V DC - 100mA.
Uso de Baterias
Autonomíaminima de hasta 3 horas en uso continuo.
Respuesta de frecuencia: 50Hz-18KHz.
Desviación máxima: ± 15KHz con límite de nivel.
Estabilidad: ± 0.005%.
Rango dinámico: 110dB.</t>
  </si>
  <si>
    <t>CONTROLADOR DE PARED VIDEO</t>
  </si>
  <si>
    <t xml:space="preserve">Controlador de pared de video HDMI: avedio links HDMI TV procesador de pared puede distribuir un dispositivo de señal de entrada HDMI o DVI (DVD, TV Box, Xbox, Roku, computadora, etc.) a 4 salidas HDMI visualizan pantallas simultáneamente, que a través de pantallas LCD de empalme pueden formar una pantalla de video pared grande dinámica completa y pantallas de señalización digital, te ofrecen una experiencia visual increíble. Nota: utiliza las paredes de video profesionales en lugar de televisores.
Resolución de pantalla HD 1080P: este controlador de pared de video LED HDMI 4K cumple con HDCP 1.4 y HDMI 1.4, HDMI y DVI entrada puede soportar resolución de hasta 4K a 30Hz, incluyendo 3840x2160P @24/ 30Hz, 1920x1080P @25/ 30/ 50/ 60Hz; la resolución de salida HDMI puede ser la Compatible con 1920 x 1080 p a 60 Hz. También tiene un puerto de audio estéreo individual de 0.138 in que se puede conectar al altavoz externo, amplificador, barra de sonido, etc. Configura la resolución de todas las pantallas a 1080p para garantizar que funcione bien.
8 modos de pantalla ajustables: este procesador de imagen de video HDMI de 2 x 2 puede conectar hasta 4 televisores LCD u otras pantallas, que pueden soportar múltiples modos de pantalla, como 2 x 2, 1 x 1, 1 x 2, 1 x 3, 1 x 4, 4 x 1, 3 x 1, 2 x 1. Todos estos modos proporcionan una variedad de opciones de empalme, pueden cambiar fácilmente los modos a través del control remoto IR sin levantarse o presionar la tecla "Switch" en el controlador de pared del televisor. También soporta el control remoto avanzado RS 232.
Rotación de pantalla de 180° y máscara de borde: con la función de rotación, puedes girar la imagen de la salida HDMI 1 y salida de 2 a 180 grados, que puede ajustar las pantallas en una orientación con los bordes más delgados, reducir el borde medio grueso. Y la función de máscara de borde puede corregir y alinear los biseles y bordes de la imagen, haciendo que las múltiples pantallas sean más cómodas. Nota: la rotación de 180° puede funcionar solo en modo 2x2, y las resoluciones de salida no más de 1080P a 60Hz.
El paquete incluye: 1 controlador de pared de video HDMI de 2 x 2; 1 control remoto (sin batería). 1 adaptador de corriente de 12 V. 1 manual de usuario. Plug and play, no necesita controlador. Con rápida absorción y disipación de calor, más duradero. La interfaz chapada en oro puede reducir la pérdida de transmisión de datos y mejorar la velocidad de transmisión de la señal. Por lo tanto, este controlador de pared de video HDMI 1080P es la mejor opción para exposiciones de video en centros comerciales, videoconferencias, monitor de seguridad y otras pantallas de empalme de pantalla grande.
IMPORTANTE: El controlador debe tener una función de máscara de borde la cual puede corregir y alinear los biseles y los bordes de la imagen, simplemente presionando el botón de bisel "+" o "-" en el control remoto para cerrar o separar los bordes de la imagen, lo que puede hacer que las múltiples pantallas sean más cómodas y permite que se vea la proyección completa sin recortar la imagen en las divisiones de los televisores ya que generalmente se van a proyectar presentaciones con números y cifras y al no tener esta función, la división de las pantallas borrará información relevante.
</t>
  </si>
  <si>
    <t>SILLA PLASTICA CON BRAZOS</t>
  </si>
  <si>
    <t>Ancho: minimo 50 cm
Alto: minimo 70 cm
Características: incluye tacones antideslizantes; Con Filtro UV.
Color: Blanco
Tipo: Sillas de plástico
Fondo: minimo 50 cm
Material: Polipropileno
Garantía: 12 meses
Apilable: Si
Cuenta con apoyabrazos: Si
Peso máximo soportado: 110 kg</t>
  </si>
  <si>
    <t>CABLE HDMI</t>
  </si>
  <si>
    <t>Tipo: Cable HDMI
Garantía: 1 año
Modelo: HDMI-3M
Largo cable: minimo 3 Metros
Función: Video
Características: Reproduce 3D. Full HD. Resolución 15+1.
Conector: HDMI</t>
  </si>
  <si>
    <t>CABLE HDMI FIBRA OPTICA 50 MTS</t>
  </si>
  <si>
    <t xml:space="preserve">Dispositivos compatibles: Television , DVD Player , Monitor , Personal Computer , Projector
Género del conector: Male-to-Male
Tamaño: 165FT (50 MT)
Tipo de cable: Fibra optica , HDMI , Lightning
Tipo de conector: Óptico , HDMI , USB tipo C
Velocidad de transferencia de datos: 18.0 gigabits_per_second
Importante: No es un cable hdmi convencional, es un Cable de fibra óptica HDMI activo de alta velocidad macho a macho, son cables HDMI especiales para llevar video a largas distancias sin necesidad de booster adicionales, alimentación o extensores. </t>
  </si>
  <si>
    <t>MONITOR</t>
  </si>
  <si>
    <t>Monitor HDMI HD de entrada de vídeo múltiple (PC-VGA, AV, HDMI, BNC)
Monitor HDMI de tamaño pequeño entre 12 a máximo 16 pulgadas
Monitor LCD TFT de alta resolución minimo 1366 x 768
Función de salida de audio, auriculares.</t>
  </si>
  <si>
    <t>4K 1x2 HDMI Splitter</t>
  </si>
  <si>
    <t>cambiar entre 2 fuentes hdmi a 1 pantalla o cambiar fuente hdmi individual entre 2 pantallas
resoluciones de soporte ultra hd uhd 4k x 2k (4096x fps o 3820x fps), full hd 1080p 720p, 3d
admite formatos de audio hdmi: pcm ch, dolby digital 5.1, dts5.1, dolby truehd, dts-hd master audio ultracompacto y función plug and play simple no se necesita fuente de alimentación compatible con todos los dispositivos hdmi, equipos av profesionales, decodificador de cable o satélite stb, reproductor de blu-ray, consola de juegos ps4 pro, apple tv, pc, chromecast, fire tv, roku o computadora para monitores, proyectores o televisores</t>
  </si>
  <si>
    <t>4K 1x4 HDMI Splitter</t>
  </si>
  <si>
    <t>Multiplicador de HDMI a Full HD de 1 entrada x 4 salidas
- La función de un Splitter, es multiplicar la misma pantalla o información de una pantalla a otras 4 (en este caso). No multiplica diferente información o dispositivo a otras pantallas
- Visualiza o multiplica de 1 pantalla a 4 pantallas de salida
- Soporta: 4K, 2K, 1080P, 720P, 3D. Soporta hasta 3840x2160/30Hz
- Soporta Ratios ALtos de hasta 3.4G
- Soporta AWG26 HDMI Cable Standard: Entrada y salida hasta 15M. En 4K hasta 8M
- Fuente de alimentación externa: 5V DC
- Incluye Splitter HDMI 1X4, cargador 5v a pared+
- Soporta DTS, Dolbby 7.1
- Algunas aplicaciones: TV, Monitores, Portátiles, DVD, Proyectores, Consolas de videojuegos
- Incluye: Splitter HDMI 1X4, Cargador 5V
- Dimensiones del producto en Cms: Ancho 18, Largo 7, Alto 3. Peso: Menor a 1kg
- Dimensiones del Empaque en Cms: Ancho 19, Largo 7, Alto 4. Peso: Menor a 1kg
HDMI splitter es un accesorio especializado que se utiliza para dividir una señal HDMI en muchos, que luego puede conectarse a varios dispositivos de pantalla. Un cable HDMI tiene generalmente un extremo que va en la salida y otro que tiene dos o más HDMI salidas que se han dividido de la línea.
HDMI splitter sólo divide la señal original, que aparece en todos los dispositivos conectados. La imagen que aparece en todas las pantallas será idéntica y no puede ser controlada independientemente cuando se conecta a un dispositivo compatible con HDMI como receptores/antenas de HD
Este Splitter HDMI soporta dispositivos 4K y puedes conectar un dispositivo como PC, DVD, STB, Consolas entre otras, a través de un Cable HDMI al Splitter y de ahí a través de otros cables HDMI dividir la señal a 4 Pantallas</t>
  </si>
  <si>
    <t>Soporte Video Wall Pop Out Profesional De 40 A 70</t>
  </si>
  <si>
    <t>Soporte De Pared Convencional Base Para Tv Led Lcd Plasma De 32 A 55 Pul</t>
  </si>
  <si>
    <t>Totalmente metálico
-Color: Negro
-Para televisores desde 26" hasta 63" Pulgadas
NOTA: Incluye tornillos para montar el soporte en la pared y poner el soporte en el TV.</t>
  </si>
  <si>
    <t>SUBTOTAL</t>
  </si>
  <si>
    <t>VALOR TOTAL</t>
  </si>
  <si>
    <t>PRECIO UNITARIO SIN IVA</t>
  </si>
  <si>
    <t>VALOR IVA</t>
  </si>
  <si>
    <t>INGETEC AMBIENTAL S.A.S.</t>
  </si>
  <si>
    <t>PRESUPUESTO OFICIAL</t>
  </si>
  <si>
    <t>VALOR TOTAL OFERTADO</t>
  </si>
  <si>
    <t>VALOR TOTAL CORREGIDO</t>
  </si>
  <si>
    <t>DIFERENCIA</t>
  </si>
  <si>
    <t>VALOR UNITARIO IVA INCLUIDO</t>
  </si>
  <si>
    <t>PRECIO ARTIFICIALMENTE BAJO PRECIO UNITARIO IVA INCLUIDO</t>
  </si>
  <si>
    <t>SI</t>
  </si>
  <si>
    <t>NO</t>
  </si>
  <si>
    <t>Categoria de producto: Montaje de pared de video
Rango: Estándar
Material: Acero
Espesor de la hoja de metal: Placa de pared THK = lámina laminada en frío de 2 mm, Brazo de soporte THK = lámina laminada en frío de 2,5 mm
Acabado de la superficie: Recubrimiento en polvo
Color: Textura fina negra
Dimensiones: 760x465x215mm (29.9 "x18.3" x8.5 ")
Ajustar tamaño de pantalla: 40 "-70"
VESA Compatible: 200x200,300x300,400x200,400x400,600x400
Max. VESA: 696x415mm
Capacidad de peso (por pantalla): 45kg (99lbs)
Cantidad de pantalla: 1
Prueba de fuerza: 4 Veces Aprobado
Perfil: 68 ~ 215 mm (2.7 "~ 8.5")
Nivel de pantalla: +3°~-3°
Instalación: Pared sólida
Mantenimiento de cable: No
Anti-robo: Sí
Manual de instrucciones incluido: Sí.                               
No es un soporte para televisor común, es necesario que sea un soporte para televisores en sistema de VIDEO WALL con las siguientes características: 
Esta montura se extiende 202 mm desde la pared presionando con la función de apertura y coloca 60 mm en la pared cuando se retrae con un mecanismo de bloqueo rápido. Los corchetes laterales y el ajuste de nivel de pantalla incorporado para una alineación y nivel de pantalla sin problemas. Es la solución perfecta para pantallas públicas y comerciales con diseño antirrobo (se requiere un candado).
Extensión emergente: proporciona un acceso rápido para la instalación y el mantenimiento
- Soportes de cambio lateral: permiten una alineación rápida
- Ajuste de nivel incorporado: asegura un posicionamiento perfecto
- La conexión de las placas de pared facilita la creación de tableros de menú más largos
- Agujero de bloqueo antirrobo: para mayor seguridad y para evitar cualquier eliminación no deseada (se requiere un candado adicional)
-Sistema de bloqueo de salida: garantiza la seguridad al reducir la posibilidad de saltos accidentales</t>
  </si>
  <si>
    <t>DEBE JUSTIFICAR EL VALOR POR ESTAR POR DEBAJO DEL 20% DE VALOR DE LA ENTIDAD</t>
  </si>
  <si>
    <t>ASAMBLEA DEPARTAMENTO DEL ATLÁNTICO
SECRETARÍA GENERAL
EVALUACIÓN OFERTA ECONÓMICA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</si>
</sst>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quot; &quot;&quot;$&quot;&quot; &quot;* #,##0.00&quot; &quot;;&quot;-&quot;&quot;$&quot;&quot; &quot;* #,##0.00&quot; &quot;;&quot; &quot;&quot;$&quot;&quot; &quot;* &quot;-&quot;??&quot; &quot;"/>
    <numFmt numFmtId="165" formatCode="&quot; &quot;&quot;$&quot;&quot; &quot;* #,##0&quot; &quot;;&quot;-&quot;&quot;$&quot;&quot; &quot;* #,##0&quot; &quot;;&quot; &quot;&quot;$&quot;&quot; &quot;* &quot;-&quot;??&quot; &quot;"/>
    <numFmt numFmtId="167" formatCode="_-&quot;$&quot;\ * #,##0_-;\-&quot;$&quot;\ * #,##0_-;_-&quot;$&quot;\ * &quot;-&quot;??_-;_-@_-"/>
  </numFmts>
  <fonts count="5" x14ac:knownFonts="1">
    <font>
      <sz val="11"/>
      <color indexed="8"/>
      <name val="Calibri"/>
    </font>
    <font>
      <b/>
      <sz val="11"/>
      <color indexed="8"/>
      <name val="Calibri"/>
      <family val="2"/>
    </font>
    <font>
      <sz val="11"/>
      <color indexed="8"/>
      <name val="Calibri"/>
    </font>
    <font>
      <b/>
      <sz val="9"/>
      <color indexed="8"/>
      <name val="Arial Narrow"/>
      <family val="2"/>
    </font>
    <font>
      <sz val="9"/>
      <color indexed="8"/>
      <name val="Arial Narrow"/>
      <family val="2"/>
    </font>
  </fonts>
  <fills count="3">
    <fill>
      <patternFill patternType="none"/>
    </fill>
    <fill>
      <patternFill patternType="gray125"/>
    </fill>
    <fill>
      <patternFill patternType="solid">
        <fgColor indexed="9"/>
        <bgColor auto="1"/>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applyNumberFormat="0" applyFill="0" applyBorder="0" applyProtection="0"/>
    <xf numFmtId="44" fontId="2" fillId="0" borderId="0" applyFont="0" applyFill="0" applyBorder="0" applyAlignment="0" applyProtection="0"/>
    <xf numFmtId="9" fontId="2" fillId="0" borderId="0" applyFont="0" applyFill="0" applyBorder="0" applyAlignment="0" applyProtection="0"/>
  </cellStyleXfs>
  <cellXfs count="28">
    <xf numFmtId="0" fontId="0" fillId="0" borderId="0" xfId="0"/>
    <xf numFmtId="0" fontId="0" fillId="0" borderId="0" xfId="0" applyNumberFormat="1"/>
    <xf numFmtId="0" fontId="0" fillId="0" borderId="0" xfId="0" applyNumberFormat="1" applyAlignment="1">
      <alignment vertical="center"/>
    </xf>
    <xf numFmtId="0" fontId="1" fillId="0" borderId="0" xfId="0" applyNumberFormat="1" applyFont="1" applyAlignment="1">
      <alignment horizontal="center" vertical="center" wrapText="1"/>
    </xf>
    <xf numFmtId="0" fontId="1" fillId="0" borderId="0" xfId="0" applyNumberFormat="1" applyFont="1" applyAlignment="1">
      <alignment horizontal="center" vertical="center"/>
    </xf>
    <xf numFmtId="49" fontId="3" fillId="2" borderId="1" xfId="0" applyNumberFormat="1" applyFont="1" applyFill="1" applyBorder="1" applyAlignment="1">
      <alignment horizontal="center" vertical="center" wrapText="1"/>
    </xf>
    <xf numFmtId="49" fontId="3" fillId="2" borderId="1" xfId="0" applyNumberFormat="1"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2" borderId="1" xfId="0" applyNumberFormat="1" applyFont="1" applyFill="1" applyBorder="1" applyAlignment="1">
      <alignment horizontal="center" vertical="center" wrapText="1"/>
    </xf>
    <xf numFmtId="49" fontId="4" fillId="2" borderId="1" xfId="0" applyNumberFormat="1" applyFont="1" applyFill="1" applyBorder="1" applyAlignment="1">
      <alignment horizontal="center" vertical="center" wrapText="1"/>
    </xf>
    <xf numFmtId="164" fontId="4" fillId="2" borderId="1" xfId="0" applyNumberFormat="1" applyFont="1" applyFill="1" applyBorder="1" applyAlignment="1">
      <alignment horizontal="center" vertical="center" wrapText="1"/>
    </xf>
    <xf numFmtId="164" fontId="4" fillId="2" borderId="1" xfId="0" applyNumberFormat="1" applyFont="1" applyFill="1" applyBorder="1" applyAlignment="1">
      <alignment horizontal="center" vertical="center"/>
    </xf>
    <xf numFmtId="167" fontId="4" fillId="2" borderId="1" xfId="1" applyNumberFormat="1" applyFont="1" applyFill="1" applyBorder="1" applyAlignment="1">
      <alignment horizontal="center" vertical="center" wrapText="1"/>
    </xf>
    <xf numFmtId="165" fontId="4" fillId="2" borderId="1" xfId="0" applyNumberFormat="1" applyFont="1" applyFill="1" applyBorder="1" applyAlignment="1">
      <alignment horizontal="center" vertical="center" wrapText="1"/>
    </xf>
    <xf numFmtId="165" fontId="4" fillId="2" borderId="1" xfId="0" applyNumberFormat="1" applyFont="1" applyFill="1" applyBorder="1" applyAlignment="1">
      <alignment horizontal="center" vertical="center"/>
    </xf>
    <xf numFmtId="0" fontId="3" fillId="0" borderId="1" xfId="0" applyNumberFormat="1" applyFont="1" applyBorder="1" applyAlignment="1">
      <alignment horizontal="center" vertical="center"/>
    </xf>
    <xf numFmtId="0" fontId="3" fillId="0" borderId="1" xfId="0" applyNumberFormat="1" applyFont="1" applyBorder="1" applyAlignment="1">
      <alignment horizontal="center" vertical="center" wrapText="1"/>
    </xf>
    <xf numFmtId="0" fontId="3" fillId="0" borderId="1" xfId="0" applyNumberFormat="1" applyFont="1" applyFill="1" applyBorder="1" applyAlignment="1">
      <alignment horizontal="center" vertical="center" wrapText="1"/>
    </xf>
    <xf numFmtId="167" fontId="4" fillId="0" borderId="1" xfId="1" applyNumberFormat="1" applyFont="1" applyBorder="1" applyAlignment="1">
      <alignment horizontal="center" vertical="center"/>
    </xf>
    <xf numFmtId="167" fontId="4" fillId="0" borderId="1" xfId="0" applyNumberFormat="1" applyFont="1" applyBorder="1" applyAlignment="1">
      <alignment horizontal="center" vertical="center"/>
    </xf>
    <xf numFmtId="9" fontId="4" fillId="0" borderId="1" xfId="2" applyFont="1" applyBorder="1" applyAlignment="1">
      <alignment horizontal="center" vertical="center"/>
    </xf>
    <xf numFmtId="167" fontId="4" fillId="0" borderId="1" xfId="1" applyNumberFormat="1" applyFont="1" applyFill="1" applyBorder="1" applyAlignment="1">
      <alignment horizontal="center" vertical="center"/>
    </xf>
    <xf numFmtId="49" fontId="3" fillId="2" borderId="1" xfId="0" applyNumberFormat="1" applyFont="1" applyFill="1" applyBorder="1" applyAlignment="1">
      <alignment horizontal="center" vertical="center"/>
    </xf>
    <xf numFmtId="0" fontId="3" fillId="2" borderId="1" xfId="0" applyFont="1" applyFill="1" applyBorder="1" applyAlignment="1">
      <alignment horizontal="center" vertical="center"/>
    </xf>
    <xf numFmtId="165" fontId="4" fillId="0" borderId="1" xfId="0" applyNumberFormat="1" applyFont="1" applyBorder="1" applyAlignment="1">
      <alignment horizontal="center" vertical="center"/>
    </xf>
    <xf numFmtId="0" fontId="4" fillId="0" borderId="1" xfId="0" applyNumberFormat="1" applyFont="1" applyBorder="1" applyAlignment="1">
      <alignment horizontal="center" vertical="center"/>
    </xf>
    <xf numFmtId="0" fontId="3" fillId="0" borderId="1" xfId="0" applyNumberFormat="1" applyFont="1" applyBorder="1" applyAlignment="1">
      <alignment horizontal="center" vertical="center" wrapText="1"/>
    </xf>
    <xf numFmtId="0" fontId="4" fillId="0" borderId="1" xfId="0" applyNumberFormat="1" applyFont="1" applyFill="1" applyBorder="1" applyAlignment="1">
      <alignment horizontal="center" vertical="center"/>
    </xf>
  </cellXfs>
  <cellStyles count="3">
    <cellStyle name="Moneda" xfId="1" builtinId="4"/>
    <cellStyle name="Normal" xfId="0" builtinId="0"/>
    <cellStyle name="Porcentaje" xfId="2" builtinId="5"/>
  </cellStyles>
  <dxfs count="0"/>
  <tableStyles count="0"/>
  <colors>
    <indexedColors>
      <rgbColor rgb="FF000000"/>
      <rgbColor rgb="FFFFFFFF"/>
      <rgbColor rgb="FFFF0000"/>
      <rgbColor rgb="FF00FF00"/>
      <rgbColor rgb="FF0000FF"/>
      <rgbColor rgb="FFFFFF00"/>
      <rgbColor rgb="FFFF00FF"/>
      <rgbColor rgb="FF00FFFF"/>
      <rgbColor rgb="FF000000"/>
      <rgbColor rgb="FFFFFFFF"/>
      <rgbColor rgb="FF0563C1"/>
      <rgbColor rgb="FFAAAAAA"/>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Tema de Office">
      <a:dk1>
        <a:srgbClr val="000000"/>
      </a:dk1>
      <a:lt1>
        <a:srgbClr val="FFFFFF"/>
      </a:lt1>
      <a:dk2>
        <a:srgbClr val="A7A7A7"/>
      </a:dk2>
      <a:lt2>
        <a:srgbClr val="535353"/>
      </a:lt2>
      <a:accent1>
        <a:srgbClr val="4472C4"/>
      </a:accent1>
      <a:accent2>
        <a:srgbClr val="ED7D31"/>
      </a:accent2>
      <a:accent3>
        <a:srgbClr val="A5A5A5"/>
      </a:accent3>
      <a:accent4>
        <a:srgbClr val="FFC000"/>
      </a:accent4>
      <a:accent5>
        <a:srgbClr val="5B9BD5"/>
      </a:accent5>
      <a:accent6>
        <a:srgbClr val="70AD47"/>
      </a:accent6>
      <a:hlink>
        <a:srgbClr val="0000FF"/>
      </a:hlink>
      <a:folHlink>
        <a:srgbClr val="FF00FF"/>
      </a:folHlink>
    </a:clrScheme>
    <a:fontScheme name="Tema de Office">
      <a:majorFont>
        <a:latin typeface="Helvetica Neue"/>
        <a:ea typeface="Helvetica Neue"/>
        <a:cs typeface="Helvetica Neue"/>
      </a:majorFont>
      <a:minorFont>
        <a:latin typeface="Helvetica Neue"/>
        <a:ea typeface="Helvetica Neue"/>
        <a:cs typeface="Helvetica Neue"/>
      </a:minorFont>
    </a:fontScheme>
    <a:fmtScheme name="Tema de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effectStyle>
        <a:effectStyle>
          <a:effectLst/>
        </a:effectStyle>
        <a:effectStyle>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FFFFFF"/>
        </a:solidFill>
        <a:ln w="12700" cap="flat">
          <a:solidFill>
            <a:schemeClr val="accent1"/>
          </a:solidFill>
          <a:prstDash val="solid"/>
          <a:miter lim="800000"/>
        </a:ln>
        <a:effectLst/>
        <a:sp3d/>
      </a:spPr>
      <a:bodyPr rot="0" spcFirstLastPara="1" vertOverflow="overflow" horzOverflow="overflow" vert="horz" wrap="square" lIns="45719" tIns="45719" rIns="45719" bIns="45719" numCol="1" spcCol="38100" rtlCol="0" anchor="ctr">
        <a:spAutoFit/>
      </a:bodyPr>
      <a:lstStyle>
        <a:defPPr marL="0" marR="0" indent="0" algn="l" defTabSz="914400" rtl="0" fontAlgn="auto" latinLnBrk="0" hangingPunct="0">
          <a:lnSpc>
            <a:spcPct val="100000"/>
          </a:lnSpc>
          <a:spcBef>
            <a:spcPts val="0"/>
          </a:spcBef>
          <a:spcAft>
            <a:spcPts val="0"/>
          </a:spcAft>
          <a:buClrTx/>
          <a:buSzTx/>
          <a:buFontTx/>
          <a:buNone/>
          <a:tabLst/>
          <a:defRPr kumimoji="0" sz="1100" b="0" i="0" u="none" strike="noStrike" cap="none" spc="0" normalizeH="0" baseline="0">
            <a:ln>
              <a:noFill/>
            </a:ln>
            <a:solidFill>
              <a:srgbClr val="000000"/>
            </a:solidFill>
            <a:effectLst/>
            <a:uFillTx/>
            <a:latin typeface="Calibri"/>
            <a:ea typeface="Calibri"/>
            <a:cs typeface="Calibri"/>
            <a:sym typeface="Calibri"/>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spDef>
    <a:lnDef>
      <a:spPr>
        <a:noFill/>
        <a:ln w="12700" cap="flat">
          <a:solidFill>
            <a:schemeClr val="accent1"/>
          </a:solidFill>
          <a:prstDash val="solid"/>
          <a:miter lim="800000"/>
        </a:ln>
        <a:effectLst/>
        <a:sp3d/>
      </a:spPr>
      <a:bodyPr rot="0" spcFirstLastPara="1" vertOverflow="overflow" horzOverflow="overflow" vert="horz" wrap="square" lIns="91439" tIns="45719" rIns="91439" bIns="45719" numCol="1" spcCol="38100" rtlCol="0" anchor="t">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lnDef>
    <a:txDef>
      <a:spPr>
        <a:noFill/>
        <a:ln w="12700" cap="flat">
          <a:noFill/>
          <a:miter lim="400000"/>
        </a:ln>
        <a:effectLst/>
        <a:sp3d/>
      </a:spPr>
      <a:bodyPr rot="0" spcFirstLastPara="1" vertOverflow="overflow" horzOverflow="overflow" vert="horz" wrap="square" lIns="45719" tIns="45719" rIns="45719" bIns="45719" numCol="1" spcCol="38100" rtlCol="0" anchor="t">
        <a:spAutoFit/>
      </a:bodyPr>
      <a:lstStyle>
        <a:defPPr marL="0" marR="0" indent="0" algn="l" defTabSz="914400" rtl="0" fontAlgn="auto" latinLnBrk="0" hangingPunct="0">
          <a:lnSpc>
            <a:spcPct val="100000"/>
          </a:lnSpc>
          <a:spcBef>
            <a:spcPts val="0"/>
          </a:spcBef>
          <a:spcAft>
            <a:spcPts val="0"/>
          </a:spcAft>
          <a:buClrTx/>
          <a:buSzTx/>
          <a:buFontTx/>
          <a:buNone/>
          <a:tabLst/>
          <a:defRPr kumimoji="0" sz="1100" b="0" i="0" u="none" strike="noStrike" cap="none" spc="0" normalizeH="0" baseline="0">
            <a:ln>
              <a:noFill/>
            </a:ln>
            <a:solidFill>
              <a:srgbClr val="000000"/>
            </a:solidFill>
            <a:effectLst/>
            <a:uFillTx/>
            <a:latin typeface="Calibri"/>
            <a:ea typeface="Calibri"/>
            <a:cs typeface="Calibri"/>
            <a:sym typeface="Calibri"/>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31B04E-47DF-48FD-8E29-B2F6E961AEFC}">
  <dimension ref="A2:P26"/>
  <sheetViews>
    <sheetView showGridLines="0" tabSelected="1" workbookViewId="0">
      <selection activeCell="A3" sqref="A3"/>
    </sheetView>
  </sheetViews>
  <sheetFormatPr baseColWidth="10" defaultColWidth="10.85546875" defaultRowHeight="15" customHeight="1" x14ac:dyDescent="0.25"/>
  <cols>
    <col min="1" max="1" width="5.42578125" style="1" customWidth="1"/>
    <col min="2" max="2" width="33.42578125" style="1" customWidth="1"/>
    <col min="3" max="3" width="5" style="1" customWidth="1"/>
    <col min="4" max="4" width="68.28515625" style="1" hidden="1" customWidth="1"/>
    <col min="5" max="6" width="22.140625" style="1" hidden="1" customWidth="1"/>
    <col min="7" max="7" width="17.7109375" style="1" customWidth="1"/>
    <col min="8" max="8" width="17.42578125" style="1" customWidth="1"/>
    <col min="9" max="9" width="13.28515625" style="1" bestFit="1" customWidth="1"/>
    <col min="10" max="10" width="10.5703125" style="1" bestFit="1" customWidth="1"/>
    <col min="11" max="11" width="12" style="1" bestFit="1" customWidth="1"/>
    <col min="12" max="12" width="12.140625" style="1" bestFit="1" customWidth="1"/>
    <col min="13" max="13" width="13" style="1" bestFit="1" customWidth="1"/>
    <col min="14" max="14" width="11.85546875" style="1" customWidth="1"/>
    <col min="15" max="15" width="19.5703125" style="1" customWidth="1"/>
    <col min="16" max="16" width="19.28515625" style="1" customWidth="1"/>
    <col min="17" max="16384" width="10.85546875" style="1"/>
  </cols>
  <sheetData>
    <row r="2" spans="1:16" s="2" customFormat="1" ht="48.75" customHeight="1" x14ac:dyDescent="0.25">
      <c r="A2" s="3" t="s">
        <v>62</v>
      </c>
      <c r="B2" s="4"/>
      <c r="C2" s="4"/>
      <c r="D2" s="4"/>
      <c r="E2" s="4"/>
      <c r="F2" s="4"/>
      <c r="G2" s="4"/>
      <c r="H2" s="4"/>
    </row>
    <row r="4" spans="1:16" ht="12.75" customHeight="1" x14ac:dyDescent="0.25">
      <c r="A4" s="5" t="s">
        <v>0</v>
      </c>
      <c r="B4" s="5" t="s">
        <v>1</v>
      </c>
      <c r="C4" s="5" t="s">
        <v>2</v>
      </c>
      <c r="D4" s="5" t="s">
        <v>3</v>
      </c>
      <c r="E4" s="6" t="s">
        <v>4</v>
      </c>
      <c r="F4" s="6" t="s">
        <v>5</v>
      </c>
      <c r="G4" s="15" t="s">
        <v>52</v>
      </c>
      <c r="H4" s="15"/>
      <c r="I4" s="26" t="s">
        <v>51</v>
      </c>
      <c r="J4" s="26"/>
      <c r="K4" s="26"/>
      <c r="L4" s="26"/>
      <c r="M4" s="26"/>
      <c r="N4" s="26"/>
      <c r="O4" s="26"/>
      <c r="P4" s="26"/>
    </row>
    <row r="5" spans="1:16" ht="54" x14ac:dyDescent="0.25">
      <c r="A5" s="7"/>
      <c r="B5" s="7"/>
      <c r="C5" s="7"/>
      <c r="D5" s="7"/>
      <c r="E5" s="6" t="s">
        <v>7</v>
      </c>
      <c r="F5" s="6" t="s">
        <v>7</v>
      </c>
      <c r="G5" s="6" t="s">
        <v>6</v>
      </c>
      <c r="H5" s="6" t="s">
        <v>48</v>
      </c>
      <c r="I5" s="16" t="s">
        <v>49</v>
      </c>
      <c r="J5" s="16" t="s">
        <v>50</v>
      </c>
      <c r="K5" s="16" t="s">
        <v>56</v>
      </c>
      <c r="L5" s="16" t="s">
        <v>53</v>
      </c>
      <c r="M5" s="16" t="s">
        <v>54</v>
      </c>
      <c r="N5" s="17" t="s">
        <v>55</v>
      </c>
      <c r="O5" s="17" t="s">
        <v>57</v>
      </c>
      <c r="P5" s="17" t="s">
        <v>61</v>
      </c>
    </row>
    <row r="6" spans="1:16" ht="20.100000000000001" customHeight="1" x14ac:dyDescent="0.25">
      <c r="A6" s="8">
        <v>1</v>
      </c>
      <c r="B6" s="9" t="s">
        <v>8</v>
      </c>
      <c r="C6" s="8">
        <v>1</v>
      </c>
      <c r="D6" s="9" t="s">
        <v>9</v>
      </c>
      <c r="E6" s="10">
        <f>259000+293000</f>
        <v>552000</v>
      </c>
      <c r="F6" s="10">
        <f>249900+293000</f>
        <v>542900</v>
      </c>
      <c r="G6" s="10">
        <f t="shared" ref="G6:G25" si="0">((SUM(E6,F6)/2))</f>
        <v>547450</v>
      </c>
      <c r="H6" s="11">
        <f t="shared" ref="H6:H25" si="1">C6*G6</f>
        <v>547450</v>
      </c>
      <c r="I6" s="18">
        <v>312300</v>
      </c>
      <c r="J6" s="18">
        <v>59337</v>
      </c>
      <c r="K6" s="18">
        <f>SUM(I6:J6)</f>
        <v>371637</v>
      </c>
      <c r="L6" s="18">
        <v>371637</v>
      </c>
      <c r="M6" s="18">
        <f>(SUM(I6:J6)*C6)</f>
        <v>371637</v>
      </c>
      <c r="N6" s="19">
        <f>L6-M6</f>
        <v>0</v>
      </c>
      <c r="O6" s="20">
        <f>(K6*100%)/G6</f>
        <v>0.6788510366243492</v>
      </c>
      <c r="P6" s="25" t="s">
        <v>58</v>
      </c>
    </row>
    <row r="7" spans="1:16" ht="20.100000000000001" customHeight="1" x14ac:dyDescent="0.25">
      <c r="A7" s="8">
        <v>2</v>
      </c>
      <c r="B7" s="9" t="s">
        <v>10</v>
      </c>
      <c r="C7" s="8">
        <v>2</v>
      </c>
      <c r="D7" s="9" t="s">
        <v>11</v>
      </c>
      <c r="E7" s="10">
        <v>299900</v>
      </c>
      <c r="F7" s="10">
        <v>210000</v>
      </c>
      <c r="G7" s="10">
        <f t="shared" si="0"/>
        <v>254950</v>
      </c>
      <c r="H7" s="11">
        <f t="shared" si="1"/>
        <v>509900</v>
      </c>
      <c r="I7" s="18">
        <v>184500</v>
      </c>
      <c r="J7" s="12">
        <v>35055</v>
      </c>
      <c r="K7" s="18">
        <f t="shared" ref="K7:K25" si="2">SUM(I7:J7)</f>
        <v>219555</v>
      </c>
      <c r="L7" s="12">
        <v>439110</v>
      </c>
      <c r="M7" s="18">
        <f t="shared" ref="M7:M10" si="3">(SUM(I7:J7)*C7)</f>
        <v>439110</v>
      </c>
      <c r="N7" s="19">
        <f t="shared" ref="N7:N25" si="4">L7-M7</f>
        <v>0</v>
      </c>
      <c r="O7" s="20">
        <f t="shared" ref="O7:O25" si="5">(K7*100%)/G7</f>
        <v>0.86116885663855658</v>
      </c>
      <c r="P7" s="25" t="s">
        <v>58</v>
      </c>
    </row>
    <row r="8" spans="1:16" ht="20.100000000000001" customHeight="1" x14ac:dyDescent="0.25">
      <c r="A8" s="8">
        <v>3</v>
      </c>
      <c r="B8" s="9" t="s">
        <v>12</v>
      </c>
      <c r="C8" s="8">
        <v>1</v>
      </c>
      <c r="D8" s="9" t="s">
        <v>13</v>
      </c>
      <c r="E8" s="10">
        <v>999000</v>
      </c>
      <c r="F8" s="10">
        <v>1119000</v>
      </c>
      <c r="G8" s="10">
        <f t="shared" si="0"/>
        <v>1059000</v>
      </c>
      <c r="H8" s="11">
        <f t="shared" si="1"/>
        <v>1059000</v>
      </c>
      <c r="I8" s="18">
        <v>684000</v>
      </c>
      <c r="J8" s="12">
        <v>129960</v>
      </c>
      <c r="K8" s="18">
        <f t="shared" si="2"/>
        <v>813960</v>
      </c>
      <c r="L8" s="12">
        <v>813960</v>
      </c>
      <c r="M8" s="18">
        <f t="shared" si="3"/>
        <v>813960</v>
      </c>
      <c r="N8" s="19">
        <f t="shared" si="4"/>
        <v>0</v>
      </c>
      <c r="O8" s="20">
        <f t="shared" si="5"/>
        <v>0.76861189801699714</v>
      </c>
      <c r="P8" s="27" t="s">
        <v>58</v>
      </c>
    </row>
    <row r="9" spans="1:16" ht="20.100000000000001" customHeight="1" x14ac:dyDescent="0.25">
      <c r="A9" s="8">
        <v>4</v>
      </c>
      <c r="B9" s="9" t="s">
        <v>14</v>
      </c>
      <c r="C9" s="8">
        <v>1</v>
      </c>
      <c r="D9" s="9" t="s">
        <v>15</v>
      </c>
      <c r="E9" s="10">
        <v>284500</v>
      </c>
      <c r="F9" s="10">
        <v>320000</v>
      </c>
      <c r="G9" s="10">
        <f t="shared" si="0"/>
        <v>302250</v>
      </c>
      <c r="H9" s="11">
        <f t="shared" si="1"/>
        <v>302250</v>
      </c>
      <c r="I9" s="21">
        <v>248500</v>
      </c>
      <c r="J9" s="12">
        <v>47215</v>
      </c>
      <c r="K9" s="18">
        <f t="shared" si="2"/>
        <v>295715</v>
      </c>
      <c r="L9" s="12">
        <v>295715</v>
      </c>
      <c r="M9" s="18">
        <f t="shared" si="3"/>
        <v>295715</v>
      </c>
      <c r="N9" s="19">
        <f t="shared" si="4"/>
        <v>0</v>
      </c>
      <c r="O9" s="20">
        <f t="shared" si="5"/>
        <v>0.97837882547559962</v>
      </c>
      <c r="P9" s="27" t="s">
        <v>59</v>
      </c>
    </row>
    <row r="10" spans="1:16" ht="20.100000000000001" customHeight="1" x14ac:dyDescent="0.25">
      <c r="A10" s="8">
        <v>5</v>
      </c>
      <c r="B10" s="9" t="s">
        <v>16</v>
      </c>
      <c r="C10" s="8">
        <v>1</v>
      </c>
      <c r="D10" s="9" t="s">
        <v>17</v>
      </c>
      <c r="E10" s="10">
        <v>500000</v>
      </c>
      <c r="F10" s="10">
        <v>691900</v>
      </c>
      <c r="G10" s="10">
        <f t="shared" si="0"/>
        <v>595950</v>
      </c>
      <c r="H10" s="11">
        <f t="shared" si="1"/>
        <v>595950</v>
      </c>
      <c r="I10" s="21">
        <v>293600</v>
      </c>
      <c r="J10" s="12">
        <v>55784</v>
      </c>
      <c r="K10" s="18">
        <f t="shared" si="2"/>
        <v>349384</v>
      </c>
      <c r="L10" s="12">
        <v>349384</v>
      </c>
      <c r="M10" s="18">
        <f t="shared" si="3"/>
        <v>349384</v>
      </c>
      <c r="N10" s="19">
        <f t="shared" si="4"/>
        <v>0</v>
      </c>
      <c r="O10" s="20">
        <f t="shared" si="5"/>
        <v>0.58626394831781192</v>
      </c>
      <c r="P10" s="27" t="s">
        <v>58</v>
      </c>
    </row>
    <row r="11" spans="1:16" ht="20.100000000000001" customHeight="1" x14ac:dyDescent="0.25">
      <c r="A11" s="8">
        <v>6</v>
      </c>
      <c r="B11" s="9" t="s">
        <v>18</v>
      </c>
      <c r="C11" s="8">
        <v>3</v>
      </c>
      <c r="D11" s="9" t="s">
        <v>19</v>
      </c>
      <c r="E11" s="10">
        <v>1850000</v>
      </c>
      <c r="F11" s="10">
        <v>2150000</v>
      </c>
      <c r="G11" s="10">
        <f t="shared" si="0"/>
        <v>2000000</v>
      </c>
      <c r="H11" s="11">
        <f t="shared" si="1"/>
        <v>6000000</v>
      </c>
      <c r="I11" s="21">
        <v>1680600</v>
      </c>
      <c r="J11" s="12">
        <v>319314</v>
      </c>
      <c r="K11" s="18">
        <f t="shared" si="2"/>
        <v>1999914</v>
      </c>
      <c r="L11" s="12">
        <v>5999742</v>
      </c>
      <c r="M11" s="18">
        <f>(SUM(I11:J11)*C11)</f>
        <v>5999742</v>
      </c>
      <c r="N11" s="19">
        <f t="shared" si="4"/>
        <v>0</v>
      </c>
      <c r="O11" s="20">
        <f t="shared" si="5"/>
        <v>0.99995699999999998</v>
      </c>
      <c r="P11" s="27" t="s">
        <v>59</v>
      </c>
    </row>
    <row r="12" spans="1:16" ht="20.100000000000001" customHeight="1" x14ac:dyDescent="0.25">
      <c r="A12" s="8">
        <v>7</v>
      </c>
      <c r="B12" s="9" t="s">
        <v>20</v>
      </c>
      <c r="C12" s="8">
        <v>1</v>
      </c>
      <c r="D12" s="9" t="s">
        <v>21</v>
      </c>
      <c r="E12" s="10">
        <v>149900</v>
      </c>
      <c r="F12" s="10">
        <v>124900</v>
      </c>
      <c r="G12" s="10">
        <f t="shared" si="0"/>
        <v>137400</v>
      </c>
      <c r="H12" s="11">
        <f t="shared" si="1"/>
        <v>137400</v>
      </c>
      <c r="I12" s="21">
        <v>115400</v>
      </c>
      <c r="J12" s="12">
        <v>21926</v>
      </c>
      <c r="K12" s="18">
        <f t="shared" si="2"/>
        <v>137326</v>
      </c>
      <c r="L12" s="12">
        <v>137326</v>
      </c>
      <c r="M12" s="18">
        <f>(SUM(I12:J12)*C12)</f>
        <v>137326</v>
      </c>
      <c r="N12" s="19">
        <f t="shared" si="4"/>
        <v>0</v>
      </c>
      <c r="O12" s="20">
        <f t="shared" si="5"/>
        <v>0.99946142649199421</v>
      </c>
      <c r="P12" s="27" t="s">
        <v>59</v>
      </c>
    </row>
    <row r="13" spans="1:16" ht="20.100000000000001" customHeight="1" x14ac:dyDescent="0.25">
      <c r="A13" s="8">
        <v>8</v>
      </c>
      <c r="B13" s="9" t="s">
        <v>22</v>
      </c>
      <c r="C13" s="8">
        <v>1</v>
      </c>
      <c r="D13" s="9" t="s">
        <v>23</v>
      </c>
      <c r="E13" s="10">
        <v>3805000</v>
      </c>
      <c r="F13" s="10">
        <v>2095499</v>
      </c>
      <c r="G13" s="13">
        <f t="shared" si="0"/>
        <v>2950249.5</v>
      </c>
      <c r="H13" s="14">
        <f t="shared" si="1"/>
        <v>2950249.5</v>
      </c>
      <c r="I13" s="21">
        <v>1359600</v>
      </c>
      <c r="J13" s="12">
        <v>258324</v>
      </c>
      <c r="K13" s="18">
        <f t="shared" si="2"/>
        <v>1617924</v>
      </c>
      <c r="L13" s="12">
        <v>1617924</v>
      </c>
      <c r="M13" s="18">
        <f t="shared" ref="M13" si="6">(SUM(I13:J13)*C13)</f>
        <v>1617924</v>
      </c>
      <c r="N13" s="19">
        <f t="shared" si="4"/>
        <v>0</v>
      </c>
      <c r="O13" s="20">
        <f t="shared" si="5"/>
        <v>0.54840243172653702</v>
      </c>
      <c r="P13" s="27" t="s">
        <v>58</v>
      </c>
    </row>
    <row r="14" spans="1:16" ht="20.100000000000001" customHeight="1" x14ac:dyDescent="0.25">
      <c r="A14" s="8">
        <v>9</v>
      </c>
      <c r="B14" s="9" t="s">
        <v>24</v>
      </c>
      <c r="C14" s="8">
        <v>30</v>
      </c>
      <c r="D14" s="9" t="s">
        <v>25</v>
      </c>
      <c r="E14" s="10">
        <v>7850</v>
      </c>
      <c r="F14" s="10">
        <v>13000</v>
      </c>
      <c r="G14" s="10">
        <f t="shared" si="0"/>
        <v>10425</v>
      </c>
      <c r="H14" s="11">
        <f t="shared" si="1"/>
        <v>312750</v>
      </c>
      <c r="I14" s="21">
        <v>8700</v>
      </c>
      <c r="J14" s="12">
        <v>1653</v>
      </c>
      <c r="K14" s="18">
        <f t="shared" si="2"/>
        <v>10353</v>
      </c>
      <c r="L14" s="12">
        <v>310590</v>
      </c>
      <c r="M14" s="18">
        <f>(SUM(I14:J14)*C14)</f>
        <v>310590</v>
      </c>
      <c r="N14" s="19">
        <f t="shared" si="4"/>
        <v>0</v>
      </c>
      <c r="O14" s="20">
        <f t="shared" si="5"/>
        <v>0.99309352517985616</v>
      </c>
      <c r="P14" s="27" t="s">
        <v>59</v>
      </c>
    </row>
    <row r="15" spans="1:16" ht="20.100000000000001" customHeight="1" x14ac:dyDescent="0.25">
      <c r="A15" s="8">
        <v>10</v>
      </c>
      <c r="B15" s="9" t="s">
        <v>26</v>
      </c>
      <c r="C15" s="8">
        <v>5</v>
      </c>
      <c r="D15" s="9" t="s">
        <v>27</v>
      </c>
      <c r="E15" s="10">
        <v>2570900</v>
      </c>
      <c r="F15" s="10">
        <v>2299900</v>
      </c>
      <c r="G15" s="10">
        <f t="shared" si="0"/>
        <v>2435400</v>
      </c>
      <c r="H15" s="11">
        <f t="shared" si="1"/>
        <v>12177000</v>
      </c>
      <c r="I15" s="21">
        <v>1963700</v>
      </c>
      <c r="J15" s="12">
        <v>373103</v>
      </c>
      <c r="K15" s="18">
        <f t="shared" si="2"/>
        <v>2336803</v>
      </c>
      <c r="L15" s="12">
        <v>11684015</v>
      </c>
      <c r="M15" s="18">
        <f t="shared" ref="M15" si="7">(SUM(I15:J15)*C15)</f>
        <v>11684015</v>
      </c>
      <c r="N15" s="19">
        <f t="shared" si="4"/>
        <v>0</v>
      </c>
      <c r="O15" s="20">
        <f t="shared" si="5"/>
        <v>0.95951506939311815</v>
      </c>
      <c r="P15" s="27" t="s">
        <v>59</v>
      </c>
    </row>
    <row r="16" spans="1:16" ht="20.100000000000001" customHeight="1" x14ac:dyDescent="0.25">
      <c r="A16" s="8">
        <v>11</v>
      </c>
      <c r="B16" s="9" t="s">
        <v>28</v>
      </c>
      <c r="C16" s="8">
        <v>1</v>
      </c>
      <c r="D16" s="9" t="s">
        <v>29</v>
      </c>
      <c r="E16" s="10">
        <v>218900</v>
      </c>
      <c r="F16" s="10">
        <v>340900</v>
      </c>
      <c r="G16" s="10">
        <f t="shared" si="0"/>
        <v>279900</v>
      </c>
      <c r="H16" s="11">
        <f t="shared" si="1"/>
        <v>279900</v>
      </c>
      <c r="I16" s="21">
        <v>235200</v>
      </c>
      <c r="J16" s="12">
        <v>44688</v>
      </c>
      <c r="K16" s="18">
        <f t="shared" si="2"/>
        <v>279888</v>
      </c>
      <c r="L16" s="12">
        <v>279888</v>
      </c>
      <c r="M16" s="18">
        <f>(SUM(I16:J16)*C16)</f>
        <v>279888</v>
      </c>
      <c r="N16" s="19">
        <f t="shared" si="4"/>
        <v>0</v>
      </c>
      <c r="O16" s="20">
        <f t="shared" si="5"/>
        <v>0.99995712754555199</v>
      </c>
      <c r="P16" s="27" t="s">
        <v>59</v>
      </c>
    </row>
    <row r="17" spans="1:16" ht="20.100000000000001" customHeight="1" x14ac:dyDescent="0.25">
      <c r="A17" s="8">
        <v>12</v>
      </c>
      <c r="B17" s="9" t="s">
        <v>30</v>
      </c>
      <c r="C17" s="8">
        <v>1</v>
      </c>
      <c r="D17" s="9" t="s">
        <v>31</v>
      </c>
      <c r="E17" s="10">
        <v>1200000</v>
      </c>
      <c r="F17" s="10">
        <v>2400000</v>
      </c>
      <c r="G17" s="10">
        <f t="shared" si="0"/>
        <v>1800000</v>
      </c>
      <c r="H17" s="11">
        <f t="shared" si="1"/>
        <v>1800000</v>
      </c>
      <c r="I17" s="21">
        <v>990800</v>
      </c>
      <c r="J17" s="12">
        <v>188252</v>
      </c>
      <c r="K17" s="18">
        <f t="shared" si="2"/>
        <v>1179052</v>
      </c>
      <c r="L17" s="12">
        <v>1179052</v>
      </c>
      <c r="M17" s="18">
        <f>(SUM(I17:J17)*C17)</f>
        <v>1179052</v>
      </c>
      <c r="N17" s="19">
        <f t="shared" si="4"/>
        <v>0</v>
      </c>
      <c r="O17" s="20">
        <f t="shared" si="5"/>
        <v>0.65502888888888888</v>
      </c>
      <c r="P17" s="27" t="s">
        <v>58</v>
      </c>
    </row>
    <row r="18" spans="1:16" ht="20.100000000000001" customHeight="1" x14ac:dyDescent="0.25">
      <c r="A18" s="8">
        <v>13</v>
      </c>
      <c r="B18" s="9" t="s">
        <v>32</v>
      </c>
      <c r="C18" s="8">
        <v>20</v>
      </c>
      <c r="D18" s="9" t="s">
        <v>33</v>
      </c>
      <c r="E18" s="10">
        <v>46900</v>
      </c>
      <c r="F18" s="10">
        <v>44900</v>
      </c>
      <c r="G18" s="10">
        <f t="shared" si="0"/>
        <v>45900</v>
      </c>
      <c r="H18" s="11">
        <f t="shared" si="1"/>
        <v>918000</v>
      </c>
      <c r="I18" s="21">
        <v>38500</v>
      </c>
      <c r="J18" s="12">
        <v>7315</v>
      </c>
      <c r="K18" s="18">
        <f t="shared" si="2"/>
        <v>45815</v>
      </c>
      <c r="L18" s="12">
        <v>916300</v>
      </c>
      <c r="M18" s="18">
        <f>(SUM(I18:J18)*C18)</f>
        <v>916300</v>
      </c>
      <c r="N18" s="19">
        <f t="shared" si="4"/>
        <v>0</v>
      </c>
      <c r="O18" s="20">
        <f t="shared" si="5"/>
        <v>0.99814814814814812</v>
      </c>
      <c r="P18" s="27" t="s">
        <v>59</v>
      </c>
    </row>
    <row r="19" spans="1:16" ht="20.100000000000001" customHeight="1" x14ac:dyDescent="0.25">
      <c r="A19" s="8">
        <v>14</v>
      </c>
      <c r="B19" s="9" t="s">
        <v>34</v>
      </c>
      <c r="C19" s="8">
        <v>6</v>
      </c>
      <c r="D19" s="9" t="s">
        <v>35</v>
      </c>
      <c r="E19" s="10">
        <v>14900</v>
      </c>
      <c r="F19" s="10">
        <v>27900</v>
      </c>
      <c r="G19" s="10">
        <f t="shared" si="0"/>
        <v>21400</v>
      </c>
      <c r="H19" s="11">
        <f t="shared" si="1"/>
        <v>128400</v>
      </c>
      <c r="I19" s="21">
        <v>17900</v>
      </c>
      <c r="J19" s="12">
        <v>3401</v>
      </c>
      <c r="K19" s="18">
        <f t="shared" si="2"/>
        <v>21301</v>
      </c>
      <c r="L19" s="12">
        <v>127806</v>
      </c>
      <c r="M19" s="18">
        <f t="shared" ref="M19" si="8">(SUM(I19:J19)*C19)</f>
        <v>127806</v>
      </c>
      <c r="N19" s="19">
        <f t="shared" si="4"/>
        <v>0</v>
      </c>
      <c r="O19" s="20">
        <f t="shared" si="5"/>
        <v>0.99537383177570093</v>
      </c>
      <c r="P19" s="27" t="s">
        <v>59</v>
      </c>
    </row>
    <row r="20" spans="1:16" ht="20.100000000000001" customHeight="1" x14ac:dyDescent="0.25">
      <c r="A20" s="8">
        <v>15</v>
      </c>
      <c r="B20" s="9" t="s">
        <v>36</v>
      </c>
      <c r="C20" s="8">
        <v>3</v>
      </c>
      <c r="D20" s="9" t="s">
        <v>37</v>
      </c>
      <c r="E20" s="10">
        <v>550000</v>
      </c>
      <c r="F20" s="10">
        <v>450000</v>
      </c>
      <c r="G20" s="10">
        <f t="shared" si="0"/>
        <v>500000</v>
      </c>
      <c r="H20" s="11">
        <f t="shared" si="1"/>
        <v>1500000</v>
      </c>
      <c r="I20" s="21">
        <v>420100</v>
      </c>
      <c r="J20" s="12">
        <v>79819</v>
      </c>
      <c r="K20" s="18">
        <f t="shared" si="2"/>
        <v>499919</v>
      </c>
      <c r="L20" s="12">
        <v>1499757</v>
      </c>
      <c r="M20" s="18">
        <f>(SUM(I20:J20)*C20)</f>
        <v>1499757</v>
      </c>
      <c r="N20" s="19">
        <f t="shared" si="4"/>
        <v>0</v>
      </c>
      <c r="O20" s="20">
        <f t="shared" si="5"/>
        <v>0.999838</v>
      </c>
      <c r="P20" s="27" t="s">
        <v>59</v>
      </c>
    </row>
    <row r="21" spans="1:16" ht="20.100000000000001" customHeight="1" x14ac:dyDescent="0.25">
      <c r="A21" s="8">
        <v>16</v>
      </c>
      <c r="B21" s="9" t="s">
        <v>38</v>
      </c>
      <c r="C21" s="8">
        <v>1</v>
      </c>
      <c r="D21" s="9" t="s">
        <v>39</v>
      </c>
      <c r="E21" s="10">
        <v>550000</v>
      </c>
      <c r="F21" s="10">
        <v>848600</v>
      </c>
      <c r="G21" s="10">
        <f t="shared" si="0"/>
        <v>699300</v>
      </c>
      <c r="H21" s="11">
        <f t="shared" si="1"/>
        <v>699300</v>
      </c>
      <c r="I21" s="21">
        <v>373000</v>
      </c>
      <c r="J21" s="12">
        <v>70870</v>
      </c>
      <c r="K21" s="18">
        <f t="shared" si="2"/>
        <v>443870</v>
      </c>
      <c r="L21" s="12">
        <v>443870</v>
      </c>
      <c r="M21" s="18">
        <f t="shared" ref="M21" si="9">(SUM(I21:J21)*C21)</f>
        <v>443870</v>
      </c>
      <c r="N21" s="19">
        <f t="shared" si="4"/>
        <v>0</v>
      </c>
      <c r="O21" s="20">
        <f t="shared" si="5"/>
        <v>0.63473473473473474</v>
      </c>
      <c r="P21" s="27" t="s">
        <v>58</v>
      </c>
    </row>
    <row r="22" spans="1:16" ht="20.100000000000001" customHeight="1" x14ac:dyDescent="0.25">
      <c r="A22" s="8">
        <v>17</v>
      </c>
      <c r="B22" s="9" t="s">
        <v>40</v>
      </c>
      <c r="C22" s="8">
        <v>1</v>
      </c>
      <c r="D22" s="9" t="s">
        <v>41</v>
      </c>
      <c r="E22" s="10">
        <v>142990</v>
      </c>
      <c r="F22" s="10">
        <v>116400</v>
      </c>
      <c r="G22" s="10">
        <f t="shared" si="0"/>
        <v>129695</v>
      </c>
      <c r="H22" s="11">
        <f t="shared" si="1"/>
        <v>129695</v>
      </c>
      <c r="I22" s="21">
        <v>87900</v>
      </c>
      <c r="J22" s="12">
        <v>16701</v>
      </c>
      <c r="K22" s="18">
        <f t="shared" si="2"/>
        <v>104601</v>
      </c>
      <c r="L22" s="12">
        <v>104601</v>
      </c>
      <c r="M22" s="18">
        <f>(SUM(I22:J22)*C22)</f>
        <v>104601</v>
      </c>
      <c r="N22" s="19">
        <f t="shared" si="4"/>
        <v>0</v>
      </c>
      <c r="O22" s="20">
        <f t="shared" si="5"/>
        <v>0.80651528586298626</v>
      </c>
      <c r="P22" s="27" t="s">
        <v>59</v>
      </c>
    </row>
    <row r="23" spans="1:16" ht="20.100000000000001" customHeight="1" x14ac:dyDescent="0.25">
      <c r="A23" s="8">
        <v>18</v>
      </c>
      <c r="B23" s="9" t="s">
        <v>42</v>
      </c>
      <c r="C23" s="8">
        <v>2</v>
      </c>
      <c r="D23" s="9" t="s">
        <v>43</v>
      </c>
      <c r="E23" s="10">
        <v>59900</v>
      </c>
      <c r="F23" s="10">
        <v>49900</v>
      </c>
      <c r="G23" s="10">
        <f t="shared" si="0"/>
        <v>54900</v>
      </c>
      <c r="H23" s="11">
        <f t="shared" si="1"/>
        <v>109800</v>
      </c>
      <c r="I23" s="21">
        <v>46100</v>
      </c>
      <c r="J23" s="12">
        <v>8759</v>
      </c>
      <c r="K23" s="18">
        <f t="shared" si="2"/>
        <v>54859</v>
      </c>
      <c r="L23" s="12">
        <v>109718</v>
      </c>
      <c r="M23" s="18">
        <f t="shared" ref="M23:M25" si="10">(SUM(I23:J23)*C23)</f>
        <v>109718</v>
      </c>
      <c r="N23" s="19">
        <f t="shared" si="4"/>
        <v>0</v>
      </c>
      <c r="O23" s="20">
        <f t="shared" si="5"/>
        <v>0.9992531876138433</v>
      </c>
      <c r="P23" s="27" t="s">
        <v>59</v>
      </c>
    </row>
    <row r="24" spans="1:16" ht="30" customHeight="1" x14ac:dyDescent="0.25">
      <c r="A24" s="8">
        <v>19</v>
      </c>
      <c r="B24" s="9" t="s">
        <v>44</v>
      </c>
      <c r="C24" s="8">
        <v>4</v>
      </c>
      <c r="D24" s="9" t="s">
        <v>60</v>
      </c>
      <c r="E24" s="10">
        <v>380890</v>
      </c>
      <c r="F24" s="10">
        <v>310000</v>
      </c>
      <c r="G24" s="10">
        <f t="shared" si="0"/>
        <v>345445</v>
      </c>
      <c r="H24" s="11">
        <f t="shared" si="1"/>
        <v>1381780</v>
      </c>
      <c r="I24" s="21">
        <v>260500</v>
      </c>
      <c r="J24" s="12">
        <v>49945</v>
      </c>
      <c r="K24" s="18">
        <f t="shared" si="2"/>
        <v>310445</v>
      </c>
      <c r="L24" s="12">
        <v>1239980</v>
      </c>
      <c r="M24" s="18">
        <f t="shared" si="10"/>
        <v>1241780</v>
      </c>
      <c r="N24" s="19">
        <f t="shared" si="4"/>
        <v>-1800</v>
      </c>
      <c r="O24" s="20">
        <f t="shared" si="5"/>
        <v>0.89868141093372322</v>
      </c>
      <c r="P24" s="27" t="s">
        <v>59</v>
      </c>
    </row>
    <row r="25" spans="1:16" ht="28.5" customHeight="1" x14ac:dyDescent="0.25">
      <c r="A25" s="8">
        <v>20</v>
      </c>
      <c r="B25" s="9" t="s">
        <v>45</v>
      </c>
      <c r="C25" s="8">
        <v>1</v>
      </c>
      <c r="D25" s="9" t="s">
        <v>46</v>
      </c>
      <c r="E25" s="10">
        <v>54898</v>
      </c>
      <c r="F25" s="10">
        <v>24900</v>
      </c>
      <c r="G25" s="10">
        <f t="shared" si="0"/>
        <v>39899</v>
      </c>
      <c r="H25" s="11">
        <f t="shared" si="1"/>
        <v>39899</v>
      </c>
      <c r="I25" s="21">
        <v>33500</v>
      </c>
      <c r="J25" s="12">
        <v>6365</v>
      </c>
      <c r="K25" s="18">
        <f t="shared" si="2"/>
        <v>39865</v>
      </c>
      <c r="L25" s="12">
        <v>39865</v>
      </c>
      <c r="M25" s="18">
        <f t="shared" si="10"/>
        <v>39865</v>
      </c>
      <c r="N25" s="19">
        <f t="shared" si="4"/>
        <v>0</v>
      </c>
      <c r="O25" s="20">
        <f t="shared" si="5"/>
        <v>0.99914784831700043</v>
      </c>
      <c r="P25" s="27" t="s">
        <v>59</v>
      </c>
    </row>
    <row r="26" spans="1:16" ht="13.5" customHeight="1" x14ac:dyDescent="0.25">
      <c r="A26" s="22" t="s">
        <v>47</v>
      </c>
      <c r="B26" s="23"/>
      <c r="C26" s="23"/>
      <c r="D26" s="23"/>
      <c r="E26" s="23"/>
      <c r="F26" s="23"/>
      <c r="G26" s="23"/>
      <c r="H26" s="24">
        <f>SUM(H6:H25)</f>
        <v>31578723.5</v>
      </c>
      <c r="I26" s="25"/>
      <c r="J26" s="25"/>
      <c r="K26" s="25"/>
      <c r="L26" s="25"/>
      <c r="M26" s="19">
        <f>SUM(M6:M25)</f>
        <v>27962040</v>
      </c>
      <c r="N26" s="25"/>
      <c r="O26" s="20">
        <f>(M26*100%)/H26</f>
        <v>0.88547087725062734</v>
      </c>
      <c r="P26" s="27" t="s">
        <v>59</v>
      </c>
    </row>
  </sheetData>
  <mergeCells count="8">
    <mergeCell ref="G4:H4"/>
    <mergeCell ref="I4:P4"/>
    <mergeCell ref="A2:H2"/>
    <mergeCell ref="A26:G26"/>
    <mergeCell ref="A4:A5"/>
    <mergeCell ref="B4:B5"/>
    <mergeCell ref="C4:C5"/>
    <mergeCell ref="D4:D5"/>
  </mergeCells>
  <pageMargins left="0.7" right="0.7" top="0.75" bottom="0.75" header="0.3" footer="0.3"/>
  <pageSetup orientation="portrait" r:id="rId1"/>
  <headerFooter>
    <oddFooter>&amp;C&amp;"Helvetica Neue,Regular"&amp;12&amp;K000000&amp;P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PRESUPUESTO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Acer</dc:creator>
  <cp:lastModifiedBy>Acer</cp:lastModifiedBy>
  <dcterms:created xsi:type="dcterms:W3CDTF">2023-02-04T16:16:23Z</dcterms:created>
  <dcterms:modified xsi:type="dcterms:W3CDTF">2023-02-15T18:42:18Z</dcterms:modified>
</cp:coreProperties>
</file>