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C:\ICCU PLAN 500\CONTRATO 767-2022 INTERVENTORIA\4. PLAN DE CARGAS\"/>
    </mc:Choice>
  </mc:AlternateContent>
  <xr:revisionPtr revIDLastSave="0" documentId="8_{3D409026-68F3-4AC3-9E15-6DA5C51F9ECF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2" r:id="rId1"/>
  </sheets>
  <definedNames>
    <definedName name="_xlnm.Print_Area" localSheetId="0">Hoja1!$A$1:$T$49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20" i="2" l="1"/>
  <c r="S20" i="2" s="1"/>
  <c r="R35" i="2"/>
  <c r="S35" i="2" s="1"/>
  <c r="R32" i="2"/>
  <c r="S32" i="2" s="1"/>
  <c r="R21" i="2"/>
  <c r="S21" i="2" s="1"/>
  <c r="R16" i="2"/>
  <c r="S16" i="2" s="1"/>
  <c r="R15" i="2"/>
  <c r="S15" i="2" s="1"/>
  <c r="R14" i="2"/>
  <c r="S14" i="2" s="1"/>
  <c r="R13" i="2"/>
  <c r="S13" i="2" s="1"/>
  <c r="R12" i="2"/>
  <c r="S12" i="2" s="1"/>
  <c r="R9" i="2"/>
  <c r="S9" i="2" s="1"/>
  <c r="R10" i="2"/>
  <c r="S10" i="2" s="1"/>
  <c r="R11" i="2"/>
  <c r="S11" i="2" s="1"/>
  <c r="R31" i="2"/>
  <c r="S31" i="2" s="1"/>
  <c r="R30" i="2"/>
  <c r="S30" i="2" s="1"/>
  <c r="R29" i="2"/>
  <c r="S29" i="2" s="1"/>
  <c r="R28" i="2"/>
  <c r="S28" i="2" s="1"/>
  <c r="R23" i="2"/>
  <c r="S23" i="2" s="1"/>
  <c r="R22" i="2"/>
  <c r="S22" i="2" s="1"/>
  <c r="R19" i="2"/>
  <c r="S19" i="2" s="1"/>
  <c r="R18" i="2"/>
  <c r="S18" i="2" s="1"/>
  <c r="R8" i="2"/>
  <c r="S8" i="2" s="1"/>
  <c r="S33" i="2" l="1"/>
  <c r="S24" i="2"/>
  <c r="S25" i="2" s="1"/>
  <c r="S36" i="2" s="1"/>
  <c r="S37" i="2" l="1"/>
  <c r="S38" i="2" s="1"/>
</calcChain>
</file>

<file path=xl/sharedStrings.xml><?xml version="1.0" encoding="utf-8"?>
<sst xmlns="http://schemas.openxmlformats.org/spreadsheetml/2006/main" count="77" uniqueCount="60">
  <si>
    <t>Descripción</t>
  </si>
  <si>
    <t>Mes 1</t>
  </si>
  <si>
    <t>Mes 2</t>
  </si>
  <si>
    <t>Mes 3</t>
  </si>
  <si>
    <t>Mes 4</t>
  </si>
  <si>
    <t>Mes 5</t>
  </si>
  <si>
    <t>Mes 6</t>
  </si>
  <si>
    <t>Mes 7</t>
  </si>
  <si>
    <t>Dedicación Total</t>
  </si>
  <si>
    <t>VALOR</t>
  </si>
  <si>
    <t>Director de interventoría</t>
  </si>
  <si>
    <t>SUBTOTAL PERSONAL</t>
  </si>
  <si>
    <t>SUBTOTAL CON FACTOR MULTIPLICADOR</t>
  </si>
  <si>
    <t>FACTOR MULTIPLICADOR</t>
  </si>
  <si>
    <t>SUBTOTAL COSTOS DIRECTOS</t>
  </si>
  <si>
    <t>SUBTOTAL INTERVENTORÍA</t>
  </si>
  <si>
    <t>IVA (19%)</t>
  </si>
  <si>
    <t>TOTAL INTERVENTORÍA</t>
  </si>
  <si>
    <t>RAFAEL JAVIER GUISA RUEDA</t>
  </si>
  <si>
    <t>NOMBRE DEL CONTRATISTA:</t>
  </si>
  <si>
    <t>CONSORCIO TECNOLOGICO</t>
  </si>
  <si>
    <t>901655731-5</t>
  </si>
  <si>
    <t>No. DE IDENTIFICACIÓN DEL REPRESENTANTE CONSORCIAL:</t>
  </si>
  <si>
    <t>NIT DEL CONTRATISTA:</t>
  </si>
  <si>
    <t>NOMBRE Y FIRMA DEL REPRESENTANTE CONSORCIAL:</t>
  </si>
  <si>
    <t>Mes 8</t>
  </si>
  <si>
    <t>Mes 9</t>
  </si>
  <si>
    <t>Mes 10</t>
  </si>
  <si>
    <t>Mes 11</t>
  </si>
  <si>
    <t>Mes 12</t>
  </si>
  <si>
    <t>Mes 13</t>
  </si>
  <si>
    <t>Cantidad</t>
  </si>
  <si>
    <t>Remuneracion mensual</t>
  </si>
  <si>
    <t>PERSONAL PROFESIONAL</t>
  </si>
  <si>
    <t>PERSONAL TECNICO</t>
  </si>
  <si>
    <t>Especialista pavimentos</t>
  </si>
  <si>
    <t>Especialista en geotécnia</t>
  </si>
  <si>
    <t>Especialista en estructuras</t>
  </si>
  <si>
    <t>Especialista ambiental</t>
  </si>
  <si>
    <t>Abogado</t>
  </si>
  <si>
    <t>Profesional gestor social</t>
  </si>
  <si>
    <t>Profesional SISO</t>
  </si>
  <si>
    <t>Ingeniero Residente de Interventoria</t>
  </si>
  <si>
    <t>Profesional Ingeniero apoyo</t>
  </si>
  <si>
    <t>Inspector de Interventoria</t>
  </si>
  <si>
    <t>Cadenero 1</t>
  </si>
  <si>
    <t>Secretaria(o)</t>
  </si>
  <si>
    <t>OTROS COSTOS</t>
  </si>
  <si>
    <t>Alquiler Vehículos (vehiculo tipo pickup 4x4 o camioneta cuyo modelo no puede ser inferior al ano 2010, con capacidad minima para 5 pasajeros) (Incluye peajes y conductor))</t>
  </si>
  <si>
    <t>Alquiler equipos de oficina, software, licencias</t>
  </si>
  <si>
    <t>Alquiler de equipo completo de topografia yelementos complementarios</t>
  </si>
  <si>
    <t>Oficina (incluye servicios)</t>
  </si>
  <si>
    <t>Edicion de informes, papeleria, reproduccion de documentos, planos, fotografias</t>
  </si>
  <si>
    <t>Laboratorio (a monto agotable previo aprobacion de la entidad)</t>
  </si>
  <si>
    <t>ENSAYOS DE LABORATORIO</t>
  </si>
  <si>
    <t>Valor unitario</t>
  </si>
  <si>
    <t>INTERVENTORÍA TÉCNICA, ADMINISTRATIVA, FINANCIERA, AMBIENTAL Y LEGAL AL “MEJORAMIENTO Y REHABILITACIÓN DE LA VÍA UBATÉ - LENGUAZAQUE - GUACHETÁ, DEPARTAMENTO DE CUNDINAMARCA EN EL MARCO DEL PLAN 500"</t>
  </si>
  <si>
    <t>PLAN DE CARGAS MODIFICACION 1</t>
  </si>
  <si>
    <t>Topógrafo 1</t>
  </si>
  <si>
    <t>Topógrafo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</si>
</sst>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1" formatCode="_-* #,##0_-;\-* #,##0_-;_-* &quot;-&quot;_-;_-@_-"/>
    <numFmt numFmtId="164" formatCode="_-* #,##0.00_-;\-* #,##0.00_-;_-* &quot;-&quot;_-;_-@_-"/>
    <numFmt numFmtId="165" formatCode="_-&quot;$&quot;\ * #,##0.00_-;\-&quot;$&quot;\ * #,##0.00_-;_-&quot;$&quot;\ * &quot;-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5" xfId="0" applyBorder="1"/>
    <xf numFmtId="0" fontId="0" fillId="0" borderId="6" xfId="0" applyBorder="1"/>
    <xf numFmtId="0" fontId="0" fillId="0" borderId="4" xfId="0" applyBorder="1" applyAlignment="1">
      <alignment horizontal="center" vertical="center"/>
    </xf>
    <xf numFmtId="164" fontId="0" fillId="0" borderId="4" xfId="1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4" fontId="0" fillId="0" borderId="5" xfId="1" applyNumberFormat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4" fontId="0" fillId="0" borderId="6" xfId="1" applyNumberFormat="1" applyFont="1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7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11" xfId="0" applyBorder="1"/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9" xfId="0" applyBorder="1"/>
    <xf numFmtId="0" fontId="0" fillId="0" borderId="10" xfId="0" applyBorder="1"/>
    <xf numFmtId="0" fontId="0" fillId="0" borderId="0" xfId="0" applyAlignment="1">
      <alignment horizontal="left"/>
    </xf>
    <xf numFmtId="165" fontId="0" fillId="2" borderId="4" xfId="2" applyNumberFormat="1" applyFont="1" applyFill="1" applyBorder="1" applyAlignment="1" applyProtection="1">
      <alignment horizontal="center" vertical="center"/>
      <protection locked="0"/>
    </xf>
    <xf numFmtId="165" fontId="0" fillId="2" borderId="5" xfId="2" applyNumberFormat="1" applyFont="1" applyFill="1" applyBorder="1" applyAlignment="1" applyProtection="1">
      <alignment horizontal="center" vertical="center"/>
      <protection locked="0"/>
    </xf>
    <xf numFmtId="165" fontId="0" fillId="2" borderId="6" xfId="2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/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165" fontId="0" fillId="0" borderId="21" xfId="2" applyNumberFormat="1" applyFont="1" applyBorder="1" applyAlignment="1">
      <alignment horizontal="center" vertical="center"/>
    </xf>
    <xf numFmtId="0" fontId="0" fillId="0" borderId="22" xfId="0" applyBorder="1"/>
    <xf numFmtId="165" fontId="0" fillId="0" borderId="23" xfId="2" applyNumberFormat="1" applyFont="1" applyBorder="1" applyAlignment="1">
      <alignment horizontal="center" vertical="center"/>
    </xf>
    <xf numFmtId="0" fontId="0" fillId="0" borderId="24" xfId="0" applyBorder="1"/>
    <xf numFmtId="0" fontId="0" fillId="0" borderId="20" xfId="0" applyBorder="1"/>
    <xf numFmtId="165" fontId="0" fillId="0" borderId="23" xfId="2" applyNumberFormat="1" applyFont="1" applyFill="1" applyBorder="1" applyAlignment="1">
      <alignment horizontal="center" vertical="center"/>
    </xf>
    <xf numFmtId="165" fontId="0" fillId="0" borderId="21" xfId="2" applyNumberFormat="1" applyFont="1" applyFill="1" applyBorder="1" applyAlignment="1">
      <alignment horizontal="center" vertical="center"/>
    </xf>
    <xf numFmtId="165" fontId="0" fillId="0" borderId="25" xfId="2" applyNumberFormat="1" applyFont="1" applyFill="1" applyBorder="1" applyAlignment="1">
      <alignment horizontal="center" vertical="center"/>
    </xf>
    <xf numFmtId="165" fontId="0" fillId="0" borderId="19" xfId="0" applyNumberFormat="1" applyBorder="1"/>
    <xf numFmtId="0" fontId="0" fillId="0" borderId="31" xfId="0" applyBorder="1"/>
    <xf numFmtId="10" fontId="0" fillId="2" borderId="32" xfId="3" applyNumberFormat="1" applyFont="1" applyFill="1" applyBorder="1" applyProtection="1">
      <protection locked="0"/>
    </xf>
    <xf numFmtId="165" fontId="2" fillId="0" borderId="33" xfId="0" applyNumberFormat="1" applyFont="1" applyBorder="1"/>
    <xf numFmtId="0" fontId="0" fillId="0" borderId="1" xfId="0" applyBorder="1" applyAlignment="1">
      <alignment horizontal="center" vertical="center"/>
    </xf>
    <xf numFmtId="165" fontId="0" fillId="2" borderId="1" xfId="2" applyNumberFormat="1" applyFont="1" applyFill="1" applyBorder="1" applyAlignment="1" applyProtection="1">
      <alignment horizontal="center" vertical="center"/>
      <protection locked="0"/>
    </xf>
    <xf numFmtId="164" fontId="0" fillId="0" borderId="1" xfId="1" applyNumberFormat="1" applyFont="1" applyBorder="1" applyAlignment="1">
      <alignment horizontal="center" vertical="center"/>
    </xf>
    <xf numFmtId="0" fontId="0" fillId="0" borderId="18" xfId="0" applyBorder="1" applyAlignment="1">
      <alignment wrapText="1"/>
    </xf>
    <xf numFmtId="165" fontId="0" fillId="0" borderId="19" xfId="2" applyNumberFormat="1" applyFont="1" applyBorder="1" applyAlignment="1">
      <alignment horizontal="center" vertical="center"/>
    </xf>
    <xf numFmtId="0" fontId="0" fillId="0" borderId="18" xfId="0" applyBorder="1"/>
    <xf numFmtId="165" fontId="2" fillId="0" borderId="23" xfId="2" applyNumberFormat="1" applyFont="1" applyBorder="1" applyAlignment="1">
      <alignment horizontal="center" vertical="center"/>
    </xf>
    <xf numFmtId="0" fontId="0" fillId="0" borderId="31" xfId="0" applyBorder="1" applyAlignment="1">
      <alignment wrapText="1"/>
    </xf>
    <xf numFmtId="0" fontId="0" fillId="0" borderId="32" xfId="0" applyBorder="1" applyAlignment="1">
      <alignment horizontal="center" vertical="center"/>
    </xf>
    <xf numFmtId="165" fontId="0" fillId="2" borderId="32" xfId="2" applyNumberFormat="1" applyFont="1" applyFill="1" applyBorder="1" applyAlignment="1" applyProtection="1">
      <alignment horizontal="center" vertical="center"/>
      <protection locked="0"/>
    </xf>
    <xf numFmtId="164" fontId="0" fillId="0" borderId="32" xfId="1" applyNumberFormat="1" applyFont="1" applyBorder="1" applyAlignment="1">
      <alignment horizontal="center" vertical="center"/>
    </xf>
    <xf numFmtId="165" fontId="2" fillId="0" borderId="33" xfId="2" applyNumberFormat="1" applyFont="1" applyBorder="1" applyAlignment="1">
      <alignment horizontal="center" vertical="center"/>
    </xf>
    <xf numFmtId="165" fontId="0" fillId="0" borderId="35" xfId="0" applyNumberFormat="1" applyBorder="1"/>
    <xf numFmtId="165" fontId="0" fillId="0" borderId="36" xfId="2" applyNumberFormat="1" applyFont="1" applyBorder="1"/>
    <xf numFmtId="165" fontId="2" fillId="0" borderId="14" xfId="0" applyNumberFormat="1" applyFont="1" applyBorder="1"/>
    <xf numFmtId="0" fontId="3" fillId="0" borderId="0" xfId="0" applyFont="1" applyAlignment="1">
      <alignment horizontal="center"/>
    </xf>
    <xf numFmtId="0" fontId="2" fillId="0" borderId="15" xfId="0" applyFont="1" applyBorder="1" applyAlignment="1">
      <alignment horizontal="left"/>
    </xf>
    <xf numFmtId="0" fontId="2" fillId="0" borderId="16" xfId="0" applyFont="1" applyBorder="1" applyAlignment="1">
      <alignment horizontal="left"/>
    </xf>
    <xf numFmtId="0" fontId="2" fillId="0" borderId="17" xfId="0" applyFont="1" applyBorder="1" applyAlignment="1">
      <alignment horizontal="left"/>
    </xf>
    <xf numFmtId="0" fontId="2" fillId="0" borderId="34" xfId="0" applyFont="1" applyBorder="1" applyAlignment="1">
      <alignment horizontal="right" wrapText="1"/>
    </xf>
    <xf numFmtId="0" fontId="2" fillId="0" borderId="0" xfId="0" applyFont="1" applyAlignment="1">
      <alignment horizontal="right" wrapText="1"/>
    </xf>
    <xf numFmtId="0" fontId="2" fillId="0" borderId="5" xfId="0" applyFont="1" applyBorder="1" applyAlignment="1">
      <alignment horizontal="right" wrapText="1"/>
    </xf>
    <xf numFmtId="0" fontId="2" fillId="0" borderId="26" xfId="0" applyFont="1" applyBorder="1" applyAlignment="1">
      <alignment horizontal="left"/>
    </xf>
    <xf numFmtId="0" fontId="2" fillId="0" borderId="27" xfId="0" applyFont="1" applyBorder="1" applyAlignment="1">
      <alignment horizontal="left"/>
    </xf>
    <xf numFmtId="0" fontId="2" fillId="0" borderId="28" xfId="0" applyFont="1" applyBorder="1" applyAlignment="1">
      <alignment horizontal="left"/>
    </xf>
    <xf numFmtId="0" fontId="4" fillId="0" borderId="0" xfId="0" applyFont="1" applyAlignment="1">
      <alignment horizontal="center" wrapText="1"/>
    </xf>
    <xf numFmtId="0" fontId="2" fillId="0" borderId="2" xfId="0" applyFont="1" applyBorder="1" applyAlignment="1">
      <alignment horizontal="center"/>
    </xf>
    <xf numFmtId="0" fontId="2" fillId="0" borderId="29" xfId="0" applyFont="1" applyBorder="1" applyAlignment="1">
      <alignment horizontal="left"/>
    </xf>
    <xf numFmtId="0" fontId="2" fillId="0" borderId="13" xfId="0" applyFont="1" applyBorder="1" applyAlignment="1">
      <alignment horizontal="left"/>
    </xf>
    <xf numFmtId="0" fontId="2" fillId="0" borderId="30" xfId="0" applyFont="1" applyBorder="1" applyAlignment="1">
      <alignment horizontal="left"/>
    </xf>
    <xf numFmtId="0" fontId="2" fillId="0" borderId="18" xfId="0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0" fontId="2" fillId="0" borderId="32" xfId="0" applyFont="1" applyBorder="1" applyAlignment="1">
      <alignment horizontal="right"/>
    </xf>
    <xf numFmtId="0" fontId="2" fillId="0" borderId="0" xfId="0" applyFont="1" applyAlignment="1">
      <alignment horizontal="right"/>
    </xf>
    <xf numFmtId="0" fontId="0" fillId="0" borderId="10" xfId="0" applyBorder="1" applyAlignment="1" applyProtection="1">
      <alignment horizontal="left"/>
      <protection locked="0"/>
    </xf>
    <xf numFmtId="3" fontId="0" fillId="0" borderId="10" xfId="0" applyNumberFormat="1" applyBorder="1" applyAlignment="1" applyProtection="1">
      <alignment horizontal="left"/>
      <protection locked="0"/>
    </xf>
    <xf numFmtId="0" fontId="2" fillId="0" borderId="3" xfId="0" applyFont="1" applyBorder="1" applyAlignment="1">
      <alignment horizontal="right"/>
    </xf>
    <xf numFmtId="0" fontId="2" fillId="0" borderId="9" xfId="0" applyFont="1" applyBorder="1" applyAlignment="1">
      <alignment horizontal="right"/>
    </xf>
    <xf numFmtId="0" fontId="2" fillId="0" borderId="12" xfId="0" applyFont="1" applyBorder="1" applyAlignment="1">
      <alignment horizontal="right"/>
    </xf>
    <xf numFmtId="0" fontId="2" fillId="0" borderId="13" xfId="0" applyFont="1" applyBorder="1" applyAlignment="1">
      <alignment horizontal="right"/>
    </xf>
  </cellXfs>
  <cellStyles count="4">
    <cellStyle name="Millares [0]" xfId="1" builtinId="6"/>
    <cellStyle name="Moneda [0]" xfId="2" builtinId="7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F4A71-3E1E-48D2-8FEF-90B7DC2CB437}">
  <dimension ref="A1:S49"/>
  <sheetViews>
    <sheetView tabSelected="1" zoomScale="63" zoomScaleNormal="91" workbookViewId="0">
      <selection activeCell="U7" sqref="U7:V18"/>
    </sheetView>
  </sheetViews>
  <sheetFormatPr baseColWidth="10" defaultRowHeight="15" x14ac:dyDescent="0.25"/>
  <cols>
    <col min="1" max="1" width="4.140625" customWidth="1"/>
    <col min="2" max="2" width="43" customWidth="1"/>
    <col min="4" max="4" width="18.28515625" customWidth="1"/>
    <col min="5" max="5" width="7.5703125" customWidth="1"/>
    <col min="6" max="6" width="8.140625" bestFit="1" customWidth="1"/>
    <col min="7" max="10" width="6.28515625" bestFit="1" customWidth="1"/>
    <col min="11" max="11" width="7.7109375" customWidth="1"/>
    <col min="12" max="13" width="6.28515625" bestFit="1" customWidth="1"/>
    <col min="14" max="17" width="7.28515625" bestFit="1" customWidth="1"/>
    <col min="19" max="19" width="29.7109375" customWidth="1"/>
    <col min="20" max="20" width="3.5703125" customWidth="1"/>
  </cols>
  <sheetData>
    <row r="1" spans="2:19" ht="47.25" customHeight="1" x14ac:dyDescent="0.25">
      <c r="B1" s="64" t="s">
        <v>56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</row>
    <row r="2" spans="2:19" ht="9" customHeight="1" x14ac:dyDescent="0.25"/>
    <row r="3" spans="2:19" ht="26.25" customHeight="1" x14ac:dyDescent="0.35">
      <c r="B3" s="54" t="s">
        <v>57</v>
      </c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</row>
    <row r="4" spans="2:19" ht="9" customHeight="1" x14ac:dyDescent="0.25"/>
    <row r="5" spans="2:19" ht="30" x14ac:dyDescent="0.25">
      <c r="B5" s="1" t="s">
        <v>0</v>
      </c>
      <c r="C5" s="1" t="s">
        <v>31</v>
      </c>
      <c r="D5" s="1" t="s">
        <v>32</v>
      </c>
      <c r="E5" s="1" t="s">
        <v>1</v>
      </c>
      <c r="F5" s="1" t="s">
        <v>2</v>
      </c>
      <c r="G5" s="1" t="s">
        <v>3</v>
      </c>
      <c r="H5" s="1" t="s">
        <v>4</v>
      </c>
      <c r="I5" s="1" t="s">
        <v>5</v>
      </c>
      <c r="J5" s="1" t="s">
        <v>6</v>
      </c>
      <c r="K5" s="1" t="s">
        <v>7</v>
      </c>
      <c r="L5" s="1" t="s">
        <v>25</v>
      </c>
      <c r="M5" s="1" t="s">
        <v>26</v>
      </c>
      <c r="N5" s="1" t="s">
        <v>27</v>
      </c>
      <c r="O5" s="1" t="s">
        <v>28</v>
      </c>
      <c r="P5" s="1" t="s">
        <v>29</v>
      </c>
      <c r="Q5" s="1" t="s">
        <v>30</v>
      </c>
      <c r="R5" s="1" t="s">
        <v>8</v>
      </c>
      <c r="S5" s="1" t="s">
        <v>9</v>
      </c>
    </row>
    <row r="6" spans="2:19" ht="10.5" customHeight="1" thickBot="1" x14ac:dyDescent="0.3">
      <c r="B6" s="65"/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</row>
    <row r="7" spans="2:19" x14ac:dyDescent="0.25">
      <c r="B7" s="61" t="s">
        <v>33</v>
      </c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3"/>
    </row>
    <row r="8" spans="2:19" x14ac:dyDescent="0.25">
      <c r="B8" s="31" t="s">
        <v>10</v>
      </c>
      <c r="C8" s="4">
        <v>1</v>
      </c>
      <c r="D8" s="21">
        <v>8800000</v>
      </c>
      <c r="E8" s="5">
        <v>0.45</v>
      </c>
      <c r="F8" s="5">
        <v>0.48</v>
      </c>
      <c r="G8" s="5">
        <v>0.48</v>
      </c>
      <c r="H8" s="5">
        <v>0.48</v>
      </c>
      <c r="I8" s="5">
        <v>0.48</v>
      </c>
      <c r="J8" s="5">
        <v>0.48</v>
      </c>
      <c r="K8" s="5">
        <v>0.48</v>
      </c>
      <c r="L8" s="5">
        <v>0.47</v>
      </c>
      <c r="M8" s="5">
        <v>0.47</v>
      </c>
      <c r="N8" s="5">
        <v>0.47</v>
      </c>
      <c r="O8" s="5">
        <v>0.47</v>
      </c>
      <c r="P8" s="5">
        <v>0.47</v>
      </c>
      <c r="Q8" s="5">
        <v>0.47</v>
      </c>
      <c r="R8" s="5">
        <f t="shared" ref="R8:R16" si="0">+SUM(E8:Q8)</f>
        <v>6.1499999999999986</v>
      </c>
      <c r="S8" s="27">
        <f t="shared" ref="S8:S16" si="1">+C8*D8*R8</f>
        <v>54119999.999999985</v>
      </c>
    </row>
    <row r="9" spans="2:19" x14ac:dyDescent="0.25">
      <c r="B9" s="28" t="s">
        <v>35</v>
      </c>
      <c r="C9" s="6">
        <v>1</v>
      </c>
      <c r="D9" s="22">
        <v>8800000</v>
      </c>
      <c r="E9" s="7">
        <v>0.35</v>
      </c>
      <c r="F9" s="7">
        <v>0.35</v>
      </c>
      <c r="G9" s="7">
        <v>0.35</v>
      </c>
      <c r="H9" s="7">
        <v>0.35</v>
      </c>
      <c r="I9" s="7">
        <v>0.35</v>
      </c>
      <c r="J9" s="7">
        <v>0.35</v>
      </c>
      <c r="K9" s="7">
        <v>0.35</v>
      </c>
      <c r="L9" s="7">
        <v>0.35</v>
      </c>
      <c r="M9" s="7">
        <v>0.35</v>
      </c>
      <c r="N9" s="7">
        <v>0.35</v>
      </c>
      <c r="O9" s="7">
        <v>0.35</v>
      </c>
      <c r="P9" s="7">
        <v>0.35</v>
      </c>
      <c r="Q9" s="7">
        <v>0.35</v>
      </c>
      <c r="R9" s="7">
        <f t="shared" si="0"/>
        <v>4.55</v>
      </c>
      <c r="S9" s="32">
        <f t="shared" si="1"/>
        <v>40040000</v>
      </c>
    </row>
    <row r="10" spans="2:19" x14ac:dyDescent="0.25">
      <c r="B10" s="28" t="s">
        <v>36</v>
      </c>
      <c r="C10" s="6">
        <v>1</v>
      </c>
      <c r="D10" s="22">
        <v>8800000</v>
      </c>
      <c r="E10" s="7">
        <v>0.35</v>
      </c>
      <c r="F10" s="7">
        <v>0.35</v>
      </c>
      <c r="G10" s="7">
        <v>0.35</v>
      </c>
      <c r="H10" s="7">
        <v>0.35</v>
      </c>
      <c r="I10" s="7">
        <v>0.35</v>
      </c>
      <c r="J10" s="7">
        <v>0.35</v>
      </c>
      <c r="K10" s="7">
        <v>0.35</v>
      </c>
      <c r="L10" s="7">
        <v>0.35</v>
      </c>
      <c r="M10" s="7">
        <v>0.35</v>
      </c>
      <c r="N10" s="7">
        <v>0.35</v>
      </c>
      <c r="O10" s="7">
        <v>0.35</v>
      </c>
      <c r="P10" s="7">
        <v>0.35</v>
      </c>
      <c r="Q10" s="7">
        <v>0.35</v>
      </c>
      <c r="R10" s="7">
        <f t="shared" si="0"/>
        <v>4.55</v>
      </c>
      <c r="S10" s="29">
        <f t="shared" si="1"/>
        <v>40040000</v>
      </c>
    </row>
    <row r="11" spans="2:19" x14ac:dyDescent="0.25">
      <c r="B11" s="28" t="s">
        <v>37</v>
      </c>
      <c r="C11" s="6">
        <v>1</v>
      </c>
      <c r="D11" s="22">
        <v>6000000</v>
      </c>
      <c r="E11" s="7">
        <v>0.35</v>
      </c>
      <c r="F11" s="7">
        <v>0.35</v>
      </c>
      <c r="G11" s="7">
        <v>0.35</v>
      </c>
      <c r="H11" s="7">
        <v>0.35</v>
      </c>
      <c r="I11" s="7">
        <v>0.35</v>
      </c>
      <c r="J11" s="7">
        <v>0.35</v>
      </c>
      <c r="K11" s="7">
        <v>0.35</v>
      </c>
      <c r="L11" s="7">
        <v>0.35</v>
      </c>
      <c r="M11" s="7">
        <v>0.35</v>
      </c>
      <c r="N11" s="7">
        <v>0.35</v>
      </c>
      <c r="O11" s="7">
        <v>0.35</v>
      </c>
      <c r="P11" s="7">
        <v>0.35</v>
      </c>
      <c r="Q11" s="7">
        <v>0.35</v>
      </c>
      <c r="R11" s="7">
        <f t="shared" si="0"/>
        <v>4.55</v>
      </c>
      <c r="S11" s="29">
        <f t="shared" si="1"/>
        <v>27300000</v>
      </c>
    </row>
    <row r="12" spans="2:19" x14ac:dyDescent="0.25">
      <c r="B12" s="28" t="s">
        <v>38</v>
      </c>
      <c r="C12" s="6">
        <v>1</v>
      </c>
      <c r="D12" s="22">
        <v>6000000</v>
      </c>
      <c r="E12" s="7">
        <v>0.5</v>
      </c>
      <c r="F12" s="7">
        <v>0.5</v>
      </c>
      <c r="G12" s="7">
        <v>0.5</v>
      </c>
      <c r="H12" s="7">
        <v>0.5</v>
      </c>
      <c r="I12" s="7">
        <v>0.5</v>
      </c>
      <c r="J12" s="7">
        <v>0.5</v>
      </c>
      <c r="K12" s="7">
        <v>0.5</v>
      </c>
      <c r="L12" s="7">
        <v>0.5</v>
      </c>
      <c r="M12" s="7">
        <v>0.5</v>
      </c>
      <c r="N12" s="7">
        <v>0.5</v>
      </c>
      <c r="O12" s="7">
        <v>0.5</v>
      </c>
      <c r="P12" s="7">
        <v>0.5</v>
      </c>
      <c r="Q12" s="7">
        <v>0.5</v>
      </c>
      <c r="R12" s="7">
        <f t="shared" si="0"/>
        <v>6.5</v>
      </c>
      <c r="S12" s="32">
        <f t="shared" si="1"/>
        <v>39000000</v>
      </c>
    </row>
    <row r="13" spans="2:19" x14ac:dyDescent="0.25">
      <c r="B13" s="28" t="s">
        <v>39</v>
      </c>
      <c r="C13" s="6">
        <v>1</v>
      </c>
      <c r="D13" s="22">
        <v>3700000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0.4</v>
      </c>
      <c r="M13" s="7">
        <v>0.4</v>
      </c>
      <c r="N13" s="7">
        <v>0.4</v>
      </c>
      <c r="O13" s="7">
        <v>0.4</v>
      </c>
      <c r="P13" s="7">
        <v>0.5</v>
      </c>
      <c r="Q13" s="7">
        <v>0.5</v>
      </c>
      <c r="R13" s="7">
        <f t="shared" si="0"/>
        <v>2.6</v>
      </c>
      <c r="S13" s="32">
        <f>ROUND((+C13*D13*R13),0)</f>
        <v>9620000</v>
      </c>
    </row>
    <row r="14" spans="2:19" x14ac:dyDescent="0.25">
      <c r="B14" s="28" t="s">
        <v>40</v>
      </c>
      <c r="C14" s="6">
        <v>1</v>
      </c>
      <c r="D14" s="22">
        <v>3700000</v>
      </c>
      <c r="E14" s="7">
        <v>0.5</v>
      </c>
      <c r="F14" s="7">
        <v>0.7</v>
      </c>
      <c r="G14" s="7">
        <v>0.7</v>
      </c>
      <c r="H14" s="7">
        <v>0.7</v>
      </c>
      <c r="I14" s="7">
        <v>0.7</v>
      </c>
      <c r="J14" s="7">
        <v>0.7</v>
      </c>
      <c r="K14" s="7">
        <v>0.7</v>
      </c>
      <c r="L14" s="7">
        <v>0.7</v>
      </c>
      <c r="M14" s="7">
        <v>0.7</v>
      </c>
      <c r="N14" s="7">
        <v>0.7</v>
      </c>
      <c r="O14" s="7">
        <v>0.7</v>
      </c>
      <c r="P14" s="7">
        <v>0.7</v>
      </c>
      <c r="Q14" s="7">
        <v>0.7</v>
      </c>
      <c r="R14" s="7">
        <f t="shared" si="0"/>
        <v>8.9</v>
      </c>
      <c r="S14" s="32">
        <f t="shared" si="1"/>
        <v>32930000</v>
      </c>
    </row>
    <row r="15" spans="2:19" x14ac:dyDescent="0.25">
      <c r="B15" s="28" t="s">
        <v>41</v>
      </c>
      <c r="C15" s="6">
        <v>1</v>
      </c>
      <c r="D15" s="22">
        <v>3700000</v>
      </c>
      <c r="E15" s="7">
        <v>0.8</v>
      </c>
      <c r="F15" s="7">
        <v>0.8</v>
      </c>
      <c r="G15" s="7">
        <v>0.8</v>
      </c>
      <c r="H15" s="7">
        <v>0.8</v>
      </c>
      <c r="I15" s="7">
        <v>0.8</v>
      </c>
      <c r="J15" s="7">
        <v>0.8</v>
      </c>
      <c r="K15" s="7">
        <v>0.8</v>
      </c>
      <c r="L15" s="7">
        <v>0.8</v>
      </c>
      <c r="M15" s="7">
        <v>0.8</v>
      </c>
      <c r="N15" s="7">
        <v>0.8</v>
      </c>
      <c r="O15" s="7">
        <v>0.8</v>
      </c>
      <c r="P15" s="7">
        <v>0.8</v>
      </c>
      <c r="Q15" s="7">
        <v>0.8</v>
      </c>
      <c r="R15" s="7">
        <f t="shared" si="0"/>
        <v>10.4</v>
      </c>
      <c r="S15" s="32">
        <f t="shared" si="1"/>
        <v>38480000</v>
      </c>
    </row>
    <row r="16" spans="2:19" x14ac:dyDescent="0.25">
      <c r="B16" s="28" t="s">
        <v>42</v>
      </c>
      <c r="C16" s="6">
        <v>2</v>
      </c>
      <c r="D16" s="22">
        <v>4800000</v>
      </c>
      <c r="E16" s="7">
        <v>1</v>
      </c>
      <c r="F16" s="7">
        <v>1</v>
      </c>
      <c r="G16" s="7">
        <v>1</v>
      </c>
      <c r="H16" s="7">
        <v>1</v>
      </c>
      <c r="I16" s="7">
        <v>1</v>
      </c>
      <c r="J16" s="7">
        <v>1</v>
      </c>
      <c r="K16" s="7">
        <v>1</v>
      </c>
      <c r="L16" s="7">
        <v>1</v>
      </c>
      <c r="M16" s="7">
        <v>1</v>
      </c>
      <c r="N16" s="7">
        <v>1</v>
      </c>
      <c r="O16" s="7">
        <v>1</v>
      </c>
      <c r="P16" s="7">
        <v>1</v>
      </c>
      <c r="Q16" s="7">
        <v>1</v>
      </c>
      <c r="R16" s="7">
        <f t="shared" si="0"/>
        <v>13</v>
      </c>
      <c r="S16" s="32">
        <f t="shared" si="1"/>
        <v>124800000</v>
      </c>
    </row>
    <row r="17" spans="2:19" x14ac:dyDescent="0.25">
      <c r="B17" s="66" t="s">
        <v>34</v>
      </c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8"/>
    </row>
    <row r="18" spans="2:19" x14ac:dyDescent="0.25">
      <c r="B18" s="31" t="s">
        <v>43</v>
      </c>
      <c r="C18" s="4">
        <v>1</v>
      </c>
      <c r="D18" s="21">
        <v>3682070</v>
      </c>
      <c r="E18" s="5">
        <v>1</v>
      </c>
      <c r="F18" s="5">
        <v>1</v>
      </c>
      <c r="G18" s="5">
        <v>1</v>
      </c>
      <c r="H18" s="5">
        <v>1</v>
      </c>
      <c r="I18" s="5">
        <v>1</v>
      </c>
      <c r="J18" s="5">
        <v>1</v>
      </c>
      <c r="K18" s="5">
        <v>1</v>
      </c>
      <c r="L18" s="5">
        <v>1</v>
      </c>
      <c r="M18" s="5">
        <v>1</v>
      </c>
      <c r="N18" s="5">
        <v>1</v>
      </c>
      <c r="O18" s="5">
        <v>1</v>
      </c>
      <c r="P18" s="5">
        <v>1</v>
      </c>
      <c r="Q18" s="5">
        <v>1</v>
      </c>
      <c r="R18" s="5">
        <f t="shared" ref="R18:R23" si="2">+SUM(E18:Q18)</f>
        <v>13</v>
      </c>
      <c r="S18" s="33">
        <f t="shared" ref="S18:S23" si="3">+C18*D18*R18</f>
        <v>47866910</v>
      </c>
    </row>
    <row r="19" spans="2:19" x14ac:dyDescent="0.25">
      <c r="B19" s="28" t="s">
        <v>44</v>
      </c>
      <c r="C19" s="6">
        <v>2</v>
      </c>
      <c r="D19" s="22">
        <v>2600000</v>
      </c>
      <c r="E19" s="7">
        <v>1</v>
      </c>
      <c r="F19" s="7">
        <v>1</v>
      </c>
      <c r="G19" s="7">
        <v>1</v>
      </c>
      <c r="H19" s="7">
        <v>1</v>
      </c>
      <c r="I19" s="7">
        <v>1</v>
      </c>
      <c r="J19" s="7">
        <v>1</v>
      </c>
      <c r="K19" s="7">
        <v>1</v>
      </c>
      <c r="L19" s="7">
        <v>1</v>
      </c>
      <c r="M19" s="7">
        <v>1</v>
      </c>
      <c r="N19" s="7">
        <v>1</v>
      </c>
      <c r="O19" s="7">
        <v>1</v>
      </c>
      <c r="P19" s="7">
        <v>1</v>
      </c>
      <c r="Q19" s="7">
        <v>1</v>
      </c>
      <c r="R19" s="7">
        <f t="shared" si="2"/>
        <v>13</v>
      </c>
      <c r="S19" s="32">
        <f t="shared" si="3"/>
        <v>67600000</v>
      </c>
    </row>
    <row r="20" spans="2:19" x14ac:dyDescent="0.25">
      <c r="B20" s="31" t="s">
        <v>58</v>
      </c>
      <c r="C20" s="6">
        <v>1</v>
      </c>
      <c r="D20" s="22">
        <v>2600000</v>
      </c>
      <c r="E20" s="7">
        <v>0.8</v>
      </c>
      <c r="F20" s="7">
        <v>1</v>
      </c>
      <c r="G20" s="7">
        <v>1</v>
      </c>
      <c r="H20" s="7">
        <v>1</v>
      </c>
      <c r="I20" s="7">
        <v>1</v>
      </c>
      <c r="J20" s="7">
        <v>1</v>
      </c>
      <c r="K20" s="7">
        <v>1</v>
      </c>
      <c r="L20" s="7">
        <v>1</v>
      </c>
      <c r="M20" s="7">
        <v>1</v>
      </c>
      <c r="N20" s="7">
        <v>1</v>
      </c>
      <c r="O20" s="7">
        <v>1</v>
      </c>
      <c r="P20" s="7">
        <v>1</v>
      </c>
      <c r="Q20" s="7">
        <v>1</v>
      </c>
      <c r="R20" s="7">
        <f t="shared" si="2"/>
        <v>12.8</v>
      </c>
      <c r="S20" s="32">
        <f t="shared" si="3"/>
        <v>33280000</v>
      </c>
    </row>
    <row r="21" spans="2:19" x14ac:dyDescent="0.25">
      <c r="B21" s="31" t="s">
        <v>59</v>
      </c>
      <c r="C21" s="6">
        <v>1</v>
      </c>
      <c r="D21" s="22">
        <v>2600000</v>
      </c>
      <c r="E21" s="7">
        <v>0.8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f t="shared" si="2"/>
        <v>0.8</v>
      </c>
      <c r="S21" s="32">
        <f t="shared" si="3"/>
        <v>2080000</v>
      </c>
    </row>
    <row r="22" spans="2:19" x14ac:dyDescent="0.25">
      <c r="B22" s="31" t="s">
        <v>45</v>
      </c>
      <c r="C22" s="6">
        <v>2</v>
      </c>
      <c r="D22" s="22">
        <v>1500000</v>
      </c>
      <c r="E22" s="7">
        <v>0.8</v>
      </c>
      <c r="F22" s="7">
        <v>1</v>
      </c>
      <c r="G22" s="7">
        <v>1</v>
      </c>
      <c r="H22" s="7">
        <v>1</v>
      </c>
      <c r="I22" s="7">
        <v>1</v>
      </c>
      <c r="J22" s="7">
        <v>1</v>
      </c>
      <c r="K22" s="7">
        <v>1</v>
      </c>
      <c r="L22" s="7">
        <v>1</v>
      </c>
      <c r="M22" s="7">
        <v>1</v>
      </c>
      <c r="N22" s="7">
        <v>1</v>
      </c>
      <c r="O22" s="7">
        <v>1</v>
      </c>
      <c r="P22" s="7">
        <v>1</v>
      </c>
      <c r="Q22" s="7">
        <v>1</v>
      </c>
      <c r="R22" s="7">
        <f t="shared" si="2"/>
        <v>12.8</v>
      </c>
      <c r="S22" s="32">
        <f t="shared" si="3"/>
        <v>38400000</v>
      </c>
    </row>
    <row r="23" spans="2:19" x14ac:dyDescent="0.25">
      <c r="B23" s="30" t="s">
        <v>46</v>
      </c>
      <c r="C23" s="8">
        <v>1</v>
      </c>
      <c r="D23" s="23">
        <v>1500000</v>
      </c>
      <c r="E23" s="9">
        <v>1</v>
      </c>
      <c r="F23" s="9">
        <v>1</v>
      </c>
      <c r="G23" s="9">
        <v>1</v>
      </c>
      <c r="H23" s="9">
        <v>1</v>
      </c>
      <c r="I23" s="9">
        <v>1</v>
      </c>
      <c r="J23" s="9">
        <v>1</v>
      </c>
      <c r="K23" s="9">
        <v>1</v>
      </c>
      <c r="L23" s="9">
        <v>1</v>
      </c>
      <c r="M23" s="9">
        <v>1</v>
      </c>
      <c r="N23" s="9">
        <v>1</v>
      </c>
      <c r="O23" s="9">
        <v>1</v>
      </c>
      <c r="P23" s="9">
        <v>1</v>
      </c>
      <c r="Q23" s="9">
        <v>1</v>
      </c>
      <c r="R23" s="9">
        <f t="shared" si="2"/>
        <v>13</v>
      </c>
      <c r="S23" s="34">
        <f t="shared" si="3"/>
        <v>19500000</v>
      </c>
    </row>
    <row r="24" spans="2:19" x14ac:dyDescent="0.25">
      <c r="B24" s="69" t="s">
        <v>11</v>
      </c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35">
        <f>+SUM(S8:S16,S18:S23)</f>
        <v>615056910</v>
      </c>
    </row>
    <row r="25" spans="2:19" ht="15.75" thickBot="1" x14ac:dyDescent="0.3">
      <c r="B25" s="36"/>
      <c r="C25" s="71" t="s">
        <v>13</v>
      </c>
      <c r="D25" s="71"/>
      <c r="E25" s="71"/>
      <c r="F25" s="37">
        <v>2.2999999999999998</v>
      </c>
      <c r="G25" s="71" t="s">
        <v>12</v>
      </c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38">
        <f>+S24*F25</f>
        <v>1414630893</v>
      </c>
    </row>
    <row r="26" spans="2:19" x14ac:dyDescent="0.25">
      <c r="B26" s="55" t="s">
        <v>47</v>
      </c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7"/>
    </row>
    <row r="27" spans="2:19" ht="30" x14ac:dyDescent="0.25">
      <c r="B27" s="25" t="s">
        <v>0</v>
      </c>
      <c r="C27" s="1" t="s">
        <v>31</v>
      </c>
      <c r="D27" s="1" t="s">
        <v>55</v>
      </c>
      <c r="E27" s="1" t="s">
        <v>1</v>
      </c>
      <c r="F27" s="1" t="s">
        <v>2</v>
      </c>
      <c r="G27" s="1" t="s">
        <v>3</v>
      </c>
      <c r="H27" s="1" t="s">
        <v>4</v>
      </c>
      <c r="I27" s="1" t="s">
        <v>5</v>
      </c>
      <c r="J27" s="1" t="s">
        <v>6</v>
      </c>
      <c r="K27" s="1" t="s">
        <v>7</v>
      </c>
      <c r="L27" s="1" t="s">
        <v>25</v>
      </c>
      <c r="M27" s="1" t="s">
        <v>26</v>
      </c>
      <c r="N27" s="1" t="s">
        <v>27</v>
      </c>
      <c r="O27" s="1" t="s">
        <v>28</v>
      </c>
      <c r="P27" s="1" t="s">
        <v>29</v>
      </c>
      <c r="Q27" s="1" t="s">
        <v>30</v>
      </c>
      <c r="R27" s="1" t="s">
        <v>8</v>
      </c>
      <c r="S27" s="26" t="s">
        <v>9</v>
      </c>
    </row>
    <row r="28" spans="2:19" ht="63" customHeight="1" x14ac:dyDescent="0.25">
      <c r="B28" s="42" t="s">
        <v>48</v>
      </c>
      <c r="C28" s="39">
        <v>2</v>
      </c>
      <c r="D28" s="40">
        <v>7850000</v>
      </c>
      <c r="E28" s="41">
        <v>1</v>
      </c>
      <c r="F28" s="41">
        <v>1</v>
      </c>
      <c r="G28" s="41">
        <v>1</v>
      </c>
      <c r="H28" s="41">
        <v>1</v>
      </c>
      <c r="I28" s="41">
        <v>1</v>
      </c>
      <c r="J28" s="41">
        <v>1</v>
      </c>
      <c r="K28" s="41">
        <v>1</v>
      </c>
      <c r="L28" s="41">
        <v>1</v>
      </c>
      <c r="M28" s="41">
        <v>1</v>
      </c>
      <c r="N28" s="41">
        <v>1</v>
      </c>
      <c r="O28" s="41">
        <v>1</v>
      </c>
      <c r="P28" s="41">
        <v>1</v>
      </c>
      <c r="Q28" s="41">
        <v>1</v>
      </c>
      <c r="R28" s="41">
        <f>+SUM(E28:Q28)</f>
        <v>13</v>
      </c>
      <c r="S28" s="43">
        <f>+C28*D28*R28</f>
        <v>204100000</v>
      </c>
    </row>
    <row r="29" spans="2:19" x14ac:dyDescent="0.25">
      <c r="B29" s="44" t="s">
        <v>49</v>
      </c>
      <c r="C29" s="39">
        <v>1</v>
      </c>
      <c r="D29" s="40">
        <v>1800000</v>
      </c>
      <c r="E29" s="41">
        <v>1</v>
      </c>
      <c r="F29" s="41">
        <v>1</v>
      </c>
      <c r="G29" s="41">
        <v>1</v>
      </c>
      <c r="H29" s="41">
        <v>1</v>
      </c>
      <c r="I29" s="41">
        <v>1</v>
      </c>
      <c r="J29" s="41">
        <v>1</v>
      </c>
      <c r="K29" s="41">
        <v>1</v>
      </c>
      <c r="L29" s="41">
        <v>1</v>
      </c>
      <c r="M29" s="41">
        <v>1</v>
      </c>
      <c r="N29" s="41">
        <v>1</v>
      </c>
      <c r="O29" s="41">
        <v>1</v>
      </c>
      <c r="P29" s="41">
        <v>1</v>
      </c>
      <c r="Q29" s="41">
        <v>1</v>
      </c>
      <c r="R29" s="41">
        <f>+SUM(E29:Q29)</f>
        <v>13</v>
      </c>
      <c r="S29" s="43">
        <f>+C29*D29*R29</f>
        <v>23400000</v>
      </c>
    </row>
    <row r="30" spans="2:19" ht="34.5" customHeight="1" x14ac:dyDescent="0.25">
      <c r="B30" s="42" t="s">
        <v>50</v>
      </c>
      <c r="C30" s="39">
        <v>1</v>
      </c>
      <c r="D30" s="40">
        <v>3300000</v>
      </c>
      <c r="E30" s="41">
        <v>1</v>
      </c>
      <c r="F30" s="41">
        <v>1</v>
      </c>
      <c r="G30" s="41">
        <v>1</v>
      </c>
      <c r="H30" s="41">
        <v>1</v>
      </c>
      <c r="I30" s="41">
        <v>1</v>
      </c>
      <c r="J30" s="41">
        <v>1</v>
      </c>
      <c r="K30" s="41">
        <v>1</v>
      </c>
      <c r="L30" s="41">
        <v>1</v>
      </c>
      <c r="M30" s="41">
        <v>1</v>
      </c>
      <c r="N30" s="41">
        <v>1</v>
      </c>
      <c r="O30" s="41">
        <v>1</v>
      </c>
      <c r="P30" s="41">
        <v>1</v>
      </c>
      <c r="Q30" s="41">
        <v>1</v>
      </c>
      <c r="R30" s="41">
        <f>+SUM(E30:Q30)</f>
        <v>13</v>
      </c>
      <c r="S30" s="43">
        <f>+C30*D30*R30</f>
        <v>42900000</v>
      </c>
    </row>
    <row r="31" spans="2:19" x14ac:dyDescent="0.25">
      <c r="B31" s="44" t="s">
        <v>51</v>
      </c>
      <c r="C31" s="39">
        <v>1</v>
      </c>
      <c r="D31" s="40">
        <v>2400000</v>
      </c>
      <c r="E31" s="41">
        <v>1</v>
      </c>
      <c r="F31" s="41">
        <v>1</v>
      </c>
      <c r="G31" s="41">
        <v>1</v>
      </c>
      <c r="H31" s="41">
        <v>1</v>
      </c>
      <c r="I31" s="41">
        <v>1</v>
      </c>
      <c r="J31" s="41">
        <v>1</v>
      </c>
      <c r="K31" s="41">
        <v>1</v>
      </c>
      <c r="L31" s="41">
        <v>1</v>
      </c>
      <c r="M31" s="41">
        <v>1</v>
      </c>
      <c r="N31" s="41">
        <v>1</v>
      </c>
      <c r="O31" s="41">
        <v>1</v>
      </c>
      <c r="P31" s="41">
        <v>1</v>
      </c>
      <c r="Q31" s="41">
        <v>1</v>
      </c>
      <c r="R31" s="41">
        <f>+SUM(E31:Q31)</f>
        <v>13</v>
      </c>
      <c r="S31" s="43">
        <f>+C31*D31*R31</f>
        <v>31200000</v>
      </c>
    </row>
    <row r="32" spans="2:19" ht="34.5" customHeight="1" x14ac:dyDescent="0.25">
      <c r="B32" s="42" t="s">
        <v>52</v>
      </c>
      <c r="C32" s="39">
        <v>1</v>
      </c>
      <c r="D32" s="40">
        <v>633340.66</v>
      </c>
      <c r="E32" s="41">
        <v>1</v>
      </c>
      <c r="F32" s="41">
        <v>1</v>
      </c>
      <c r="G32" s="41">
        <v>1</v>
      </c>
      <c r="H32" s="41">
        <v>1</v>
      </c>
      <c r="I32" s="41">
        <v>1</v>
      </c>
      <c r="J32" s="41">
        <v>1</v>
      </c>
      <c r="K32" s="41">
        <v>1</v>
      </c>
      <c r="L32" s="41">
        <v>1</v>
      </c>
      <c r="M32" s="41">
        <v>1</v>
      </c>
      <c r="N32" s="41">
        <v>1</v>
      </c>
      <c r="O32" s="41">
        <v>1</v>
      </c>
      <c r="P32" s="41">
        <v>1</v>
      </c>
      <c r="Q32" s="41">
        <v>1</v>
      </c>
      <c r="R32" s="41">
        <f>+SUM(E32:Q32)</f>
        <v>13</v>
      </c>
      <c r="S32" s="43">
        <f>+C32*D32*R32</f>
        <v>8233428.5800000001</v>
      </c>
    </row>
    <row r="33" spans="1:19" ht="15.75" thickBot="1" x14ac:dyDescent="0.3">
      <c r="B33" s="58" t="s">
        <v>14</v>
      </c>
      <c r="C33" s="59"/>
      <c r="D33" s="59"/>
      <c r="E33" s="59"/>
      <c r="F33" s="59"/>
      <c r="G33" s="59"/>
      <c r="H33" s="59"/>
      <c r="I33" s="59"/>
      <c r="J33" s="59"/>
      <c r="K33" s="59"/>
      <c r="L33" s="59"/>
      <c r="M33" s="59"/>
      <c r="N33" s="59"/>
      <c r="O33" s="59"/>
      <c r="P33" s="59"/>
      <c r="Q33" s="59"/>
      <c r="R33" s="60"/>
      <c r="S33" s="45">
        <f>SUM(S28:S32)</f>
        <v>309833428.57999998</v>
      </c>
    </row>
    <row r="34" spans="1:19" x14ac:dyDescent="0.25">
      <c r="A34" s="24"/>
      <c r="B34" s="61" t="s">
        <v>54</v>
      </c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3"/>
    </row>
    <row r="35" spans="1:19" ht="29.25" customHeight="1" thickBot="1" x14ac:dyDescent="0.3">
      <c r="B35" s="46" t="s">
        <v>53</v>
      </c>
      <c r="C35" s="47">
        <v>1</v>
      </c>
      <c r="D35" s="48">
        <v>3095504.6</v>
      </c>
      <c r="E35" s="49">
        <v>1</v>
      </c>
      <c r="F35" s="49">
        <v>1</v>
      </c>
      <c r="G35" s="49">
        <v>1</v>
      </c>
      <c r="H35" s="49">
        <v>1</v>
      </c>
      <c r="I35" s="49">
        <v>1</v>
      </c>
      <c r="J35" s="49">
        <v>1</v>
      </c>
      <c r="K35" s="49">
        <v>1</v>
      </c>
      <c r="L35" s="49">
        <v>1</v>
      </c>
      <c r="M35" s="49">
        <v>1</v>
      </c>
      <c r="N35" s="49">
        <v>1</v>
      </c>
      <c r="O35" s="49">
        <v>1</v>
      </c>
      <c r="P35" s="49">
        <v>1</v>
      </c>
      <c r="Q35" s="49">
        <v>1</v>
      </c>
      <c r="R35" s="49">
        <f>+SUM(E35:Q35)</f>
        <v>13</v>
      </c>
      <c r="S35" s="50">
        <f>ROUND((+C35*D35*R35),0)</f>
        <v>40241560</v>
      </c>
    </row>
    <row r="36" spans="1:19" x14ac:dyDescent="0.25">
      <c r="B36" s="75" t="s">
        <v>15</v>
      </c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6"/>
      <c r="S36" s="51">
        <f>ROUND((S25+S33+S35),0)</f>
        <v>1764705882</v>
      </c>
    </row>
    <row r="37" spans="1:19" ht="15.75" thickBot="1" x14ac:dyDescent="0.3">
      <c r="B37" s="77" t="s">
        <v>16</v>
      </c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52">
        <f>ROUND((+S36*19%),0)</f>
        <v>335294118</v>
      </c>
    </row>
    <row r="38" spans="1:19" ht="15.75" thickBot="1" x14ac:dyDescent="0.3">
      <c r="B38" s="77" t="s">
        <v>17</v>
      </c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53">
        <f>ROUND((+S36+S37),0)</f>
        <v>2100000000</v>
      </c>
    </row>
    <row r="39" spans="1:19" ht="10.5" customHeight="1" x14ac:dyDescent="0.25">
      <c r="B39" s="10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2"/>
    </row>
    <row r="40" spans="1:19" ht="6" customHeight="1" x14ac:dyDescent="0.25">
      <c r="B40" s="12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4"/>
    </row>
    <row r="41" spans="1:19" x14ac:dyDescent="0.25">
      <c r="B41" s="15"/>
      <c r="C41" s="72" t="s">
        <v>19</v>
      </c>
      <c r="D41" s="72"/>
      <c r="E41" s="72"/>
      <c r="F41" s="72"/>
      <c r="G41" s="72"/>
      <c r="H41" s="16"/>
      <c r="I41" s="16"/>
      <c r="J41" s="16"/>
      <c r="K41" s="73" t="s">
        <v>20</v>
      </c>
      <c r="L41" s="73"/>
      <c r="M41" s="73"/>
      <c r="N41" s="73"/>
      <c r="O41" s="73"/>
      <c r="P41" s="73"/>
      <c r="Q41" s="73"/>
      <c r="R41" s="73"/>
      <c r="S41" s="2"/>
    </row>
    <row r="42" spans="1:19" ht="5.25" customHeight="1" x14ac:dyDescent="0.25">
      <c r="B42" s="15"/>
      <c r="C42" s="16"/>
      <c r="D42" s="17"/>
      <c r="E42" s="17"/>
      <c r="F42" s="17"/>
      <c r="G42" s="17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"/>
    </row>
    <row r="43" spans="1:19" x14ac:dyDescent="0.25">
      <c r="B43" s="15"/>
      <c r="C43" s="72" t="s">
        <v>23</v>
      </c>
      <c r="D43" s="72"/>
      <c r="E43" s="72"/>
      <c r="F43" s="72"/>
      <c r="G43" s="72"/>
      <c r="H43" s="16"/>
      <c r="I43" s="16"/>
      <c r="J43" s="16"/>
      <c r="K43" s="73" t="s">
        <v>21</v>
      </c>
      <c r="L43" s="73"/>
      <c r="M43" s="73"/>
      <c r="N43" s="73"/>
      <c r="O43" s="73"/>
      <c r="P43" s="73"/>
      <c r="Q43" s="73"/>
      <c r="R43" s="73"/>
      <c r="S43" s="2"/>
    </row>
    <row r="44" spans="1:19" x14ac:dyDescent="0.25">
      <c r="B44" s="15"/>
      <c r="C44" s="16"/>
      <c r="D44" s="17"/>
      <c r="E44" s="17"/>
      <c r="F44" s="17"/>
      <c r="G44" s="17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"/>
    </row>
    <row r="45" spans="1:19" ht="45.75" customHeight="1" x14ac:dyDescent="0.25">
      <c r="B45" s="15"/>
      <c r="C45" s="72" t="s">
        <v>24</v>
      </c>
      <c r="D45" s="72"/>
      <c r="E45" s="72"/>
      <c r="F45" s="72"/>
      <c r="G45" s="72"/>
      <c r="H45" s="16"/>
      <c r="I45" s="16"/>
      <c r="J45" s="16"/>
      <c r="K45" s="73" t="s">
        <v>18</v>
      </c>
      <c r="L45" s="73"/>
      <c r="M45" s="73"/>
      <c r="N45" s="73"/>
      <c r="O45" s="73"/>
      <c r="P45" s="73"/>
      <c r="Q45" s="73"/>
      <c r="R45" s="73"/>
      <c r="S45" s="2"/>
    </row>
    <row r="46" spans="1:19" ht="1.5" customHeight="1" x14ac:dyDescent="0.25">
      <c r="B46" s="15"/>
      <c r="C46" s="16"/>
      <c r="D46" s="17"/>
      <c r="E46" s="17"/>
      <c r="F46" s="17"/>
      <c r="G46" s="17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"/>
    </row>
    <row r="47" spans="1:19" ht="13.5" customHeight="1" x14ac:dyDescent="0.25">
      <c r="B47" s="15"/>
      <c r="C47" s="72" t="s">
        <v>22</v>
      </c>
      <c r="D47" s="72"/>
      <c r="E47" s="72"/>
      <c r="F47" s="72"/>
      <c r="G47" s="72"/>
      <c r="H47" s="16"/>
      <c r="I47" s="16"/>
      <c r="J47" s="16"/>
      <c r="K47" s="74">
        <v>91261497</v>
      </c>
      <c r="L47" s="73"/>
      <c r="M47" s="73"/>
      <c r="N47" s="73"/>
      <c r="O47" s="73"/>
      <c r="P47" s="73"/>
      <c r="Q47" s="73"/>
      <c r="R47" s="73"/>
      <c r="S47" s="2"/>
    </row>
    <row r="48" spans="1:19" x14ac:dyDescent="0.25">
      <c r="B48" s="18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3"/>
    </row>
    <row r="49" ht="10.5" customHeight="1" x14ac:dyDescent="0.25"/>
  </sheetData>
  <mergeCells count="22">
    <mergeCell ref="B36:R36"/>
    <mergeCell ref="B37:R37"/>
    <mergeCell ref="B38:R38"/>
    <mergeCell ref="C41:G41"/>
    <mergeCell ref="K41:R41"/>
    <mergeCell ref="C43:G43"/>
    <mergeCell ref="K43:R43"/>
    <mergeCell ref="C45:G45"/>
    <mergeCell ref="K45:R45"/>
    <mergeCell ref="C47:G47"/>
    <mergeCell ref="K47:R47"/>
    <mergeCell ref="B3:S3"/>
    <mergeCell ref="B26:S26"/>
    <mergeCell ref="B33:R33"/>
    <mergeCell ref="B34:S34"/>
    <mergeCell ref="B1:S1"/>
    <mergeCell ref="B6:S6"/>
    <mergeCell ref="B7:S7"/>
    <mergeCell ref="B17:S17"/>
    <mergeCell ref="B24:R24"/>
    <mergeCell ref="C25:E25"/>
    <mergeCell ref="G25:R25"/>
  </mergeCells>
  <pageMargins left="0.7" right="0.7" top="0.75" bottom="0.75" header="0.3" footer="0.3"/>
  <pageSetup paperSize="9" scale="55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Alexander Ospina Hidalgo</dc:creator>
  <cp:lastModifiedBy>Adriana Maria</cp:lastModifiedBy>
  <cp:lastPrinted>2023-01-27T22:00:35Z</cp:lastPrinted>
  <dcterms:created xsi:type="dcterms:W3CDTF">2015-06-05T18:19:34Z</dcterms:created>
  <dcterms:modified xsi:type="dcterms:W3CDTF">2023-02-15T16:39:23Z</dcterms:modified>
</cp:coreProperties>
</file>