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a Cardozo\Desktop\2022\ESTABILIDAD 2023 ADRIANA\ESTABILIDAD SAN CRISTOBAL 2022\EJECUCION\PAGOS\CUENTA No 1\"/>
    </mc:Choice>
  </mc:AlternateContent>
  <xr:revisionPtr revIDLastSave="0" documentId="13_ncr:1_{733E9470-5556-45A0-850B-EE292D9FA16E}" xr6:coauthVersionLast="46" xr6:coauthVersionMax="46" xr10:uidLastSave="{00000000-0000-0000-0000-000000000000}"/>
  <bookViews>
    <workbookView xWindow="-120" yWindow="-120" windowWidth="24240" windowHeight="13140" xr2:uid="{A45991B4-90CC-4DE3-BF83-E18021774292}"/>
  </bookViews>
  <sheets>
    <sheet name="ACTA PARCIAL 1 CTO 639-2022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5" i="1" l="1"/>
  <c r="F67" i="1"/>
  <c r="E67" i="1"/>
  <c r="C67" i="1"/>
  <c r="D66" i="1" s="1"/>
  <c r="C30" i="1"/>
  <c r="D15" i="1"/>
  <c r="G73" i="1" s="1"/>
  <c r="D43" i="1" l="1"/>
  <c r="D51" i="1"/>
  <c r="D47" i="1"/>
  <c r="D55" i="1"/>
  <c r="H48" i="1"/>
  <c r="H52" i="1"/>
  <c r="H60" i="1"/>
  <c r="H64" i="1"/>
  <c r="D45" i="1"/>
  <c r="D49" i="1"/>
  <c r="D57" i="1"/>
  <c r="D61" i="1"/>
  <c r="D65" i="1"/>
  <c r="D59" i="1"/>
  <c r="D63" i="1"/>
  <c r="H44" i="1"/>
  <c r="H56" i="1"/>
  <c r="D53" i="1"/>
  <c r="H46" i="1"/>
  <c r="H50" i="1"/>
  <c r="H54" i="1"/>
  <c r="H58" i="1"/>
  <c r="H62" i="1"/>
  <c r="H66" i="1"/>
  <c r="H43" i="1"/>
  <c r="H45" i="1"/>
  <c r="H47" i="1"/>
  <c r="H49" i="1"/>
  <c r="H51" i="1"/>
  <c r="H53" i="1"/>
  <c r="H55" i="1"/>
  <c r="H57" i="1"/>
  <c r="H59" i="1"/>
  <c r="H61" i="1"/>
  <c r="H63" i="1"/>
  <c r="H65" i="1"/>
  <c r="D67" i="1"/>
  <c r="D44" i="1"/>
  <c r="D46" i="1"/>
  <c r="D48" i="1"/>
  <c r="D50" i="1"/>
  <c r="D52" i="1"/>
  <c r="D54" i="1"/>
  <c r="D56" i="1"/>
  <c r="D58" i="1"/>
  <c r="D60" i="1"/>
  <c r="D62" i="1"/>
  <c r="D64" i="1"/>
  <c r="D29" i="1"/>
  <c r="D25" i="1"/>
  <c r="D26" i="1"/>
  <c r="G72" i="1"/>
  <c r="G74" i="1"/>
  <c r="D27" i="1"/>
  <c r="D28" i="1"/>
  <c r="G71" i="1"/>
  <c r="H67" i="1" l="1"/>
  <c r="F26" i="1"/>
  <c r="G26" i="1" s="1"/>
  <c r="F27" i="1"/>
  <c r="G27" i="1" s="1"/>
  <c r="F25" i="1"/>
  <c r="G25" i="1" s="1"/>
  <c r="F70" i="1"/>
  <c r="D30" i="1"/>
  <c r="F29" i="1"/>
  <c r="G29" i="1" s="1"/>
  <c r="F28" i="1"/>
  <c r="H29" i="1" l="1"/>
  <c r="H27" i="1"/>
  <c r="F75" i="1"/>
  <c r="G77" i="1"/>
  <c r="G70" i="1"/>
  <c r="H70" i="1" s="1"/>
  <c r="H71" i="1" s="1"/>
  <c r="H72" i="1" s="1"/>
  <c r="H73" i="1" s="1"/>
  <c r="H74" i="1" s="1"/>
  <c r="G28" i="1"/>
  <c r="G30" i="1" s="1"/>
  <c r="F30" i="1"/>
  <c r="H25" i="1"/>
  <c r="H26" i="1"/>
  <c r="H28" i="1" l="1"/>
  <c r="H30" i="1"/>
  <c r="G78" i="1"/>
  <c r="G7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SAVIMAC</author>
  </authors>
  <commentList>
    <comment ref="B20" authorId="0" shapeId="0" xr:uid="{668D36EF-CB8F-4E5A-A83F-B60B2F9C792F}">
      <text>
        <r>
          <rPr>
            <b/>
            <sz val="9"/>
            <color indexed="81"/>
            <rFont val="Tahoma"/>
            <family val="2"/>
          </rPr>
          <t>SAVIMAC:</t>
        </r>
        <r>
          <rPr>
            <sz val="9"/>
            <color indexed="81"/>
            <rFont val="Tahoma"/>
            <family val="2"/>
          </rPr>
          <t xml:space="preserve">
TOMADO PRESUPUESTO ANEXO TECNICO</t>
        </r>
      </text>
    </comment>
    <comment ref="D20" authorId="0" shapeId="0" xr:uid="{629AACB9-79C3-4539-A854-EC2BD39B2092}">
      <text>
        <r>
          <rPr>
            <b/>
            <sz val="9"/>
            <color indexed="81"/>
            <rFont val="Tahoma"/>
            <family val="2"/>
          </rPr>
          <t>SAVIMAC:</t>
        </r>
        <r>
          <rPr>
            <sz val="9"/>
            <color indexed="81"/>
            <rFont val="Tahoma"/>
            <family val="2"/>
          </rPr>
          <t xml:space="preserve">
TOMADO PRESUPUESTO ANEXO TECNICO</t>
        </r>
      </text>
    </comment>
  </commentList>
</comments>
</file>

<file path=xl/sharedStrings.xml><?xml version="1.0" encoding="utf-8"?>
<sst xmlns="http://schemas.openxmlformats.org/spreadsheetml/2006/main" count="95" uniqueCount="90">
  <si>
    <t>SAVIMAC SAS</t>
  </si>
  <si>
    <t>PERIODO</t>
  </si>
  <si>
    <t>ALCALDÍA LOCAL DE USAQUÉN</t>
  </si>
  <si>
    <t>18 DE ENERO A 17 DE FEBRERO DE 2023</t>
  </si>
  <si>
    <t xml:space="preserve">CONTRATO </t>
  </si>
  <si>
    <t>639-2022</t>
  </si>
  <si>
    <t xml:space="preserve">CONTRATISTA </t>
  </si>
  <si>
    <t xml:space="preserve">ENTIDAD CONTRATANTE </t>
  </si>
  <si>
    <t>Fondo de Desarrollo Local de San Cristobal</t>
  </si>
  <si>
    <t>VALOR INICIAL DEL CONTRATO DE ESTABILIDAD</t>
  </si>
  <si>
    <t xml:space="preserve">ADICIÒN No 1 </t>
  </si>
  <si>
    <t>ADICIÒN No 2</t>
  </si>
  <si>
    <t>VALOR TOTAL  CONTRATO DE ESTABILIDAD</t>
  </si>
  <si>
    <t>FORMA DE PAGO</t>
  </si>
  <si>
    <t>Frente Priorizacion</t>
  </si>
  <si>
    <t>%</t>
  </si>
  <si>
    <t xml:space="preserve">Valor </t>
  </si>
  <si>
    <t>Corte programado frentes</t>
  </si>
  <si>
    <t>Valor a programar antes de IVA</t>
  </si>
  <si>
    <t>IVA</t>
  </si>
  <si>
    <t>Total por corte (Según forma de pago)</t>
  </si>
  <si>
    <t>Forma de Pago</t>
  </si>
  <si>
    <t>Primer pago del veinte por ciento (20%) del valor del contrato una vez entregado el inventario revisado y actualizado de las obras a revisar y aprobado el cronograma por parte del supervisor.</t>
  </si>
  <si>
    <t>CORTE 1</t>
  </si>
  <si>
    <t>Segundo pago del treinta por ciento (30%) del valor total del contrato con la entrega del informe correspondiente a la revisión del 30% de los contratos a revisar de acuerdo con la priorización</t>
  </si>
  <si>
    <t>CORTE 2</t>
  </si>
  <si>
    <t>Tercer pago del treinta por ciento (30%) del valor total del contrato con la entrega del informe correspondiente a la revisión del 60% de los contratos a revisar de acuerdo con la priorizació</t>
  </si>
  <si>
    <t>CORTE 3</t>
  </si>
  <si>
    <t>Cuarto pago del diez por ciento (10%) del valor total del contrato con la entrega del informe correspondiente a la revisión del 90% de los contratos a revisar de acuerdo con la priorización.</t>
  </si>
  <si>
    <t>CORTE 4</t>
  </si>
  <si>
    <t>Quinto pago del diez por ciento (10%) con la suscripción del acta de liquidación de la consultoría.</t>
  </si>
  <si>
    <t>CORTE 5</t>
  </si>
  <si>
    <t>TOTAL CONTRATO 602-2022</t>
  </si>
  <si>
    <t>DESGLOSE DE ACTA PARCIAL DE COBRO</t>
  </si>
  <si>
    <t>1. RELACION DE INFORMACIÓN PRIMARÍA</t>
  </si>
  <si>
    <t>PRODUCTO</t>
  </si>
  <si>
    <t>ESTADO</t>
  </si>
  <si>
    <t>Inventario revisado y actualizado de las obras a revisar.</t>
  </si>
  <si>
    <t>Aprobado por el supervisor del Fondo de Desarrollo Local de San Cristobal</t>
  </si>
  <si>
    <t>Cronograma de actividades para el desarrrollo del contrato 639 de 2022</t>
  </si>
  <si>
    <t>2. REVISIÓN DE LA ESTABILIDAD Y CALIDAD DE LAS OBRAS E INFORME</t>
  </si>
  <si>
    <t>Contratos para revisión de estabilidad de obra</t>
  </si>
  <si>
    <t>CIV´S</t>
  </si>
  <si>
    <t>% De insidencia</t>
  </si>
  <si>
    <t>Valor del contrato</t>
  </si>
  <si>
    <t>Civ´s efectivamente revisados e incluidos en informe revisado avaladoo y entregado al fdlusa</t>
  </si>
  <si>
    <t>% De avance de revisión de contratos</t>
  </si>
  <si>
    <t>CTO 155 DE 2016</t>
  </si>
  <si>
    <t>COP 290-2018</t>
  </si>
  <si>
    <t>COP 305-2019</t>
  </si>
  <si>
    <t>COP 300-2019</t>
  </si>
  <si>
    <t>COP 236-2018</t>
  </si>
  <si>
    <t>COP 156 DE 2015</t>
  </si>
  <si>
    <t>COP 164 DE 2015</t>
  </si>
  <si>
    <t>COP 170 DE 2016</t>
  </si>
  <si>
    <t>COP 173 DE 2016</t>
  </si>
  <si>
    <t>COP 189-2017</t>
  </si>
  <si>
    <t>COP  191-2017</t>
  </si>
  <si>
    <t>COP 192-2017</t>
  </si>
  <si>
    <t>COP 222-2017</t>
  </si>
  <si>
    <t>COP 233-2018</t>
  </si>
  <si>
    <t>COP 234-2018</t>
  </si>
  <si>
    <t>COP 317-2019</t>
  </si>
  <si>
    <t>COP  319-2019</t>
  </si>
  <si>
    <t>COP  332-2019</t>
  </si>
  <si>
    <t>COP 338-2019</t>
  </si>
  <si>
    <t>COP 339-2019</t>
  </si>
  <si>
    <t>COP  340-2019</t>
  </si>
  <si>
    <t>COP  358-2019</t>
  </si>
  <si>
    <t>COP 359-2019</t>
  </si>
  <si>
    <t>COP 596-2020</t>
  </si>
  <si>
    <t>TOTAL</t>
  </si>
  <si>
    <t>Numero de acta parcial</t>
  </si>
  <si>
    <t>Periodo</t>
  </si>
  <si>
    <t>Estado de la factura</t>
  </si>
  <si>
    <t>Avance Financiero del contratisa
(VR. FACTURAS)</t>
  </si>
  <si>
    <t>% De avance financiero del contrato</t>
  </si>
  <si>
    <t>% De avance financiero del contrato acumulado</t>
  </si>
  <si>
    <t>Acta parcial No. 1</t>
  </si>
  <si>
    <t>Del 18 de enero al 17 de febrero de 2023</t>
  </si>
  <si>
    <t>Entregada</t>
  </si>
  <si>
    <t>Acta parcial No. 2</t>
  </si>
  <si>
    <t>Acta parcial No. 3</t>
  </si>
  <si>
    <t>Acta parcial No. 4</t>
  </si>
  <si>
    <t>Acta parcial No. 5</t>
  </si>
  <si>
    <t>TOTAL A COBRAR ANTES DE IVA</t>
  </si>
  <si>
    <t xml:space="preserve">TOTAL A COBRAR PRESENTE ACTA </t>
  </si>
  <si>
    <t>SANTIAGO CARRILLO VARGAS</t>
  </si>
  <si>
    <t>REPRESENTANTE LEGAL</t>
  </si>
  <si>
    <t>FDLUSA-639-2022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</si>
</sst>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[$$-240A]\ * #,##0.00_);_([$$-240A]\ * \(#,##0.00\);_([$$-240A]\ * &quot;-&quot;??_);_(@_)"/>
    <numFmt numFmtId="165" formatCode="_(&quot;$&quot;* #,##0.00_);_(&quot;$&quot;* \(#,##0.00\);_(&quot;$&quot;* &quot;-&quot;??_);_(@_)"/>
    <numFmt numFmtId="166" formatCode="_-[$$-240A]\ * #,##0.00_-;\-[$$-240A]\ * #,##0.00_-;_-[$$-240A]\ 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Garamond"/>
      <family val="1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b/>
      <sz val="10"/>
      <name val="Arial"/>
      <family val="2"/>
      <charset val="1"/>
    </font>
    <font>
      <b/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7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/>
    <xf numFmtId="164" fontId="5" fillId="0" borderId="0" xfId="0" applyNumberFormat="1" applyFont="1" applyAlignment="1">
      <alignment vertical="center"/>
    </xf>
    <xf numFmtId="0" fontId="0" fillId="0" borderId="1" xfId="0" applyBorder="1"/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4" fillId="0" borderId="2" xfId="0" applyFont="1" applyBorder="1"/>
    <xf numFmtId="164" fontId="5" fillId="0" borderId="2" xfId="0" applyNumberFormat="1" applyFont="1" applyBorder="1" applyAlignment="1">
      <alignment vertical="center"/>
    </xf>
    <xf numFmtId="0" fontId="0" fillId="0" borderId="3" xfId="0" applyBorder="1"/>
    <xf numFmtId="0" fontId="4" fillId="0" borderId="7" xfId="0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/>
    </xf>
    <xf numFmtId="0" fontId="0" fillId="0" borderId="15" xfId="0" applyBorder="1"/>
    <xf numFmtId="0" fontId="0" fillId="0" borderId="17" xfId="0" applyBorder="1"/>
    <xf numFmtId="0" fontId="4" fillId="0" borderId="17" xfId="0" applyFont="1" applyBorder="1"/>
    <xf numFmtId="165" fontId="0" fillId="0" borderId="15" xfId="1" applyFont="1" applyBorder="1"/>
    <xf numFmtId="164" fontId="5" fillId="0" borderId="15" xfId="0" applyNumberFormat="1" applyFont="1" applyBorder="1" applyAlignment="1">
      <alignment vertical="center"/>
    </xf>
    <xf numFmtId="10" fontId="0" fillId="0" borderId="0" xfId="0" applyNumberFormat="1"/>
    <xf numFmtId="0" fontId="10" fillId="0" borderId="22" xfId="0" applyFont="1" applyBorder="1" applyAlignment="1">
      <alignment vertical="center" wrapText="1"/>
    </xf>
    <xf numFmtId="164" fontId="6" fillId="0" borderId="22" xfId="0" applyNumberFormat="1" applyFont="1" applyBorder="1" applyAlignment="1">
      <alignment horizontal="center" vertical="center" wrapText="1"/>
    </xf>
    <xf numFmtId="9" fontId="6" fillId="0" borderId="22" xfId="2" applyFont="1" applyFill="1" applyBorder="1" applyAlignment="1">
      <alignment horizontal="center" vertical="center" wrapText="1"/>
    </xf>
    <xf numFmtId="9" fontId="6" fillId="0" borderId="23" xfId="2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justify" vertical="center" wrapText="1"/>
    </xf>
    <xf numFmtId="9" fontId="11" fillId="0" borderId="22" xfId="2" applyFont="1" applyFill="1" applyBorder="1" applyAlignment="1">
      <alignment horizontal="center" vertical="center" wrapText="1"/>
    </xf>
    <xf numFmtId="164" fontId="0" fillId="0" borderId="22" xfId="0" applyNumberFormat="1" applyBorder="1" applyAlignment="1">
      <alignment vertical="center" wrapText="1"/>
    </xf>
    <xf numFmtId="164" fontId="2" fillId="0" borderId="22" xfId="0" applyNumberFormat="1" applyFont="1" applyBorder="1" applyAlignment="1">
      <alignment horizontal="center" vertical="center" wrapText="1"/>
    </xf>
    <xf numFmtId="164" fontId="6" fillId="0" borderId="22" xfId="0" applyNumberFormat="1" applyFont="1" applyBorder="1" applyAlignment="1">
      <alignment vertical="center" wrapText="1"/>
    </xf>
    <xf numFmtId="164" fontId="6" fillId="0" borderId="23" xfId="0" applyNumberFormat="1" applyFont="1" applyBorder="1" applyAlignment="1">
      <alignment vertical="center" wrapText="1"/>
    </xf>
    <xf numFmtId="9" fontId="12" fillId="0" borderId="22" xfId="2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9" fontId="2" fillId="0" borderId="25" xfId="0" applyNumberFormat="1" applyFont="1" applyBorder="1" applyAlignment="1">
      <alignment horizontal="center" vertical="center" wrapText="1"/>
    </xf>
    <xf numFmtId="164" fontId="0" fillId="0" borderId="25" xfId="0" applyNumberFormat="1" applyBorder="1" applyAlignment="1">
      <alignment vertical="center" wrapText="1"/>
    </xf>
    <xf numFmtId="164" fontId="0" fillId="0" borderId="25" xfId="0" applyNumberFormat="1" applyBorder="1" applyAlignment="1">
      <alignment horizontal="center" vertical="center" wrapText="1"/>
    </xf>
    <xf numFmtId="164" fontId="0" fillId="0" borderId="25" xfId="0" applyNumberFormat="1" applyBorder="1"/>
    <xf numFmtId="164" fontId="0" fillId="0" borderId="26" xfId="0" applyNumberFormat="1" applyBorder="1"/>
    <xf numFmtId="165" fontId="0" fillId="0" borderId="0" xfId="1" applyFont="1" applyBorder="1"/>
    <xf numFmtId="0" fontId="8" fillId="0" borderId="21" xfId="0" applyFont="1" applyBorder="1" applyAlignment="1">
      <alignment horizontal="center" vertical="center"/>
    </xf>
    <xf numFmtId="0" fontId="14" fillId="0" borderId="27" xfId="0" applyFont="1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8" xfId="0" applyBorder="1"/>
    <xf numFmtId="0" fontId="4" fillId="0" borderId="9" xfId="0" applyFont="1" applyBorder="1"/>
    <xf numFmtId="0" fontId="15" fillId="0" borderId="3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0" fillId="0" borderId="21" xfId="0" applyBorder="1"/>
    <xf numFmtId="0" fontId="0" fillId="0" borderId="22" xfId="0" applyBorder="1" applyAlignment="1">
      <alignment horizontal="center" vertical="center"/>
    </xf>
    <xf numFmtId="0" fontId="0" fillId="0" borderId="22" xfId="0" applyBorder="1"/>
    <xf numFmtId="164" fontId="0" fillId="0" borderId="22" xfId="0" applyNumberFormat="1" applyBorder="1"/>
    <xf numFmtId="9" fontId="4" fillId="0" borderId="23" xfId="2" applyFont="1" applyBorder="1" applyAlignment="1">
      <alignment horizontal="center" vertical="center"/>
    </xf>
    <xf numFmtId="44" fontId="0" fillId="0" borderId="22" xfId="0" applyNumberFormat="1" applyBorder="1"/>
    <xf numFmtId="0" fontId="17" fillId="0" borderId="24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165" fontId="17" fillId="0" borderId="25" xfId="1" applyFont="1" applyBorder="1" applyAlignment="1">
      <alignment horizontal="center" vertical="center"/>
    </xf>
    <xf numFmtId="9" fontId="6" fillId="0" borderId="26" xfId="2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164" fontId="0" fillId="0" borderId="22" xfId="0" applyNumberFormat="1" applyBorder="1" applyAlignment="1">
      <alignment vertical="center"/>
    </xf>
    <xf numFmtId="9" fontId="0" fillId="0" borderId="22" xfId="2" applyFont="1" applyBorder="1" applyAlignment="1">
      <alignment horizontal="center" vertical="center"/>
    </xf>
    <xf numFmtId="9" fontId="4" fillId="0" borderId="23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4" fontId="0" fillId="0" borderId="25" xfId="0" applyNumberFormat="1" applyBorder="1" applyAlignment="1">
      <alignment vertical="center"/>
    </xf>
    <xf numFmtId="9" fontId="0" fillId="0" borderId="25" xfId="0" applyNumberFormat="1" applyBorder="1" applyAlignment="1">
      <alignment horizontal="center" vertical="center"/>
    </xf>
    <xf numFmtId="9" fontId="4" fillId="0" borderId="26" xfId="0" applyNumberFormat="1" applyFont="1" applyBorder="1" applyAlignment="1">
      <alignment horizontal="center" vertical="center"/>
    </xf>
    <xf numFmtId="9" fontId="13" fillId="2" borderId="16" xfId="0" applyNumberFormat="1" applyFont="1" applyFill="1" applyBorder="1" applyAlignment="1">
      <alignment horizontal="right"/>
    </xf>
    <xf numFmtId="0" fontId="0" fillId="0" borderId="40" xfId="0" applyBorder="1"/>
    <xf numFmtId="0" fontId="0" fillId="0" borderId="41" xfId="0" applyBorder="1"/>
    <xf numFmtId="0" fontId="0" fillId="0" borderId="41" xfId="0" applyBorder="1" applyAlignment="1">
      <alignment horizontal="center" vertical="center"/>
    </xf>
    <xf numFmtId="0" fontId="4" fillId="0" borderId="41" xfId="0" applyFont="1" applyBorder="1"/>
    <xf numFmtId="0" fontId="0" fillId="0" borderId="0" xfId="0" applyAlignment="1">
      <alignment horizontal="center"/>
    </xf>
    <xf numFmtId="0" fontId="13" fillId="2" borderId="38" xfId="0" applyFont="1" applyFill="1" applyBorder="1" applyAlignment="1">
      <alignment horizontal="left"/>
    </xf>
    <xf numFmtId="0" fontId="13" fillId="2" borderId="39" xfId="0" applyFont="1" applyFill="1" applyBorder="1" applyAlignment="1">
      <alignment horizontal="left"/>
    </xf>
    <xf numFmtId="166" fontId="9" fillId="0" borderId="29" xfId="0" applyNumberFormat="1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3" fillId="2" borderId="33" xfId="0" applyFont="1" applyFill="1" applyBorder="1" applyAlignment="1">
      <alignment horizontal="left"/>
    </xf>
    <xf numFmtId="0" fontId="13" fillId="2" borderId="34" xfId="0" applyFont="1" applyFill="1" applyBorder="1" applyAlignment="1">
      <alignment horizontal="left"/>
    </xf>
    <xf numFmtId="166" fontId="9" fillId="0" borderId="35" xfId="0" applyNumberFormat="1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0" fontId="13" fillId="2" borderId="37" xfId="0" applyFont="1" applyFill="1" applyBorder="1" applyAlignment="1">
      <alignment horizontal="left"/>
    </xf>
    <xf numFmtId="0" fontId="13" fillId="2" borderId="17" xfId="0" applyFont="1" applyFill="1" applyBorder="1" applyAlignment="1">
      <alignment horizontal="left"/>
    </xf>
    <xf numFmtId="166" fontId="9" fillId="0" borderId="15" xfId="0" applyNumberFormat="1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6" fillId="0" borderId="29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left" vertical="center"/>
    </xf>
    <xf numFmtId="0" fontId="13" fillId="0" borderId="19" xfId="0" applyFont="1" applyBorder="1" applyAlignment="1">
      <alignment horizontal="left" vertical="center"/>
    </xf>
    <xf numFmtId="0" fontId="13" fillId="0" borderId="20" xfId="0" applyFont="1" applyBorder="1" applyAlignment="1">
      <alignment horizontal="left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left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14" fontId="2" fillId="0" borderId="19" xfId="0" applyNumberFormat="1" applyFont="1" applyBorder="1" applyAlignment="1">
      <alignment horizontal="center" vertical="center" wrapText="1"/>
    </xf>
    <xf numFmtId="14" fontId="2" fillId="0" borderId="22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14" fontId="2" fillId="0" borderId="20" xfId="0" applyNumberFormat="1" applyFont="1" applyBorder="1" applyAlignment="1">
      <alignment horizontal="center" vertical="center" wrapText="1"/>
    </xf>
    <xf numFmtId="14" fontId="2" fillId="0" borderId="23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7" fillId="0" borderId="37" xfId="0" applyFont="1" applyBorder="1" applyAlignment="1">
      <alignment horizontal="left" vertical="center"/>
    </xf>
    <xf numFmtId="0" fontId="4" fillId="0" borderId="28" xfId="0" applyFont="1" applyBorder="1"/>
    <xf numFmtId="0" fontId="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164" fontId="4" fillId="0" borderId="0" xfId="0" applyNumberFormat="1" applyFont="1" applyBorder="1" applyAlignment="1">
      <alignment vertical="center" wrapText="1"/>
    </xf>
    <xf numFmtId="164" fontId="4" fillId="0" borderId="9" xfId="0" applyNumberFormat="1" applyFont="1" applyBorder="1" applyAlignment="1">
      <alignment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156484</xdr:colOff>
      <xdr:row>2</xdr:row>
      <xdr:rowOff>52704</xdr:rowOff>
    </xdr:from>
    <xdr:to>
      <xdr:col>7</xdr:col>
      <xdr:colOff>867231</xdr:colOff>
      <xdr:row>6</xdr:row>
      <xdr:rowOff>33227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782FA98-2347-4F89-B3DE-13A598607E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76659" y="443229"/>
          <a:ext cx="2264229" cy="694898"/>
        </a:xfrm>
        <a:prstGeom prst="rect">
          <a:avLst/>
        </a:prstGeom>
      </xdr:spPr>
    </xdr:pic>
    <xdr:clientData/>
  </xdr:twoCellAnchor>
  <xdr:twoCellAnchor editAs="oneCell">
    <xdr:from>
      <xdr:col>3</xdr:col>
      <xdr:colOff>1377508</xdr:colOff>
      <xdr:row>79</xdr:row>
      <xdr:rowOff>154214</xdr:rowOff>
    </xdr:from>
    <xdr:to>
      <xdr:col>5</xdr:col>
      <xdr:colOff>705302</xdr:colOff>
      <xdr:row>81</xdr:row>
      <xdr:rowOff>111875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DC6D58F-1D58-43DC-8CD0-BA7D235087C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3937" y="20877893"/>
          <a:ext cx="2797616" cy="33866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403B9-2A59-443E-8BC9-F21B9279387E}">
  <dimension ref="A1:I87"/>
  <sheetViews>
    <sheetView tabSelected="1" zoomScale="60" zoomScaleNormal="60" workbookViewId="0">
      <selection activeCell="L13" sqref="L13"/>
    </sheetView>
  </sheetViews>
  <sheetFormatPr baseColWidth="10" defaultRowHeight="15" x14ac:dyDescent="0.25"/>
  <cols>
    <col min="1" max="1" width="4.7109375" customWidth="1"/>
    <col min="2" max="2" width="45.85546875" customWidth="1"/>
    <col min="3" max="3" width="14.140625" style="2" customWidth="1"/>
    <col min="4" max="4" width="26.5703125" customWidth="1"/>
    <col min="5" max="5" width="25.42578125" customWidth="1"/>
    <col min="6" max="6" width="38.140625" style="3" bestFit="1" customWidth="1"/>
    <col min="7" max="7" width="23.28515625" style="3" customWidth="1"/>
    <col min="8" max="8" width="30.140625" style="3" customWidth="1"/>
  </cols>
  <sheetData>
    <row r="1" spans="1:8" x14ac:dyDescent="0.25">
      <c r="B1" s="1"/>
      <c r="G1" s="4"/>
      <c r="H1" s="4"/>
    </row>
    <row r="2" spans="1:8" ht="15.75" thickBot="1" x14ac:dyDescent="0.3">
      <c r="A2" s="5"/>
      <c r="B2" s="6"/>
      <c r="C2" s="7"/>
      <c r="D2" s="8"/>
      <c r="E2" s="8"/>
      <c r="F2" s="9"/>
      <c r="G2" s="10"/>
      <c r="H2" s="10"/>
    </row>
    <row r="3" spans="1:8" ht="18.600000000000001" customHeight="1" x14ac:dyDescent="0.25">
      <c r="A3" s="11"/>
      <c r="B3" s="128" t="s">
        <v>0</v>
      </c>
      <c r="C3" s="129"/>
      <c r="D3" s="129"/>
      <c r="E3" s="130"/>
      <c r="F3" s="12" t="s">
        <v>1</v>
      </c>
      <c r="G3" s="136" t="s">
        <v>2</v>
      </c>
      <c r="H3" s="137"/>
    </row>
    <row r="4" spans="1:8" ht="13.15" customHeight="1" x14ac:dyDescent="0.25">
      <c r="A4" s="11"/>
      <c r="B4" s="131"/>
      <c r="C4" s="145"/>
      <c r="D4" s="145"/>
      <c r="E4" s="132"/>
      <c r="F4" s="142" t="s">
        <v>3</v>
      </c>
      <c r="G4" s="138"/>
      <c r="H4" s="139"/>
    </row>
    <row r="5" spans="1:8" ht="13.15" customHeight="1" x14ac:dyDescent="0.25">
      <c r="A5" s="11"/>
      <c r="B5" s="131"/>
      <c r="C5" s="145"/>
      <c r="D5" s="145"/>
      <c r="E5" s="132"/>
      <c r="F5" s="142"/>
      <c r="G5" s="138"/>
      <c r="H5" s="139"/>
    </row>
    <row r="6" spans="1:8" ht="13.15" customHeight="1" x14ac:dyDescent="0.25">
      <c r="A6" s="11"/>
      <c r="B6" s="131"/>
      <c r="C6" s="145"/>
      <c r="D6" s="145"/>
      <c r="E6" s="132"/>
      <c r="F6" s="142"/>
      <c r="G6" s="138"/>
      <c r="H6" s="139"/>
    </row>
    <row r="7" spans="1:8" ht="13.15" customHeight="1" thickBot="1" x14ac:dyDescent="0.3">
      <c r="A7" s="11"/>
      <c r="B7" s="133"/>
      <c r="C7" s="134"/>
      <c r="D7" s="134"/>
      <c r="E7" s="135"/>
      <c r="F7" s="143"/>
      <c r="G7" s="140"/>
      <c r="H7" s="141"/>
    </row>
    <row r="8" spans="1:8" ht="4.9000000000000004" customHeight="1" x14ac:dyDescent="0.25">
      <c r="A8" s="11"/>
      <c r="B8" s="146"/>
      <c r="C8" s="147"/>
      <c r="D8" s="147"/>
      <c r="E8" s="147"/>
      <c r="F8" s="148"/>
      <c r="G8" s="149"/>
      <c r="H8" s="42"/>
    </row>
    <row r="9" spans="1:8" ht="15.75" x14ac:dyDescent="0.25">
      <c r="A9" s="11"/>
      <c r="B9" s="150" t="s">
        <v>4</v>
      </c>
      <c r="C9" s="117"/>
      <c r="D9" s="14" t="s">
        <v>5</v>
      </c>
      <c r="E9" s="15"/>
      <c r="F9" s="16"/>
      <c r="G9" s="16"/>
      <c r="H9" s="151"/>
    </row>
    <row r="10" spans="1:8" ht="15.75" x14ac:dyDescent="0.25">
      <c r="A10" s="11"/>
      <c r="B10" s="150" t="s">
        <v>6</v>
      </c>
      <c r="C10" s="117"/>
      <c r="D10" s="14" t="s">
        <v>0</v>
      </c>
      <c r="E10" s="15"/>
      <c r="F10" s="16"/>
      <c r="G10" s="16"/>
      <c r="H10" s="151"/>
    </row>
    <row r="11" spans="1:8" ht="15.75" x14ac:dyDescent="0.25">
      <c r="A11" s="11"/>
      <c r="B11" s="150" t="s">
        <v>7</v>
      </c>
      <c r="C11" s="117"/>
      <c r="D11" s="14" t="s">
        <v>8</v>
      </c>
      <c r="E11" s="15"/>
      <c r="F11" s="16"/>
      <c r="G11" s="16"/>
      <c r="H11" s="151"/>
    </row>
    <row r="12" spans="1:8" ht="15.75" x14ac:dyDescent="0.25">
      <c r="A12" s="11"/>
      <c r="B12" s="150" t="s">
        <v>9</v>
      </c>
      <c r="C12" s="117"/>
      <c r="D12" s="17">
        <v>159952550</v>
      </c>
      <c r="E12" s="15"/>
      <c r="F12" s="16"/>
      <c r="G12" s="16"/>
      <c r="H12" s="151"/>
    </row>
    <row r="13" spans="1:8" ht="15.75" x14ac:dyDescent="0.25">
      <c r="A13" s="11"/>
      <c r="B13" s="152" t="s">
        <v>10</v>
      </c>
      <c r="C13" s="13"/>
      <c r="D13" s="17">
        <v>0</v>
      </c>
      <c r="E13" s="15"/>
      <c r="F13" s="16"/>
      <c r="G13" s="16"/>
      <c r="H13" s="151"/>
    </row>
    <row r="14" spans="1:8" ht="15.75" x14ac:dyDescent="0.25">
      <c r="A14" s="11"/>
      <c r="B14" s="152" t="s">
        <v>11</v>
      </c>
      <c r="C14" s="13"/>
      <c r="D14" s="17">
        <v>0</v>
      </c>
      <c r="E14" s="15"/>
      <c r="F14" s="16"/>
      <c r="G14" s="16"/>
      <c r="H14" s="151"/>
    </row>
    <row r="15" spans="1:8" ht="15.75" x14ac:dyDescent="0.25">
      <c r="A15" s="11"/>
      <c r="B15" s="150" t="s">
        <v>12</v>
      </c>
      <c r="C15" s="117"/>
      <c r="D15" s="18">
        <f>D12+D13+D14</f>
        <v>159952550</v>
      </c>
      <c r="E15" s="15"/>
      <c r="F15" s="16"/>
      <c r="G15" s="16"/>
      <c r="H15" s="151"/>
    </row>
    <row r="16" spans="1:8" ht="4.9000000000000004" customHeight="1" thickBot="1" x14ac:dyDescent="0.3">
      <c r="A16" s="11"/>
      <c r="B16" s="41"/>
      <c r="C16" s="153"/>
      <c r="D16" s="154"/>
      <c r="E16" s="154"/>
      <c r="F16" s="149"/>
      <c r="G16" s="149"/>
      <c r="H16" s="42"/>
    </row>
    <row r="17" spans="1:9" ht="30" customHeight="1" x14ac:dyDescent="0.25">
      <c r="A17" s="11"/>
      <c r="B17" s="99" t="s">
        <v>13</v>
      </c>
      <c r="C17" s="100"/>
      <c r="D17" s="100"/>
      <c r="E17" s="100"/>
      <c r="F17" s="100"/>
      <c r="G17" s="100"/>
      <c r="H17" s="101"/>
    </row>
    <row r="18" spans="1:9" ht="30" customHeight="1" thickBot="1" x14ac:dyDescent="0.3">
      <c r="A18" s="11"/>
      <c r="B18" s="102"/>
      <c r="C18" s="103"/>
      <c r="D18" s="103"/>
      <c r="E18" s="103"/>
      <c r="F18" s="103"/>
      <c r="G18" s="103"/>
      <c r="H18" s="104"/>
    </row>
    <row r="19" spans="1:9" ht="4.9000000000000004" customHeight="1" thickBot="1" x14ac:dyDescent="0.3">
      <c r="A19" s="11"/>
      <c r="B19" s="41"/>
      <c r="C19" s="153"/>
      <c r="D19" s="154"/>
      <c r="E19" s="154"/>
      <c r="F19" s="149"/>
      <c r="G19" s="149"/>
      <c r="H19" s="42"/>
    </row>
    <row r="20" spans="1:9" x14ac:dyDescent="0.25">
      <c r="A20" s="11"/>
      <c r="B20" s="118" t="s">
        <v>14</v>
      </c>
      <c r="C20" s="120" t="s">
        <v>15</v>
      </c>
      <c r="D20" s="122" t="s">
        <v>16</v>
      </c>
      <c r="E20" s="124" t="s">
        <v>17</v>
      </c>
      <c r="F20" s="124" t="s">
        <v>18</v>
      </c>
      <c r="G20" s="122" t="s">
        <v>19</v>
      </c>
      <c r="H20" s="126" t="s">
        <v>20</v>
      </c>
    </row>
    <row r="21" spans="1:9" ht="8.25" customHeight="1" x14ac:dyDescent="0.25">
      <c r="A21" s="11"/>
      <c r="B21" s="119"/>
      <c r="C21" s="121"/>
      <c r="D21" s="123"/>
      <c r="E21" s="125"/>
      <c r="F21" s="125"/>
      <c r="G21" s="123"/>
      <c r="H21" s="127"/>
    </row>
    <row r="22" spans="1:9" ht="21.75" customHeight="1" x14ac:dyDescent="0.25">
      <c r="A22" s="11"/>
      <c r="B22" s="119"/>
      <c r="C22" s="121"/>
      <c r="D22" s="123"/>
      <c r="E22" s="125"/>
      <c r="F22" s="125"/>
      <c r="G22" s="123"/>
      <c r="H22" s="127"/>
    </row>
    <row r="23" spans="1:9" ht="6" customHeight="1" x14ac:dyDescent="0.25">
      <c r="A23" s="11"/>
      <c r="B23" s="119"/>
      <c r="C23" s="121"/>
      <c r="D23" s="123"/>
      <c r="E23" s="125"/>
      <c r="F23" s="125"/>
      <c r="G23" s="123"/>
      <c r="H23" s="127"/>
      <c r="I23" s="19"/>
    </row>
    <row r="24" spans="1:9" x14ac:dyDescent="0.25">
      <c r="A24" s="11"/>
      <c r="B24" s="115" t="s">
        <v>21</v>
      </c>
      <c r="C24" s="116"/>
      <c r="D24" s="116"/>
      <c r="E24" s="20"/>
      <c r="F24" s="21"/>
      <c r="G24" s="22">
        <v>0.19</v>
      </c>
      <c r="H24" s="23"/>
    </row>
    <row r="25" spans="1:9" ht="55.15" customHeight="1" x14ac:dyDescent="0.25">
      <c r="A25" s="11"/>
      <c r="B25" s="24" t="s">
        <v>22</v>
      </c>
      <c r="C25" s="25">
        <v>0.2</v>
      </c>
      <c r="D25" s="26">
        <f>+C25*$D$15</f>
        <v>31990510</v>
      </c>
      <c r="E25" s="27" t="s">
        <v>23</v>
      </c>
      <c r="F25" s="28">
        <f>D25/1.19</f>
        <v>26882781.512605045</v>
      </c>
      <c r="G25" s="28">
        <f>D25-F25</f>
        <v>5107728.487394955</v>
      </c>
      <c r="H25" s="29">
        <f>F25+G25</f>
        <v>31990510</v>
      </c>
    </row>
    <row r="26" spans="1:9" ht="55.15" customHeight="1" x14ac:dyDescent="0.25">
      <c r="A26" s="11"/>
      <c r="B26" s="24" t="s">
        <v>24</v>
      </c>
      <c r="C26" s="30">
        <v>0.3</v>
      </c>
      <c r="D26" s="26">
        <f>+C26*$D$15</f>
        <v>47985765</v>
      </c>
      <c r="E26" s="27" t="s">
        <v>25</v>
      </c>
      <c r="F26" s="28">
        <f t="shared" ref="F26:F29" si="0">D26/1.19</f>
        <v>40324172.268907562</v>
      </c>
      <c r="G26" s="28">
        <f t="shared" ref="G26:G29" si="1">D26-F26</f>
        <v>7661592.7310924381</v>
      </c>
      <c r="H26" s="29">
        <f t="shared" ref="H26:H29" si="2">F26+G26</f>
        <v>47985765</v>
      </c>
    </row>
    <row r="27" spans="1:9" ht="55.15" customHeight="1" x14ac:dyDescent="0.25">
      <c r="A27" s="11"/>
      <c r="B27" s="24" t="s">
        <v>26</v>
      </c>
      <c r="C27" s="30">
        <v>0.3</v>
      </c>
      <c r="D27" s="26">
        <f>+C27*$D$15</f>
        <v>47985765</v>
      </c>
      <c r="E27" s="27" t="s">
        <v>27</v>
      </c>
      <c r="F27" s="28">
        <f t="shared" si="0"/>
        <v>40324172.268907562</v>
      </c>
      <c r="G27" s="28">
        <f t="shared" si="1"/>
        <v>7661592.7310924381</v>
      </c>
      <c r="H27" s="29">
        <f t="shared" si="2"/>
        <v>47985765</v>
      </c>
    </row>
    <row r="28" spans="1:9" ht="55.15" customHeight="1" x14ac:dyDescent="0.25">
      <c r="A28" s="11"/>
      <c r="B28" s="24" t="s">
        <v>28</v>
      </c>
      <c r="C28" s="30">
        <v>0.1</v>
      </c>
      <c r="D28" s="26">
        <f>+C28*$D$15</f>
        <v>15995255</v>
      </c>
      <c r="E28" s="27" t="s">
        <v>29</v>
      </c>
      <c r="F28" s="28">
        <f t="shared" si="0"/>
        <v>13441390.756302522</v>
      </c>
      <c r="G28" s="28">
        <f t="shared" si="1"/>
        <v>2553864.2436974775</v>
      </c>
      <c r="H28" s="29">
        <f t="shared" si="2"/>
        <v>15995255</v>
      </c>
    </row>
    <row r="29" spans="1:9" ht="55.15" customHeight="1" x14ac:dyDescent="0.25">
      <c r="A29" s="11"/>
      <c r="B29" s="24" t="s">
        <v>30</v>
      </c>
      <c r="C29" s="30">
        <v>0.1</v>
      </c>
      <c r="D29" s="26">
        <f>+C29*$D$15</f>
        <v>15995255</v>
      </c>
      <c r="E29" s="27" t="s">
        <v>31</v>
      </c>
      <c r="F29" s="28">
        <f t="shared" si="0"/>
        <v>13441390.756302522</v>
      </c>
      <c r="G29" s="28">
        <f t="shared" si="1"/>
        <v>2553864.2436974775</v>
      </c>
      <c r="H29" s="29">
        <f t="shared" si="2"/>
        <v>15995255</v>
      </c>
    </row>
    <row r="30" spans="1:9" ht="15.75" thickBot="1" x14ac:dyDescent="0.3">
      <c r="A30" s="11"/>
      <c r="B30" s="31" t="s">
        <v>32</v>
      </c>
      <c r="C30" s="32">
        <f>SUM(C25:C29)</f>
        <v>1</v>
      </c>
      <c r="D30" s="33">
        <f>SUM(D25:D29)</f>
        <v>159952550</v>
      </c>
      <c r="E30" s="34"/>
      <c r="F30" s="35">
        <f>SUM(F25:F29)</f>
        <v>134413907.56302521</v>
      </c>
      <c r="G30" s="35">
        <f>ROUND(SUM(G25:G29),0)</f>
        <v>25538642</v>
      </c>
      <c r="H30" s="36">
        <f>ROUND(F30+G30,0)</f>
        <v>159952550</v>
      </c>
      <c r="I30" s="19"/>
    </row>
    <row r="31" spans="1:9" ht="15.75" thickBot="1" x14ac:dyDescent="0.3">
      <c r="A31" s="11"/>
      <c r="B31" s="41"/>
      <c r="C31" s="153"/>
      <c r="D31" s="154"/>
      <c r="E31" s="154"/>
      <c r="F31" s="155"/>
      <c r="G31" s="155"/>
      <c r="H31" s="156"/>
    </row>
    <row r="32" spans="1:9" ht="30" customHeight="1" x14ac:dyDescent="0.25">
      <c r="A32" s="11"/>
      <c r="B32" s="99" t="s">
        <v>33</v>
      </c>
      <c r="C32" s="100"/>
      <c r="D32" s="100"/>
      <c r="E32" s="100"/>
      <c r="F32" s="100"/>
      <c r="G32" s="100"/>
      <c r="H32" s="101"/>
    </row>
    <row r="33" spans="1:8" ht="30" customHeight="1" thickBot="1" x14ac:dyDescent="0.3">
      <c r="A33" s="11"/>
      <c r="B33" s="102"/>
      <c r="C33" s="103"/>
      <c r="D33" s="103"/>
      <c r="E33" s="103"/>
      <c r="F33" s="103"/>
      <c r="G33" s="103"/>
      <c r="H33" s="104"/>
    </row>
    <row r="34" spans="1:8" ht="4.9000000000000004" customHeight="1" thickBot="1" x14ac:dyDescent="0.3">
      <c r="A34" s="11"/>
      <c r="B34" s="41"/>
      <c r="C34" s="153"/>
      <c r="D34" s="37"/>
      <c r="E34" s="154"/>
      <c r="F34" s="149"/>
      <c r="G34" s="149"/>
      <c r="H34" s="42"/>
    </row>
    <row r="35" spans="1:8" ht="32.25" customHeight="1" x14ac:dyDescent="0.25">
      <c r="A35" s="11"/>
      <c r="B35" s="105" t="s">
        <v>34</v>
      </c>
      <c r="C35" s="106"/>
      <c r="D35" s="106"/>
      <c r="E35" s="106"/>
      <c r="F35" s="106"/>
      <c r="G35" s="106"/>
      <c r="H35" s="107"/>
    </row>
    <row r="36" spans="1:8" ht="19.899999999999999" customHeight="1" x14ac:dyDescent="0.25">
      <c r="A36" s="11"/>
      <c r="B36" s="38" t="s">
        <v>35</v>
      </c>
      <c r="C36" s="108" t="s">
        <v>36</v>
      </c>
      <c r="D36" s="108"/>
      <c r="E36" s="108"/>
      <c r="F36" s="108"/>
      <c r="G36" s="108"/>
      <c r="H36" s="109"/>
    </row>
    <row r="37" spans="1:8" ht="40.15" customHeight="1" x14ac:dyDescent="0.25">
      <c r="A37" s="11"/>
      <c r="B37" s="39" t="s">
        <v>37</v>
      </c>
      <c r="C37" s="110" t="s">
        <v>38</v>
      </c>
      <c r="D37" s="111"/>
      <c r="E37" s="111"/>
      <c r="F37" s="111"/>
      <c r="G37" s="111"/>
      <c r="H37" s="112"/>
    </row>
    <row r="38" spans="1:8" ht="40.15" customHeight="1" thickBot="1" x14ac:dyDescent="0.3">
      <c r="A38" s="11"/>
      <c r="B38" s="40" t="s">
        <v>39</v>
      </c>
      <c r="C38" s="82" t="s">
        <v>38</v>
      </c>
      <c r="D38" s="113"/>
      <c r="E38" s="113"/>
      <c r="F38" s="113"/>
      <c r="G38" s="113"/>
      <c r="H38" s="114"/>
    </row>
    <row r="39" spans="1:8" ht="15" customHeight="1" thickBot="1" x14ac:dyDescent="0.3">
      <c r="A39" s="11"/>
      <c r="B39" s="41"/>
      <c r="C39" s="153"/>
      <c r="D39" s="37"/>
      <c r="E39" s="154"/>
      <c r="F39" s="149"/>
      <c r="G39" s="149"/>
      <c r="H39" s="42"/>
    </row>
    <row r="40" spans="1:8" ht="40.15" customHeight="1" x14ac:dyDescent="0.25">
      <c r="A40" s="11"/>
      <c r="B40" s="105" t="s">
        <v>40</v>
      </c>
      <c r="C40" s="106"/>
      <c r="D40" s="106"/>
      <c r="E40" s="106"/>
      <c r="F40" s="106"/>
      <c r="G40" s="106"/>
      <c r="H40" s="107"/>
    </row>
    <row r="41" spans="1:8" ht="3" customHeight="1" thickBot="1" x14ac:dyDescent="0.3">
      <c r="A41" s="11"/>
      <c r="B41" s="41"/>
      <c r="C41" s="153"/>
      <c r="D41" s="37"/>
      <c r="E41" s="154"/>
      <c r="F41" s="149"/>
      <c r="G41" s="149"/>
      <c r="H41" s="42"/>
    </row>
    <row r="42" spans="1:8" s="47" customFormat="1" ht="49.9" customHeight="1" x14ac:dyDescent="0.25">
      <c r="A42" s="43"/>
      <c r="B42" s="44" t="s">
        <v>41</v>
      </c>
      <c r="C42" s="45" t="s">
        <v>42</v>
      </c>
      <c r="D42" s="45" t="s">
        <v>43</v>
      </c>
      <c r="E42" s="45" t="s">
        <v>44</v>
      </c>
      <c r="F42" s="98" t="s">
        <v>45</v>
      </c>
      <c r="G42" s="98"/>
      <c r="H42" s="46" t="s">
        <v>46</v>
      </c>
    </row>
    <row r="43" spans="1:8" x14ac:dyDescent="0.25">
      <c r="A43" s="11"/>
      <c r="B43" s="48" t="s">
        <v>47</v>
      </c>
      <c r="C43" s="49">
        <v>1</v>
      </c>
      <c r="D43" s="50">
        <f t="shared" ref="D43:D67" si="3">C43/$C$67</f>
        <v>1.996007984031936E-3</v>
      </c>
      <c r="E43" s="51">
        <v>2970173394</v>
      </c>
      <c r="F43" s="92"/>
      <c r="G43" s="93"/>
      <c r="H43" s="52">
        <f t="shared" ref="H43:H55" si="4">IFERROR(F43/$C$67,0)</f>
        <v>0</v>
      </c>
    </row>
    <row r="44" spans="1:8" x14ac:dyDescent="0.25">
      <c r="A44" s="11"/>
      <c r="B44" s="48" t="s">
        <v>48</v>
      </c>
      <c r="C44" s="49">
        <v>6</v>
      </c>
      <c r="D44" s="53">
        <f t="shared" si="3"/>
        <v>1.1976047904191617E-2</v>
      </c>
      <c r="E44" s="51">
        <v>94751313</v>
      </c>
      <c r="F44" s="92"/>
      <c r="G44" s="93"/>
      <c r="H44" s="52">
        <f t="shared" si="4"/>
        <v>0</v>
      </c>
    </row>
    <row r="45" spans="1:8" x14ac:dyDescent="0.25">
      <c r="A45" s="11"/>
      <c r="B45" s="48" t="s">
        <v>49</v>
      </c>
      <c r="C45" s="49">
        <v>8</v>
      </c>
      <c r="D45" s="53">
        <f t="shared" si="3"/>
        <v>1.5968063872255488E-2</v>
      </c>
      <c r="E45" s="51">
        <v>1089962959</v>
      </c>
      <c r="F45" s="92">
        <v>0</v>
      </c>
      <c r="G45" s="93"/>
      <c r="H45" s="52">
        <f t="shared" si="4"/>
        <v>0</v>
      </c>
    </row>
    <row r="46" spans="1:8" x14ac:dyDescent="0.25">
      <c r="A46" s="11"/>
      <c r="B46" s="48" t="s">
        <v>50</v>
      </c>
      <c r="C46" s="49">
        <v>19</v>
      </c>
      <c r="D46" s="53">
        <f t="shared" si="3"/>
        <v>3.7924151696606789E-2</v>
      </c>
      <c r="E46" s="51">
        <v>4250000000</v>
      </c>
      <c r="F46" s="92">
        <v>0</v>
      </c>
      <c r="G46" s="93"/>
      <c r="H46" s="52">
        <f t="shared" si="4"/>
        <v>0</v>
      </c>
    </row>
    <row r="47" spans="1:8" x14ac:dyDescent="0.25">
      <c r="A47" s="11"/>
      <c r="B47" s="48" t="s">
        <v>51</v>
      </c>
      <c r="C47" s="49">
        <v>30</v>
      </c>
      <c r="D47" s="53">
        <f t="shared" si="3"/>
        <v>5.9880239520958084E-2</v>
      </c>
      <c r="E47" s="51">
        <v>6862327000</v>
      </c>
      <c r="F47" s="92">
        <v>0</v>
      </c>
      <c r="G47" s="93"/>
      <c r="H47" s="52">
        <f t="shared" si="4"/>
        <v>0</v>
      </c>
    </row>
    <row r="48" spans="1:8" x14ac:dyDescent="0.25">
      <c r="A48" s="11"/>
      <c r="B48" s="48" t="s">
        <v>52</v>
      </c>
      <c r="C48" s="49">
        <v>25</v>
      </c>
      <c r="D48" s="53">
        <f t="shared" si="3"/>
        <v>4.9900199600798403E-2</v>
      </c>
      <c r="E48" s="51">
        <v>4489778758</v>
      </c>
      <c r="F48" s="92">
        <v>0</v>
      </c>
      <c r="G48" s="93"/>
      <c r="H48" s="52">
        <f t="shared" si="4"/>
        <v>0</v>
      </c>
    </row>
    <row r="49" spans="1:8" x14ac:dyDescent="0.25">
      <c r="A49" s="11"/>
      <c r="B49" s="48" t="s">
        <v>53</v>
      </c>
      <c r="C49" s="49">
        <v>14</v>
      </c>
      <c r="D49" s="53">
        <f t="shared" si="3"/>
        <v>2.7944111776447105E-2</v>
      </c>
      <c r="E49" s="51">
        <v>4234817929</v>
      </c>
      <c r="F49" s="92">
        <v>0</v>
      </c>
      <c r="G49" s="93"/>
      <c r="H49" s="52">
        <f t="shared" si="4"/>
        <v>0</v>
      </c>
    </row>
    <row r="50" spans="1:8" x14ac:dyDescent="0.25">
      <c r="A50" s="11"/>
      <c r="B50" s="48" t="s">
        <v>54</v>
      </c>
      <c r="C50" s="49">
        <v>30</v>
      </c>
      <c r="D50" s="53">
        <f t="shared" si="3"/>
        <v>5.9880239520958084E-2</v>
      </c>
      <c r="E50" s="51">
        <v>5317674317.8199997</v>
      </c>
      <c r="F50" s="92">
        <v>0</v>
      </c>
      <c r="G50" s="93"/>
      <c r="H50" s="52">
        <f t="shared" si="4"/>
        <v>0</v>
      </c>
    </row>
    <row r="51" spans="1:8" x14ac:dyDescent="0.25">
      <c r="A51" s="11"/>
      <c r="B51" s="48" t="s">
        <v>55</v>
      </c>
      <c r="C51" s="49">
        <v>20</v>
      </c>
      <c r="D51" s="53">
        <f t="shared" si="3"/>
        <v>3.9920159680638723E-2</v>
      </c>
      <c r="E51" s="51">
        <v>5265289700</v>
      </c>
      <c r="F51" s="92">
        <v>0</v>
      </c>
      <c r="G51" s="93"/>
      <c r="H51" s="52">
        <f t="shared" si="4"/>
        <v>0</v>
      </c>
    </row>
    <row r="52" spans="1:8" x14ac:dyDescent="0.25">
      <c r="A52" s="11"/>
      <c r="B52" s="48" t="s">
        <v>56</v>
      </c>
      <c r="C52" s="49">
        <v>24</v>
      </c>
      <c r="D52" s="53">
        <f t="shared" si="3"/>
        <v>4.790419161676647E-2</v>
      </c>
      <c r="E52" s="51">
        <v>4043744920</v>
      </c>
      <c r="F52" s="92">
        <v>0</v>
      </c>
      <c r="G52" s="93"/>
      <c r="H52" s="52">
        <f t="shared" si="4"/>
        <v>0</v>
      </c>
    </row>
    <row r="53" spans="1:8" x14ac:dyDescent="0.25">
      <c r="A53" s="11"/>
      <c r="B53" s="48" t="s">
        <v>57</v>
      </c>
      <c r="C53" s="49">
        <v>18</v>
      </c>
      <c r="D53" s="53">
        <f t="shared" si="3"/>
        <v>3.5928143712574849E-2</v>
      </c>
      <c r="E53" s="51">
        <v>4100186180</v>
      </c>
      <c r="F53" s="92">
        <v>0</v>
      </c>
      <c r="G53" s="93"/>
      <c r="H53" s="52">
        <f t="shared" si="4"/>
        <v>0</v>
      </c>
    </row>
    <row r="54" spans="1:8" x14ac:dyDescent="0.25">
      <c r="A54" s="11"/>
      <c r="B54" s="48" t="s">
        <v>58</v>
      </c>
      <c r="C54" s="49">
        <v>23</v>
      </c>
      <c r="D54" s="53">
        <f t="shared" si="3"/>
        <v>4.590818363273453E-2</v>
      </c>
      <c r="E54" s="51"/>
      <c r="F54" s="92">
        <v>0</v>
      </c>
      <c r="G54" s="93"/>
      <c r="H54" s="52">
        <f t="shared" si="4"/>
        <v>0</v>
      </c>
    </row>
    <row r="55" spans="1:8" x14ac:dyDescent="0.25">
      <c r="A55" s="11"/>
      <c r="B55" s="48" t="s">
        <v>59</v>
      </c>
      <c r="C55" s="49">
        <v>3</v>
      </c>
      <c r="D55" s="53">
        <f t="shared" si="3"/>
        <v>5.9880239520958087E-3</v>
      </c>
      <c r="E55" s="51">
        <v>13508542757</v>
      </c>
      <c r="F55" s="92">
        <v>0</v>
      </c>
      <c r="G55" s="93"/>
      <c r="H55" s="52">
        <f t="shared" si="4"/>
        <v>0</v>
      </c>
    </row>
    <row r="56" spans="1:8" x14ac:dyDescent="0.25">
      <c r="A56" s="11"/>
      <c r="B56" s="48" t="s">
        <v>60</v>
      </c>
      <c r="C56" s="49">
        <v>55</v>
      </c>
      <c r="D56" s="53">
        <f t="shared" si="3"/>
        <v>0.10978043912175649</v>
      </c>
      <c r="E56" s="51">
        <v>5261976377</v>
      </c>
      <c r="F56" s="92">
        <v>0</v>
      </c>
      <c r="G56" s="93"/>
      <c r="H56" s="52">
        <f t="shared" ref="H56:H66" si="5">IFERROR(F56/$C$67,0)</f>
        <v>0</v>
      </c>
    </row>
    <row r="57" spans="1:8" x14ac:dyDescent="0.25">
      <c r="A57" s="11"/>
      <c r="B57" s="48" t="s">
        <v>61</v>
      </c>
      <c r="C57" s="49">
        <v>33</v>
      </c>
      <c r="D57" s="53">
        <f t="shared" si="3"/>
        <v>6.5868263473053898E-2</v>
      </c>
      <c r="E57" s="51">
        <v>5135390368</v>
      </c>
      <c r="F57" s="92">
        <v>0</v>
      </c>
      <c r="G57" s="93"/>
      <c r="H57" s="52">
        <f t="shared" si="5"/>
        <v>0</v>
      </c>
    </row>
    <row r="58" spans="1:8" x14ac:dyDescent="0.25">
      <c r="A58" s="11"/>
      <c r="B58" s="48" t="s">
        <v>62</v>
      </c>
      <c r="C58" s="49">
        <v>40</v>
      </c>
      <c r="D58" s="53">
        <f t="shared" si="3"/>
        <v>7.9840319361277445E-2</v>
      </c>
      <c r="E58" s="51">
        <v>7146906103</v>
      </c>
      <c r="F58" s="92">
        <v>0</v>
      </c>
      <c r="G58" s="93"/>
      <c r="H58" s="52">
        <f t="shared" si="5"/>
        <v>0</v>
      </c>
    </row>
    <row r="59" spans="1:8" x14ac:dyDescent="0.25">
      <c r="A59" s="11"/>
      <c r="B59" s="48" t="s">
        <v>63</v>
      </c>
      <c r="C59" s="49">
        <v>14</v>
      </c>
      <c r="D59" s="53">
        <f t="shared" si="3"/>
        <v>2.7944111776447105E-2</v>
      </c>
      <c r="E59" s="51">
        <v>1732022361</v>
      </c>
      <c r="F59" s="92">
        <v>0</v>
      </c>
      <c r="G59" s="93"/>
      <c r="H59" s="52">
        <f t="shared" si="5"/>
        <v>0</v>
      </c>
    </row>
    <row r="60" spans="1:8" x14ac:dyDescent="0.25">
      <c r="A60" s="11"/>
      <c r="B60" s="48" t="s">
        <v>64</v>
      </c>
      <c r="C60" s="49">
        <v>1</v>
      </c>
      <c r="D60" s="53">
        <f t="shared" si="3"/>
        <v>1.996007984031936E-3</v>
      </c>
      <c r="E60" s="51">
        <v>374406503</v>
      </c>
      <c r="F60" s="92">
        <v>0</v>
      </c>
      <c r="G60" s="93"/>
      <c r="H60" s="52">
        <f t="shared" si="5"/>
        <v>0</v>
      </c>
    </row>
    <row r="61" spans="1:8" x14ac:dyDescent="0.25">
      <c r="A61" s="11"/>
      <c r="B61" s="48" t="s">
        <v>65</v>
      </c>
      <c r="C61" s="49">
        <v>17</v>
      </c>
      <c r="D61" s="53">
        <f t="shared" si="3"/>
        <v>3.3932135728542916E-2</v>
      </c>
      <c r="E61" s="51">
        <v>4888097015.3199997</v>
      </c>
      <c r="F61" s="92">
        <v>0</v>
      </c>
      <c r="G61" s="93"/>
      <c r="H61" s="52">
        <f t="shared" si="5"/>
        <v>0</v>
      </c>
    </row>
    <row r="62" spans="1:8" x14ac:dyDescent="0.25">
      <c r="A62" s="11"/>
      <c r="B62" s="48" t="s">
        <v>66</v>
      </c>
      <c r="C62" s="49">
        <v>15</v>
      </c>
      <c r="D62" s="53">
        <f t="shared" si="3"/>
        <v>2.9940119760479042E-2</v>
      </c>
      <c r="E62" s="51">
        <v>5577130012.1300001</v>
      </c>
      <c r="F62" s="92">
        <v>0</v>
      </c>
      <c r="G62" s="93"/>
      <c r="H62" s="52">
        <f t="shared" si="5"/>
        <v>0</v>
      </c>
    </row>
    <row r="63" spans="1:8" x14ac:dyDescent="0.25">
      <c r="A63" s="11"/>
      <c r="B63" s="48" t="s">
        <v>67</v>
      </c>
      <c r="C63" s="49">
        <v>26</v>
      </c>
      <c r="D63" s="53">
        <f t="shared" si="3"/>
        <v>5.1896207584830337E-2</v>
      </c>
      <c r="E63" s="51">
        <v>4804882634</v>
      </c>
      <c r="F63" s="92">
        <v>0</v>
      </c>
      <c r="G63" s="93"/>
      <c r="H63" s="52">
        <f t="shared" si="5"/>
        <v>0</v>
      </c>
    </row>
    <row r="64" spans="1:8" x14ac:dyDescent="0.25">
      <c r="A64" s="11"/>
      <c r="B64" s="48" t="s">
        <v>68</v>
      </c>
      <c r="C64" s="49">
        <v>19</v>
      </c>
      <c r="D64" s="53">
        <f t="shared" si="3"/>
        <v>3.7924151696606789E-2</v>
      </c>
      <c r="E64" s="51">
        <v>5674948847</v>
      </c>
      <c r="F64" s="92">
        <v>0</v>
      </c>
      <c r="G64" s="93"/>
      <c r="H64" s="52">
        <f t="shared" si="5"/>
        <v>0</v>
      </c>
    </row>
    <row r="65" spans="1:8" x14ac:dyDescent="0.25">
      <c r="A65" s="11"/>
      <c r="B65" s="48" t="s">
        <v>69</v>
      </c>
      <c r="C65" s="49">
        <v>1</v>
      </c>
      <c r="D65" s="53">
        <f t="shared" si="3"/>
        <v>1.996007984031936E-3</v>
      </c>
      <c r="E65" s="51">
        <v>196133670</v>
      </c>
      <c r="F65" s="92">
        <v>0</v>
      </c>
      <c r="G65" s="93"/>
      <c r="H65" s="52">
        <f t="shared" si="5"/>
        <v>0</v>
      </c>
    </row>
    <row r="66" spans="1:8" x14ac:dyDescent="0.25">
      <c r="A66" s="11"/>
      <c r="B66" s="48" t="s">
        <v>70</v>
      </c>
      <c r="C66" s="49">
        <v>59</v>
      </c>
      <c r="D66" s="53">
        <f t="shared" si="3"/>
        <v>0.11776447105788423</v>
      </c>
      <c r="E66" s="51">
        <v>15046016543</v>
      </c>
      <c r="F66" s="92">
        <v>0</v>
      </c>
      <c r="G66" s="93"/>
      <c r="H66" s="52">
        <f t="shared" si="5"/>
        <v>0</v>
      </c>
    </row>
    <row r="67" spans="1:8" ht="27.6" customHeight="1" thickBot="1" x14ac:dyDescent="0.3">
      <c r="A67" s="11"/>
      <c r="B67" s="54" t="s">
        <v>71</v>
      </c>
      <c r="C67" s="55">
        <f>SUM(C43:C66)</f>
        <v>501</v>
      </c>
      <c r="D67" s="53">
        <f t="shared" si="3"/>
        <v>1</v>
      </c>
      <c r="E67" s="56">
        <f>SUM(E43:E66)</f>
        <v>112065159661.27002</v>
      </c>
      <c r="F67" s="94">
        <f>SUM(F43:G66)</f>
        <v>0</v>
      </c>
      <c r="G67" s="95"/>
      <c r="H67" s="57">
        <f>SUM(H43:H66)</f>
        <v>0</v>
      </c>
    </row>
    <row r="68" spans="1:8" ht="15.75" thickBot="1" x14ac:dyDescent="0.3">
      <c r="A68" s="11"/>
      <c r="B68" s="41"/>
      <c r="C68" s="153"/>
      <c r="D68" s="154"/>
      <c r="E68" s="154"/>
      <c r="F68" s="149"/>
      <c r="G68" s="149"/>
      <c r="H68" s="42"/>
    </row>
    <row r="69" spans="1:8" s="2" customFormat="1" ht="43.15" customHeight="1" x14ac:dyDescent="0.25">
      <c r="A69" s="58"/>
      <c r="B69" s="59" t="s">
        <v>72</v>
      </c>
      <c r="C69" s="96" t="s">
        <v>73</v>
      </c>
      <c r="D69" s="96"/>
      <c r="E69" s="60" t="s">
        <v>74</v>
      </c>
      <c r="F69" s="45" t="s">
        <v>75</v>
      </c>
      <c r="G69" s="45" t="s">
        <v>76</v>
      </c>
      <c r="H69" s="61" t="s">
        <v>77</v>
      </c>
    </row>
    <row r="70" spans="1:8" ht="40.15" customHeight="1" x14ac:dyDescent="0.25">
      <c r="A70" s="11"/>
      <c r="B70" s="62" t="s">
        <v>78</v>
      </c>
      <c r="C70" s="97" t="s">
        <v>79</v>
      </c>
      <c r="D70" s="97"/>
      <c r="E70" s="49" t="s">
        <v>80</v>
      </c>
      <c r="F70" s="63">
        <f>D25</f>
        <v>31990510</v>
      </c>
      <c r="G70" s="64">
        <f>F70/$D$15</f>
        <v>0.2</v>
      </c>
      <c r="H70" s="65">
        <f>G70</f>
        <v>0.2</v>
      </c>
    </row>
    <row r="71" spans="1:8" ht="22.5" customHeight="1" x14ac:dyDescent="0.25">
      <c r="A71" s="11"/>
      <c r="B71" s="62" t="s">
        <v>81</v>
      </c>
      <c r="C71" s="81"/>
      <c r="D71" s="81"/>
      <c r="E71" s="49"/>
      <c r="F71" s="63"/>
      <c r="G71" s="64">
        <f>F71/$D$15</f>
        <v>0</v>
      </c>
      <c r="H71" s="65">
        <f>G71+H70</f>
        <v>0.2</v>
      </c>
    </row>
    <row r="72" spans="1:8" ht="22.5" customHeight="1" x14ac:dyDescent="0.25">
      <c r="A72" s="11"/>
      <c r="B72" s="62" t="s">
        <v>82</v>
      </c>
      <c r="C72" s="81"/>
      <c r="D72" s="81"/>
      <c r="E72" s="49"/>
      <c r="F72" s="63"/>
      <c r="G72" s="64">
        <f>F72/$D$15</f>
        <v>0</v>
      </c>
      <c r="H72" s="65">
        <f>G72+H71</f>
        <v>0.2</v>
      </c>
    </row>
    <row r="73" spans="1:8" ht="22.5" customHeight="1" x14ac:dyDescent="0.25">
      <c r="A73" s="11"/>
      <c r="B73" s="62" t="s">
        <v>83</v>
      </c>
      <c r="C73" s="81"/>
      <c r="D73" s="81"/>
      <c r="E73" s="49"/>
      <c r="F73" s="63"/>
      <c r="G73" s="64">
        <f>F73/$D$15</f>
        <v>0</v>
      </c>
      <c r="H73" s="65">
        <f>G73+H72</f>
        <v>0.2</v>
      </c>
    </row>
    <row r="74" spans="1:8" ht="22.5" customHeight="1" x14ac:dyDescent="0.25">
      <c r="A74" s="11"/>
      <c r="B74" s="62" t="s">
        <v>84</v>
      </c>
      <c r="C74" s="81"/>
      <c r="D74" s="81"/>
      <c r="E74" s="49"/>
      <c r="F74" s="63"/>
      <c r="G74" s="64">
        <f>F74/$D$15</f>
        <v>0</v>
      </c>
      <c r="H74" s="65">
        <f>G74+H73</f>
        <v>0.2</v>
      </c>
    </row>
    <row r="75" spans="1:8" ht="22.5" customHeight="1" thickBot="1" x14ac:dyDescent="0.3">
      <c r="A75" s="11"/>
      <c r="B75" s="66" t="s">
        <v>71</v>
      </c>
      <c r="C75" s="82"/>
      <c r="D75" s="83"/>
      <c r="E75" s="67"/>
      <c r="F75" s="68">
        <f>SUM(F70:F74)</f>
        <v>31990510</v>
      </c>
      <c r="G75" s="69">
        <f>SUM(C70:D74)</f>
        <v>0</v>
      </c>
      <c r="H75" s="70"/>
    </row>
    <row r="76" spans="1:8" ht="15.75" thickBot="1" x14ac:dyDescent="0.3">
      <c r="A76" s="11"/>
      <c r="B76" s="41"/>
      <c r="C76" s="153"/>
      <c r="D76" s="154"/>
      <c r="E76" s="154"/>
      <c r="F76" s="149"/>
      <c r="G76" s="149"/>
      <c r="H76" s="42"/>
    </row>
    <row r="77" spans="1:8" ht="19.899999999999999" customHeight="1" x14ac:dyDescent="0.25">
      <c r="A77" s="11"/>
      <c r="B77" s="84" t="s">
        <v>85</v>
      </c>
      <c r="C77" s="85"/>
      <c r="D77" s="85"/>
      <c r="E77" s="85"/>
      <c r="F77" s="85"/>
      <c r="G77" s="86">
        <f>F70/1.19</f>
        <v>26882781.512605045</v>
      </c>
      <c r="H77" s="87"/>
    </row>
    <row r="78" spans="1:8" ht="19.899999999999999" customHeight="1" x14ac:dyDescent="0.25">
      <c r="A78" s="11"/>
      <c r="B78" s="88" t="s">
        <v>19</v>
      </c>
      <c r="C78" s="89"/>
      <c r="D78" s="89"/>
      <c r="E78" s="89"/>
      <c r="F78" s="71">
        <v>0.19</v>
      </c>
      <c r="G78" s="90">
        <f>G77*F78</f>
        <v>5107728.4873949587</v>
      </c>
      <c r="H78" s="91"/>
    </row>
    <row r="79" spans="1:8" ht="19.899999999999999" customHeight="1" thickBot="1" x14ac:dyDescent="0.3">
      <c r="A79" s="11"/>
      <c r="B79" s="77" t="s">
        <v>86</v>
      </c>
      <c r="C79" s="78"/>
      <c r="D79" s="78"/>
      <c r="E79" s="78"/>
      <c r="F79" s="78"/>
      <c r="G79" s="79">
        <f>G77+G78</f>
        <v>31990510.000000004</v>
      </c>
      <c r="H79" s="80"/>
    </row>
    <row r="80" spans="1:8" x14ac:dyDescent="0.25">
      <c r="A80" s="11"/>
      <c r="B80" s="76"/>
      <c r="C80" s="76"/>
      <c r="D80" s="76"/>
      <c r="E80" s="76"/>
      <c r="F80" s="76"/>
    </row>
    <row r="81" spans="1:8" x14ac:dyDescent="0.25">
      <c r="A81" s="11"/>
    </row>
    <row r="82" spans="1:8" x14ac:dyDescent="0.25">
      <c r="A82" s="11"/>
    </row>
    <row r="83" spans="1:8" ht="13.9" customHeight="1" x14ac:dyDescent="0.25">
      <c r="A83" s="11"/>
      <c r="B83" s="144" t="s">
        <v>87</v>
      </c>
      <c r="C83" s="144"/>
      <c r="D83" s="144"/>
      <c r="E83" s="144"/>
      <c r="F83" s="144"/>
      <c r="G83" s="144"/>
      <c r="H83" s="144"/>
    </row>
    <row r="84" spans="1:8" x14ac:dyDescent="0.25">
      <c r="A84" s="11"/>
      <c r="B84" s="76" t="s">
        <v>88</v>
      </c>
      <c r="C84" s="76"/>
      <c r="D84" s="76"/>
      <c r="E84" s="76"/>
      <c r="F84" s="76"/>
      <c r="G84" s="76"/>
      <c r="H84" s="76"/>
    </row>
    <row r="85" spans="1:8" x14ac:dyDescent="0.25">
      <c r="A85" s="11"/>
      <c r="B85" s="76" t="s">
        <v>0</v>
      </c>
      <c r="C85" s="76"/>
      <c r="D85" s="76"/>
      <c r="E85" s="76"/>
      <c r="F85" s="76"/>
      <c r="G85" s="76"/>
      <c r="H85" s="76"/>
    </row>
    <row r="86" spans="1:8" x14ac:dyDescent="0.25">
      <c r="A86" s="11"/>
      <c r="B86" s="76" t="s">
        <v>89</v>
      </c>
      <c r="C86" s="76"/>
      <c r="D86" s="76"/>
      <c r="E86" s="76"/>
      <c r="F86" s="76"/>
      <c r="G86" s="76"/>
      <c r="H86" s="76"/>
    </row>
    <row r="87" spans="1:8" x14ac:dyDescent="0.25">
      <c r="A87" s="72"/>
      <c r="B87" s="73"/>
      <c r="C87" s="74"/>
      <c r="D87" s="73"/>
      <c r="E87" s="73"/>
      <c r="F87" s="75"/>
      <c r="G87" s="75"/>
      <c r="H87" s="75"/>
    </row>
  </sheetData>
  <mergeCells count="67">
    <mergeCell ref="B11:C11"/>
    <mergeCell ref="B3:E7"/>
    <mergeCell ref="G3:H7"/>
    <mergeCell ref="F4:F7"/>
    <mergeCell ref="B9:C9"/>
    <mergeCell ref="B10:C10"/>
    <mergeCell ref="B24:D24"/>
    <mergeCell ref="B12:C12"/>
    <mergeCell ref="B15:C15"/>
    <mergeCell ref="B17:H18"/>
    <mergeCell ref="B20:B23"/>
    <mergeCell ref="C20:C23"/>
    <mergeCell ref="D20:D23"/>
    <mergeCell ref="E20:E23"/>
    <mergeCell ref="F20:F23"/>
    <mergeCell ref="G20:G23"/>
    <mergeCell ref="H20:H23"/>
    <mergeCell ref="B40:H40"/>
    <mergeCell ref="B32:H33"/>
    <mergeCell ref="B35:H35"/>
    <mergeCell ref="C36:H36"/>
    <mergeCell ref="C37:H37"/>
    <mergeCell ref="C38:H38"/>
    <mergeCell ref="F53:G53"/>
    <mergeCell ref="F42:G42"/>
    <mergeCell ref="F43:G43"/>
    <mergeCell ref="F44:G44"/>
    <mergeCell ref="F45:G45"/>
    <mergeCell ref="F46:G46"/>
    <mergeCell ref="F47:G47"/>
    <mergeCell ref="F48:G48"/>
    <mergeCell ref="F49:G49"/>
    <mergeCell ref="F50:G50"/>
    <mergeCell ref="F51:G51"/>
    <mergeCell ref="F52:G52"/>
    <mergeCell ref="F65:G65"/>
    <mergeCell ref="F54:G54"/>
    <mergeCell ref="F55:G55"/>
    <mergeCell ref="F56:G56"/>
    <mergeCell ref="F57:G57"/>
    <mergeCell ref="F58:G58"/>
    <mergeCell ref="F59:G59"/>
    <mergeCell ref="F60:G60"/>
    <mergeCell ref="F61:G61"/>
    <mergeCell ref="F62:G62"/>
    <mergeCell ref="F63:G63"/>
    <mergeCell ref="F64:G64"/>
    <mergeCell ref="B78:E78"/>
    <mergeCell ref="G78:H78"/>
    <mergeCell ref="F66:G66"/>
    <mergeCell ref="F67:G67"/>
    <mergeCell ref="C69:D69"/>
    <mergeCell ref="C70:D70"/>
    <mergeCell ref="C71:D71"/>
    <mergeCell ref="C72:D72"/>
    <mergeCell ref="C73:D73"/>
    <mergeCell ref="C74:D74"/>
    <mergeCell ref="C75:D75"/>
    <mergeCell ref="B77:F77"/>
    <mergeCell ref="G77:H77"/>
    <mergeCell ref="B86:H86"/>
    <mergeCell ref="B79:F79"/>
    <mergeCell ref="G79:H79"/>
    <mergeCell ref="B80:F80"/>
    <mergeCell ref="B83:H83"/>
    <mergeCell ref="B84:H84"/>
    <mergeCell ref="B85:H85"/>
  </mergeCells>
  <dataValidations count="1">
    <dataValidation type="list" allowBlank="1" showInputMessage="1" showErrorMessage="1" sqref="E70:E74" xr:uid="{1D75A20E-9703-41BC-97E8-3632889F47A1}">
      <formula1>"Entregada,Pagada,No pagada"</formula1>
    </dataValidation>
  </dataValidations>
  <pageMargins left="0.70866141732283472" right="0.70866141732283472" top="0.74803149606299213" bottom="0.74803149606299213" header="0.31496062992125984" footer="0.31496062992125984"/>
  <pageSetup scale="40" orientation="portrait" horizontalDpi="4294967293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ACTA PARCIAL 1 CTO 639-2022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Cardozo</dc:creator>
  <cp:lastModifiedBy>Adriana Cardozo</cp:lastModifiedBy>
  <cp:lastPrinted>2023-02-12T21:04:10Z</cp:lastPrinted>
  <dcterms:created xsi:type="dcterms:W3CDTF">2023-02-12T15:00:21Z</dcterms:created>
  <dcterms:modified xsi:type="dcterms:W3CDTF">2023-02-12T21:04:36Z</dcterms:modified>
</cp:coreProperties>
</file>