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4"/>
  <workbookPr/>
  <mc:AlternateContent xmlns:mc="http://schemas.openxmlformats.org/markup-compatibility/2006">
    <mc:Choice Requires="x15">
      <x15ac:absPath xmlns:x15ac="http://schemas.microsoft.com/office/spreadsheetml/2010/11/ac" url="C:\Users\Admin\Documents\INGENIERIA\informes\4 Informe financiero\2023\01 Enero\"/>
    </mc:Choice>
  </mc:AlternateContent>
  <xr:revisionPtr revIDLastSave="0" documentId="13_ncr:1_{89E03DB5-7680-41C0-8298-16B01A673B14}" xr6:coauthVersionLast="36" xr6:coauthVersionMax="47" xr10:uidLastSave="{00000000-0000-0000-0000-000000000000}"/>
  <bookViews>
    <workbookView xWindow="0" yWindow="0" windowWidth="20490" windowHeight="6345" xr2:uid="{00000000-000D-0000-FFFF-FFFF00000000}"/>
  </bookViews>
  <sheets>
    <sheet name="CERTIFICACION" sheetId="2" r:id="rId1"/>
    <sheet name="Instructivo " sheetId="3" r:id="rId2"/>
  </sheets>
  <externalReferences>
    <externalReference r:id="rId3"/>
    <externalReference r:id="rId4"/>
  </externalReferences>
  <definedNames>
    <definedName name="_xlnm.Print_Area" localSheetId="0">CERTIFICACION!$B$2:$V$56</definedName>
    <definedName name="REGIONALES">[1]Hoja4!$C$4:$C$37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S25" i="2" l="1"/>
  <c r="S32" i="2" l="1"/>
  <c r="S31" i="2"/>
  <c r="S30" i="2"/>
  <c r="S29" i="2"/>
  <c r="S28" i="2"/>
  <c r="S27" i="2"/>
  <c r="S26" i="2"/>
  <c r="S24" i="2"/>
  <c r="S23" i="2"/>
  <c r="S22" i="2"/>
  <c r="S21" i="2"/>
  <c r="S20" i="2"/>
  <c r="S19" i="2"/>
  <c r="S18" i="2"/>
  <c r="S17" i="2"/>
  <c r="S16" i="2"/>
  <c r="S15" i="2"/>
  <c r="S14" i="2"/>
  <c r="S13" i="2"/>
  <c r="S12" i="2"/>
  <c r="S11" i="2"/>
  <c r="Q25" i="2"/>
  <c r="X25" i="2"/>
  <c r="O34" i="2"/>
  <c r="N34" i="2"/>
  <c r="O33" i="2"/>
  <c r="N33" i="2"/>
  <c r="O32" i="2"/>
  <c r="N32" i="2"/>
  <c r="O31" i="2"/>
  <c r="N31" i="2"/>
  <c r="O30" i="2"/>
  <c r="N30" i="2"/>
  <c r="O29" i="2"/>
  <c r="N29" i="2"/>
  <c r="O28" i="2"/>
  <c r="N28" i="2"/>
  <c r="O27" i="2"/>
  <c r="N27" i="2"/>
  <c r="O26" i="2"/>
  <c r="N26" i="2"/>
  <c r="O25" i="2"/>
  <c r="N25" i="2"/>
  <c r="O24" i="2"/>
  <c r="N24" i="2"/>
  <c r="O23" i="2"/>
  <c r="N23" i="2"/>
  <c r="O22" i="2"/>
  <c r="N22" i="2"/>
  <c r="O21" i="2"/>
  <c r="N21" i="2"/>
  <c r="O20" i="2"/>
  <c r="N20" i="2"/>
  <c r="O19" i="2"/>
  <c r="N19" i="2"/>
  <c r="O18" i="2"/>
  <c r="N18" i="2"/>
  <c r="O17" i="2"/>
  <c r="N17" i="2"/>
  <c r="O16" i="2"/>
  <c r="N16" i="2"/>
  <c r="O15" i="2"/>
  <c r="N15" i="2"/>
  <c r="O14" i="2"/>
  <c r="N14" i="2"/>
  <c r="O13" i="2"/>
  <c r="N13" i="2"/>
  <c r="O12" i="2"/>
  <c r="N12" i="2"/>
  <c r="O11" i="2"/>
  <c r="N11" i="2"/>
  <c r="Q36" i="2" l="1"/>
  <c r="V34" i="2"/>
  <c r="V33" i="2"/>
  <c r="V32" i="2"/>
  <c r="V31" i="2"/>
  <c r="V30" i="2"/>
  <c r="V29" i="2"/>
  <c r="V28" i="2"/>
  <c r="V27" i="2"/>
  <c r="V26" i="2"/>
  <c r="V24" i="2"/>
  <c r="V23" i="2"/>
  <c r="V22" i="2"/>
  <c r="V21" i="2"/>
  <c r="V20" i="2"/>
  <c r="V19" i="2"/>
  <c r="V18" i="2"/>
  <c r="V17" i="2"/>
  <c r="V16" i="2"/>
  <c r="V15" i="2"/>
  <c r="V14" i="2"/>
  <c r="V13" i="2"/>
  <c r="V12" i="2"/>
  <c r="V11" i="2"/>
  <c r="Y25" i="2" l="1"/>
  <c r="U11" i="2" l="1"/>
  <c r="H36" i="2"/>
  <c r="O36" i="2" l="1"/>
  <c r="N36" i="2"/>
  <c r="I25" i="2"/>
  <c r="V25" i="2" s="1"/>
  <c r="U25" i="2"/>
  <c r="U33" i="2" l="1"/>
  <c r="T33" i="2"/>
  <c r="T34" i="2"/>
  <c r="G28" i="2"/>
  <c r="I28" i="2"/>
  <c r="P34" i="2" l="1"/>
  <c r="P33" i="2"/>
  <c r="P32" i="2"/>
  <c r="P31" i="2"/>
  <c r="P30" i="2"/>
  <c r="P29" i="2"/>
  <c r="P28" i="2"/>
  <c r="P27" i="2"/>
  <c r="P26" i="2"/>
  <c r="P25" i="2"/>
  <c r="P24" i="2"/>
  <c r="P23" i="2"/>
  <c r="P22" i="2"/>
  <c r="P21" i="2"/>
  <c r="P20" i="2"/>
  <c r="P19" i="2"/>
  <c r="P18" i="2"/>
  <c r="P17" i="2"/>
  <c r="P16" i="2"/>
  <c r="P15" i="2"/>
  <c r="P14" i="2"/>
  <c r="P13" i="2"/>
  <c r="P12" i="2"/>
  <c r="P11" i="2"/>
  <c r="U31" i="2"/>
  <c r="P36" i="2" l="1"/>
  <c r="G29" i="2"/>
  <c r="U32" i="2"/>
  <c r="U30" i="2"/>
  <c r="U29" i="2"/>
  <c r="U28" i="2"/>
  <c r="U27" i="2"/>
  <c r="G32" i="2" l="1"/>
  <c r="G30" i="2"/>
  <c r="U26" i="2" l="1"/>
  <c r="G25" i="2" l="1"/>
  <c r="U34" i="2" l="1"/>
  <c r="U17" i="2"/>
  <c r="G17" i="2"/>
  <c r="U24" i="2" l="1"/>
  <c r="G24" i="2"/>
  <c r="G36" i="2" s="1"/>
  <c r="I23" i="2" l="1"/>
  <c r="I36" i="2" s="1"/>
  <c r="U16" i="2" l="1"/>
  <c r="U12" i="2"/>
  <c r="U23" i="2" l="1"/>
  <c r="U22" i="2"/>
  <c r="U21" i="2"/>
  <c r="U20" i="2"/>
  <c r="U19" i="2"/>
  <c r="U14" i="2"/>
  <c r="U13" i="2" l="1"/>
  <c r="U15" i="2"/>
  <c r="U18" i="2"/>
  <c r="U36" i="2" l="1"/>
  <c r="V36" i="2"/>
  <c r="T24" i="2" l="1"/>
  <c r="T21" i="2"/>
  <c r="T30" i="2"/>
  <c r="T18" i="2"/>
  <c r="T22" i="2"/>
  <c r="T11" i="2"/>
  <c r="T12" i="2" l="1"/>
  <c r="T14" i="2"/>
  <c r="T28" i="2"/>
  <c r="T20" i="2"/>
  <c r="T26" i="2"/>
  <c r="T16" i="2"/>
  <c r="T15" i="2"/>
  <c r="T13" i="2"/>
  <c r="T27" i="2"/>
  <c r="T17" i="2"/>
  <c r="T23" i="2"/>
  <c r="T19" i="2"/>
  <c r="T29" i="2"/>
  <c r="T25" i="2" l="1"/>
  <c r="T31" i="2" l="1"/>
  <c r="T32" i="2" l="1"/>
  <c r="T36" i="2" s="1"/>
  <c r="S36" i="2"/>
</calcChain>
</file>

<file path=xl/sharedStrings.xml><?xml version="1.0" encoding="utf-8"?>
<sst xmlns="http://schemas.openxmlformats.org/spreadsheetml/2006/main" count="225" uniqueCount="154">
  <si>
    <t>APORTE SENA</t>
  </si>
  <si>
    <t>Nº IDENTIFICACIÓN</t>
  </si>
  <si>
    <t>FORMA</t>
  </si>
  <si>
    <t xml:space="preserve"> </t>
  </si>
  <si>
    <t>ADHERENTE</t>
  </si>
  <si>
    <t>N° ADHESION</t>
  </si>
  <si>
    <t>FECHA DE FIRMA DE ADHESIÓN</t>
  </si>
  <si>
    <t>N° DE LA CONVOCATORIA</t>
  </si>
  <si>
    <t>VALOR TOTAL DE LA CONVOCATORIA</t>
  </si>
  <si>
    <t>VALOR APORTE SENA</t>
  </si>
  <si>
    <t>INFORMACIÓN EJECUCIONES</t>
  </si>
  <si>
    <t>EJECUCION APORTE ADHERENTE</t>
  </si>
  <si>
    <t>EJECUCIÓN APORTE SENA</t>
  </si>
  <si>
    <t>TOTAL EJECUCIÓN</t>
  </si>
  <si>
    <t>DEVOLUCIÓN ADHESIONES</t>
  </si>
  <si>
    <t xml:space="preserve">RENDIMIENTOS </t>
  </si>
  <si>
    <t>SALDO POR EJECUTAR</t>
  </si>
  <si>
    <t>APORTE ADHERENTE</t>
  </si>
  <si>
    <t>SENA</t>
  </si>
  <si>
    <t>DATOS ADHESION</t>
  </si>
  <si>
    <t>NOMBRE DE LA ENTIDAD</t>
  </si>
  <si>
    <t xml:space="preserve">RECURSO ENTREGADO A </t>
  </si>
  <si>
    <t>BANCO</t>
  </si>
  <si>
    <t>N. CUENTA BANCARIA</t>
  </si>
  <si>
    <t>DATOS BANCARIOS</t>
  </si>
  <si>
    <t>OPERADOR</t>
  </si>
  <si>
    <t>PROCESO: GESTION DE RECURSOS FINANCIEROS</t>
  </si>
  <si>
    <t>FONDO EMPRENDER - PCI 36-02-00-001- 505255</t>
  </si>
  <si>
    <t>FECHA CORTE  DIA _______  MES ___________________ AÑO ____________</t>
  </si>
  <si>
    <r>
      <t>Versió</t>
    </r>
    <r>
      <rPr>
        <sz val="16"/>
        <rFont val="Calibri"/>
        <family val="2"/>
        <scheme val="minor"/>
      </rPr>
      <t>n: 01</t>
    </r>
  </si>
  <si>
    <t>VALOR APORTE ENTE ADHERENTE</t>
  </si>
  <si>
    <t>CERTIFICACION INFORMACION FINANCIERA ADHESIONES CONTRATO INTERADMINISTRATIVO No. ________________</t>
  </si>
  <si>
    <t>Se firma en  la ciudad de Bogotá D.C.  a los dias____  mes______  año__________</t>
  </si>
  <si>
    <t>INSTRUCTIVO PARA EL DILIGENCIAMIENTO DEL ENCABEZADO DE LA CERTIFICACION INFORMACIÓN FINANCIERA ADHESIONES CONTRATO INTERADMINITRATIVO</t>
  </si>
  <si>
    <t xml:space="preserve">Número Asignado por Fondo Emprender </t>
  </si>
  <si>
    <t xml:space="preserve">Fecha con corte mensual </t>
  </si>
  <si>
    <t xml:space="preserve">DATOS DE LA ADHESION </t>
  </si>
  <si>
    <t xml:space="preserve">NÚMERO ADHESIÓN </t>
  </si>
  <si>
    <t xml:space="preserve">Corresponde al Número Asignado por Fondo Emprender </t>
  </si>
  <si>
    <t>FECHA FIRMA DE LA ADHESIÓN</t>
  </si>
  <si>
    <t>Fecha en la que se firma la adhesión  DD/MM/AAAA</t>
  </si>
  <si>
    <t>NÚMERO DE LA CONVOCATORIA</t>
  </si>
  <si>
    <t xml:space="preserve">Corresponde al numero asignado por fondo Empreder </t>
  </si>
  <si>
    <t>ID del ente adherente</t>
  </si>
  <si>
    <t>Razón Social del Ente Adherente</t>
  </si>
  <si>
    <t>Valor Total Convocatoria ( Aporte SENA + Aporte adherente)</t>
  </si>
  <si>
    <t>Valor del Aporte de SENA (Valor en pesos)</t>
  </si>
  <si>
    <t>Valor aporte ente adherente (Valor en pesos)</t>
  </si>
  <si>
    <t xml:space="preserve">RECURSOS ENTREGADOS A </t>
  </si>
  <si>
    <t>Marque con  X si los recursos del adherente fueron entregados al SENA de lo contrario dejar en blanco</t>
  </si>
  <si>
    <t>Marque con  X si los recursos del adherente fueron entregados al Operador de lo contrario dejar en blanco</t>
  </si>
  <si>
    <t xml:space="preserve">Indique el nombre de la entidad Bancaria en donde se encuentran los aportes de la entidad adherente </t>
  </si>
  <si>
    <t>No. CUENTA BANCARIA</t>
  </si>
  <si>
    <t xml:space="preserve">Número cuenta bancaria donde donde se encuentran los aportes de la entidad adherente </t>
  </si>
  <si>
    <t>Valor de los recursos Ejecutados correspondiente al aporte SENA</t>
  </si>
  <si>
    <t>EJECUCIÓN APORTE ENTE ADHERENTE</t>
  </si>
  <si>
    <t>Valor de los recursos Ejecutados correspondiente al aporte del Ente Adherente</t>
  </si>
  <si>
    <t>La sumatoria de los recursos ejecutados aporte SENA - ENTE ADHERENTE</t>
  </si>
  <si>
    <t>Corresponde al valor de los recursos NO ejecutados de acuerdo con el informe de Ejecución Finaciera</t>
  </si>
  <si>
    <t>RENDIMIENTOS</t>
  </si>
  <si>
    <t>Valor de lo rendimientos generados con ocasión de la adhesión de acuerdo a lo pactado en el contrato y que deben ingresar al SENA</t>
  </si>
  <si>
    <t>ENTE ADHERENTE</t>
  </si>
  <si>
    <t>Valor de lo rendimientos generados con ocasión de la adhesión de acuerdo a lo pactado en el contrato y que deben ser consignados al ente adherente</t>
  </si>
  <si>
    <t>Valor del aporte SENA menos  los recursos Ejecutados correspondiente al aporte SENA</t>
  </si>
  <si>
    <t>APORTE ENTE ADHERENTE</t>
  </si>
  <si>
    <t>Valor aporte ente adherente  menos los recursos Ejecutados correspondiente al aporte del ente adherente</t>
  </si>
  <si>
    <t>Mediante la presente relación, se hace constar la totalidad de ADHESIONES suscritas EN EL CONTRATO INTERADMINISTRATIVO No.  _______________________ FONDO EMPRENDER,  identificada con el código PCI 36-02-00-001-505255</t>
  </si>
  <si>
    <t>Identifique el número del contrato interadministrativo suscrito con el operador, que se esta certificando.</t>
  </si>
  <si>
    <t>Identifique la fecha en la que se elaboró este documento</t>
  </si>
  <si>
    <t>FIRMA DEL ORDENADOR DEL GASTO FONDO EMPRENDER</t>
  </si>
  <si>
    <t>Firma del Coordinador Nacional de Emprendimiento</t>
  </si>
  <si>
    <t xml:space="preserve">FIRMA DEL RESPONSABLE DE LA INFORMACION CONTABLE FONDO EMPRENDER </t>
  </si>
  <si>
    <t>Firma del responsable de la información contable de Fondo Emprender</t>
  </si>
  <si>
    <t>Código:
GRF-F-082</t>
  </si>
  <si>
    <t xml:space="preserve">INSTRUCTIVO PARA EL DILIGENCIAMIENTO DEL FORMATO </t>
  </si>
  <si>
    <t>Universidad Nacional de Colombia</t>
  </si>
  <si>
    <t>X</t>
  </si>
  <si>
    <t>(1)</t>
  </si>
  <si>
    <t>(2)</t>
  </si>
  <si>
    <t>CERTIFICACION INFORMACION FINANCIERA ADHESIONES CONTRATO INTERADMINISTRATIVO No. 1471299</t>
  </si>
  <si>
    <t>MUNICIPIO DE TAURAMENA</t>
  </si>
  <si>
    <t>MUNICIPIO DE VILLANUEVA</t>
  </si>
  <si>
    <t>MUNICIPIO DE SAN JUAN DE URABÁ</t>
  </si>
  <si>
    <t>MUNICIPIO DE CALDAS</t>
  </si>
  <si>
    <t>MUNICIPIO DE BUGALAGRANDE</t>
  </si>
  <si>
    <t>SOCIEDAD MINERA DE COBRE QUEBRADONA S.A.S. BIC.</t>
  </si>
  <si>
    <t>MUNICIPIO DE YARUMAL</t>
  </si>
  <si>
    <t>DAVIVIENDA</t>
  </si>
  <si>
    <t>0077-0086-8925</t>
  </si>
  <si>
    <t>0077-0086-8933</t>
  </si>
  <si>
    <t>0077-0086-9055</t>
  </si>
  <si>
    <t>0077-0086-9022</t>
  </si>
  <si>
    <t>0077-0086-8966</t>
  </si>
  <si>
    <t>0077-0086-9014</t>
  </si>
  <si>
    <t>0077-0086-8974</t>
  </si>
  <si>
    <t>0077-0086-8990</t>
  </si>
  <si>
    <t>0077-0086-9089</t>
  </si>
  <si>
    <t>0077-0086-8982</t>
  </si>
  <si>
    <t>0077-0086-9113</t>
  </si>
  <si>
    <t>IVAN GOMÉZ SIERRA</t>
  </si>
  <si>
    <t>Contrato 1471299  de 2020 - UN-SENA FE</t>
  </si>
  <si>
    <t>VALOR TOTAL</t>
  </si>
  <si>
    <t>MUNICIPIO DE ITAGÜÍ</t>
  </si>
  <si>
    <t>0077-0086-8958</t>
  </si>
  <si>
    <t>MUNICIPIO DE GARZÓN</t>
  </si>
  <si>
    <t>GRAMALOTE LIMITED</t>
  </si>
  <si>
    <t>0077-0086-9097</t>
  </si>
  <si>
    <r>
      <t>Versió</t>
    </r>
    <r>
      <rPr>
        <sz val="12"/>
        <rFont val="Ancizar Sans"/>
        <family val="2"/>
      </rPr>
      <t>n: 01</t>
    </r>
  </si>
  <si>
    <r>
      <t>FONDO EMPRENDER -</t>
    </r>
    <r>
      <rPr>
        <b/>
        <sz val="12"/>
        <color rgb="FFFF0000"/>
        <rFont val="Ancizar Sans"/>
        <family val="2"/>
      </rPr>
      <t xml:space="preserve"> </t>
    </r>
    <r>
      <rPr>
        <b/>
        <sz val="12"/>
        <rFont val="Ancizar Sans"/>
        <family val="2"/>
      </rPr>
      <t>PCI 36-02-00-001- 505255</t>
    </r>
  </si>
  <si>
    <r>
      <t xml:space="preserve">  Mediante la presente relación, se hace constar la totalidad de ADHESIONES suscritas EN EL CONTRATO INTERADMINISTRATIVO No. 1471299 FONDO EMPRENDER,  identificada con el código </t>
    </r>
    <r>
      <rPr>
        <sz val="12"/>
        <rFont val="Ancizar Sans"/>
        <family val="2"/>
      </rPr>
      <t>PCI 36-02-00-001-505255</t>
    </r>
  </si>
  <si>
    <t>Supervisor Financiero</t>
  </si>
  <si>
    <t>0077-0086-8941</t>
  </si>
  <si>
    <t>DEPARTAMENTO DE SUCRE</t>
  </si>
  <si>
    <t>0077-0086-9063</t>
  </si>
  <si>
    <t>0077-0086-9105</t>
  </si>
  <si>
    <t>(1)  Conforme a lo aprobado en el anexo 3 del contrato interadministrativo No.CO1 .PCCNTR. 1471299  del 23 de abril  de 2020</t>
  </si>
  <si>
    <t>N/a</t>
  </si>
  <si>
    <t>MUNICIPIO DE SAMANIEGO</t>
  </si>
  <si>
    <t>BBVA</t>
  </si>
  <si>
    <t>0126-634942-5797</t>
  </si>
  <si>
    <t>MINISTERIO DEL INTERIOR</t>
  </si>
  <si>
    <t>0077-0086-9733</t>
  </si>
  <si>
    <t>JUVENTUDES - JÓVENES DEL TERRITORIO NACIONAL</t>
  </si>
  <si>
    <t>MUNICIPIO DE MANIZALES</t>
  </si>
  <si>
    <t>0077-0087-0228</t>
  </si>
  <si>
    <t>0309-0002-0004-8510</t>
  </si>
  <si>
    <t>0077-0087-0384</t>
  </si>
  <si>
    <t>MUNICIPIO DE LA VIRGINIA</t>
  </si>
  <si>
    <t>0077-7035-8153</t>
  </si>
  <si>
    <t>(4)  El valor de los rendimientos de estas convocatorias se encuentra incluido en el anexo 2 del informe financiero ya que corresponde a los rendimientos del SENA.</t>
  </si>
  <si>
    <t>[ 3 ]</t>
  </si>
  <si>
    <t>(4)</t>
  </si>
  <si>
    <t>DISTRITO ESPECIAL TURISTICO Y CULTURAL DE RIOHACHA</t>
  </si>
  <si>
    <t>0309-0002-0004-8544</t>
  </si>
  <si>
    <t>(2)  Las cuentas DAVIVIENDA y la cuenta de BBVA terminada en 8510 Y 8544 solo incluyen los recursos de los Adherentes</t>
  </si>
  <si>
    <t>MUNICIPIO DE PLANADAS</t>
  </si>
  <si>
    <t>MUNICIPIO DE CARMEN DE VIBORAL</t>
  </si>
  <si>
    <t>MUNICIPIO DE PLANETA RICA</t>
  </si>
  <si>
    <t>DORIS CUERVO PARRA</t>
  </si>
  <si>
    <t>TP-21043-T</t>
  </si>
  <si>
    <t>MUNICIPIO DE ACACIAS</t>
  </si>
  <si>
    <t>MUNICIPIO DE BARRANCABERMEJA</t>
  </si>
  <si>
    <t>SECRETARIADO NACIONAL DE PASTORAL SOCIAL CARITAS COLOMBIANA</t>
  </si>
  <si>
    <t>GIOVANNI FERNANDO HURTADO V.</t>
  </si>
  <si>
    <t>Contador</t>
  </si>
  <si>
    <t>TP-122632-T</t>
  </si>
  <si>
    <t>DEPARTAMENTO NORTE DE SANTANDER</t>
  </si>
  <si>
    <t>Jefe Seccion Contabilidad Sede Bogotá</t>
  </si>
  <si>
    <t>SALDO JUNIO/2022</t>
  </si>
  <si>
    <t>RENDIMIENTOS DE JULIO</t>
  </si>
  <si>
    <t>SALDO JULIO</t>
  </si>
  <si>
    <t>FECHA CORTE  DIA  31 MES 01  AÑO 2023</t>
  </si>
  <si>
    <t>(3)  La información corresponde a los rendimientos acumulados desde el día en que se recibió el recurso  hasta el 31 de enero de 2023,  valores reportados según extracto.</t>
  </si>
  <si>
    <t>Se firma en  la ciudad de Bogotá D.C.  a los 13 días del mes 02 año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</si>
</sst>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1" formatCode="_-* #,##0_-;\-* #,##0_-;_-* &quot;-&quot;_-;_-@_-"/>
    <numFmt numFmtId="44" formatCode="_-&quot;$&quot;\ * #,##0.00_-;\-&quot;$&quot;\ * #,##0.00_-;_-&quot;$&quot;\ * &quot;-&quot;??_-;_-@_-"/>
    <numFmt numFmtId="164" formatCode="_-* #,##0.00\ _€_-;\-* #,##0.00\ _€_-;_-* &quot;-&quot;??\ _€_-;_-@_-"/>
    <numFmt numFmtId="165" formatCode="_-* #,##0\ _€_-;\-* #,##0\ _€_-;_-* &quot;-&quot;??\ _€_-;_-@_-"/>
    <numFmt numFmtId="166" formatCode="dd/mm/yyyy;@"/>
    <numFmt numFmtId="167" formatCode="_-&quot;$&quot;\ * #,##0_-;\-&quot;$&quot;\ * #,##0_-;_-&quot;$&quot;\ * &quot;-&quot;??_-;_-@_-"/>
    <numFmt numFmtId="168" formatCode="_-* #,##0.00_-;\-* #,##0.00_-;_-* &quot;-&quot;_-;_-@_-"/>
  </numFmts>
  <fonts count="1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6"/>
      <color theme="1"/>
      <name val="Calibri"/>
      <family val="2"/>
    </font>
    <font>
      <sz val="16"/>
      <color theme="1"/>
      <name val="Calibri"/>
      <family val="2"/>
      <scheme val="minor"/>
    </font>
    <font>
      <sz val="16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2"/>
      <color theme="1"/>
      <name val="Ancizar Sans"/>
      <family val="2"/>
    </font>
    <font>
      <sz val="10"/>
      <name val="Arial"/>
      <family val="2"/>
    </font>
    <font>
      <sz val="12"/>
      <name val="Ancizar Sans"/>
      <family val="2"/>
    </font>
    <font>
      <b/>
      <sz val="12"/>
      <name val="Ancizar Sans"/>
      <family val="2"/>
    </font>
    <font>
      <b/>
      <sz val="12"/>
      <color theme="1"/>
      <name val="Ancizar Sans"/>
      <family val="2"/>
    </font>
    <font>
      <b/>
      <sz val="12"/>
      <color rgb="FFFF0000"/>
      <name val="Ancizar Sans"/>
      <family val="2"/>
    </font>
    <font>
      <sz val="12"/>
      <color theme="0"/>
      <name val="Ancizar Sans"/>
      <family val="2"/>
    </font>
    <font>
      <b/>
      <sz val="12"/>
      <color theme="1"/>
      <name val="Ancizar Sans"/>
    </font>
  </fonts>
  <fills count="6">
    <fill>
      <patternFill patternType="none"/>
    </fill>
    <fill>
      <patternFill patternType="gray125"/>
    </fill>
    <fill>
      <patternFill patternType="solid">
        <fgColor rgb="FFFFCC99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</fills>
  <borders count="45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164" fontId="1" fillId="0" borderId="0" applyFont="0" applyFill="0" applyBorder="0" applyAlignment="0" applyProtection="0"/>
    <xf numFmtId="0" fontId="2" fillId="2" borderId="1" applyNumberFormat="0" applyAlignment="0" applyProtection="0"/>
    <xf numFmtId="44" fontId="1" fillId="0" borderId="0" applyFont="0" applyFill="0" applyBorder="0" applyAlignment="0" applyProtection="0"/>
    <xf numFmtId="0" fontId="12" fillId="0" borderId="0"/>
    <xf numFmtId="41" fontId="1" fillId="0" borderId="0" applyFont="0" applyFill="0" applyBorder="0" applyAlignment="0" applyProtection="0"/>
  </cellStyleXfs>
  <cellXfs count="214">
    <xf numFmtId="0" fontId="0" fillId="0" borderId="0" xfId="0"/>
    <xf numFmtId="0" fontId="0" fillId="0" borderId="0" xfId="0" applyBorder="1"/>
    <xf numFmtId="0" fontId="8" fillId="0" borderId="18" xfId="0" applyFont="1" applyBorder="1" applyAlignment="1">
      <alignment horizontal="left" vertical="center" wrapText="1"/>
    </xf>
    <xf numFmtId="0" fontId="8" fillId="0" borderId="19" xfId="0" applyFont="1" applyBorder="1" applyAlignment="1">
      <alignment horizontal="left" vertical="center" wrapText="1"/>
    </xf>
    <xf numFmtId="0" fontId="8" fillId="0" borderId="14" xfId="0" applyFont="1" applyBorder="1" applyAlignment="1">
      <alignment horizontal="left" vertical="center" wrapText="1"/>
    </xf>
    <xf numFmtId="0" fontId="8" fillId="0" borderId="10" xfId="0" applyFont="1" applyBorder="1"/>
    <xf numFmtId="0" fontId="8" fillId="0" borderId="10" xfId="0" applyFont="1" applyBorder="1" applyAlignment="1">
      <alignment wrapText="1"/>
    </xf>
    <xf numFmtId="0" fontId="9" fillId="0" borderId="10" xfId="0" applyFont="1" applyBorder="1" applyAlignment="1">
      <alignment vertical="center" wrapText="1"/>
    </xf>
    <xf numFmtId="0" fontId="0" fillId="0" borderId="0" xfId="0" applyBorder="1" applyAlignment="1" applyProtection="1"/>
    <xf numFmtId="0" fontId="6" fillId="0" borderId="0" xfId="0" applyFont="1" applyBorder="1" applyAlignment="1" applyProtection="1">
      <alignment vertical="center"/>
    </xf>
    <xf numFmtId="0" fontId="5" fillId="0" borderId="0" xfId="0" applyFont="1" applyFill="1" applyBorder="1" applyAlignment="1" applyProtection="1">
      <alignment vertical="center" wrapText="1"/>
    </xf>
    <xf numFmtId="0" fontId="5" fillId="0" borderId="9" xfId="0" applyFont="1" applyFill="1" applyBorder="1" applyAlignment="1" applyProtection="1">
      <alignment horizontal="center" vertical="center" wrapText="1"/>
    </xf>
    <xf numFmtId="3" fontId="13" fillId="0" borderId="0" xfId="0" applyNumberFormat="1" applyFont="1" applyBorder="1" applyAlignment="1">
      <alignment vertical="center" wrapText="1"/>
    </xf>
    <xf numFmtId="3" fontId="13" fillId="0" borderId="10" xfId="3" applyNumberFormat="1" applyFont="1" applyFill="1" applyBorder="1" applyAlignment="1">
      <alignment horizontal="right" vertical="center"/>
    </xf>
    <xf numFmtId="4" fontId="13" fillId="0" borderId="10" xfId="3" applyNumberFormat="1" applyFont="1" applyFill="1" applyBorder="1" applyAlignment="1">
      <alignment horizontal="right" vertical="center"/>
    </xf>
    <xf numFmtId="4" fontId="13" fillId="0" borderId="10" xfId="4" applyNumberFormat="1" applyFont="1" applyFill="1" applyBorder="1" applyAlignment="1">
      <alignment vertical="center" wrapText="1"/>
    </xf>
    <xf numFmtId="1" fontId="14" fillId="0" borderId="0" xfId="0" applyNumberFormat="1" applyFont="1" applyBorder="1" applyAlignment="1">
      <alignment wrapText="1"/>
    </xf>
    <xf numFmtId="1" fontId="14" fillId="0" borderId="0" xfId="0" applyNumberFormat="1" applyFont="1" applyBorder="1" applyAlignment="1"/>
    <xf numFmtId="3" fontId="13" fillId="0" borderId="0" xfId="0" applyNumberFormat="1" applyFont="1" applyBorder="1" applyAlignment="1">
      <alignment vertical="center"/>
    </xf>
    <xf numFmtId="0" fontId="13" fillId="0" borderId="0" xfId="0" applyFont="1" applyBorder="1" applyAlignment="1"/>
    <xf numFmtId="3" fontId="13" fillId="0" borderId="0" xfId="1" applyNumberFormat="1" applyFont="1" applyBorder="1"/>
    <xf numFmtId="3" fontId="13" fillId="0" borderId="0" xfId="1" applyNumberFormat="1" applyFont="1" applyFill="1" applyBorder="1"/>
    <xf numFmtId="0" fontId="11" fillId="0" borderId="0" xfId="0" applyFont="1"/>
    <xf numFmtId="0" fontId="11" fillId="0" borderId="0" xfId="0" applyFont="1" applyFill="1"/>
    <xf numFmtId="165" fontId="15" fillId="4" borderId="11" xfId="1" applyNumberFormat="1" applyFont="1" applyFill="1" applyBorder="1" applyAlignment="1">
      <alignment horizontal="center" vertical="center" wrapText="1"/>
    </xf>
    <xf numFmtId="165" fontId="15" fillId="4" borderId="40" xfId="1" applyNumberFormat="1" applyFont="1" applyFill="1" applyBorder="1" applyAlignment="1">
      <alignment horizontal="center" vertical="center" wrapText="1"/>
    </xf>
    <xf numFmtId="3" fontId="13" fillId="0" borderId="11" xfId="0" applyNumberFormat="1" applyFont="1" applyFill="1" applyBorder="1" applyAlignment="1">
      <alignment horizontal="center" vertical="center"/>
    </xf>
    <xf numFmtId="166" fontId="11" fillId="0" borderId="10" xfId="0" applyNumberFormat="1" applyFont="1" applyFill="1" applyBorder="1" applyAlignment="1">
      <alignment horizontal="center" vertical="center" wrapText="1"/>
    </xf>
    <xf numFmtId="0" fontId="11" fillId="0" borderId="10" xfId="0" applyFont="1" applyFill="1" applyBorder="1" applyAlignment="1">
      <alignment horizontal="center" vertical="center"/>
    </xf>
    <xf numFmtId="1" fontId="11" fillId="0" borderId="10" xfId="0" applyNumberFormat="1" applyFont="1" applyFill="1" applyBorder="1" applyAlignment="1">
      <alignment vertical="center" wrapText="1"/>
    </xf>
    <xf numFmtId="165" fontId="11" fillId="0" borderId="10" xfId="1" applyNumberFormat="1" applyFont="1" applyFill="1" applyBorder="1" applyAlignment="1">
      <alignment vertical="center" wrapText="1"/>
    </xf>
    <xf numFmtId="3" fontId="11" fillId="0" borderId="13" xfId="0" applyNumberFormat="1" applyFont="1" applyFill="1" applyBorder="1" applyAlignment="1">
      <alignment vertical="center"/>
    </xf>
    <xf numFmtId="0" fontId="11" fillId="0" borderId="10" xfId="0" applyFont="1" applyFill="1" applyBorder="1" applyAlignment="1">
      <alignment vertical="center"/>
    </xf>
    <xf numFmtId="0" fontId="11" fillId="0" borderId="0" xfId="0" applyFont="1" applyFill="1" applyAlignment="1">
      <alignment vertical="center"/>
    </xf>
    <xf numFmtId="0" fontId="15" fillId="0" borderId="13" xfId="0" applyFont="1" applyFill="1" applyBorder="1" applyAlignment="1">
      <alignment horizontal="center" vertical="center"/>
    </xf>
    <xf numFmtId="49" fontId="11" fillId="0" borderId="10" xfId="0" applyNumberFormat="1" applyFont="1" applyFill="1" applyBorder="1" applyAlignment="1">
      <alignment horizontal="center" vertical="center"/>
    </xf>
    <xf numFmtId="0" fontId="15" fillId="0" borderId="0" xfId="0" applyFont="1" applyFill="1" applyAlignment="1">
      <alignment horizontal="center" vertical="center"/>
    </xf>
    <xf numFmtId="0" fontId="11" fillId="0" borderId="10" xfId="0" applyFont="1" applyFill="1" applyBorder="1"/>
    <xf numFmtId="167" fontId="11" fillId="0" borderId="10" xfId="3" applyNumberFormat="1" applyFont="1" applyFill="1" applyBorder="1"/>
    <xf numFmtId="167" fontId="11" fillId="0" borderId="13" xfId="0" applyNumberFormat="1" applyFont="1" applyFill="1" applyBorder="1"/>
    <xf numFmtId="0" fontId="11" fillId="0" borderId="5" xfId="0" applyFont="1" applyBorder="1"/>
    <xf numFmtId="0" fontId="11" fillId="0" borderId="0" xfId="0" applyFont="1" applyBorder="1"/>
    <xf numFmtId="0" fontId="11" fillId="0" borderId="0" xfId="0" applyFont="1" applyFill="1" applyBorder="1" applyAlignment="1">
      <alignment horizontal="left" vertical="center" wrapText="1"/>
    </xf>
    <xf numFmtId="165" fontId="11" fillId="0" borderId="0" xfId="1" applyNumberFormat="1" applyFont="1" applyBorder="1"/>
    <xf numFmtId="165" fontId="11" fillId="0" borderId="0" xfId="1" applyNumberFormat="1" applyFont="1" applyFill="1" applyBorder="1"/>
    <xf numFmtId="165" fontId="11" fillId="0" borderId="6" xfId="1" applyNumberFormat="1" applyFont="1" applyBorder="1"/>
    <xf numFmtId="165" fontId="11" fillId="0" borderId="5" xfId="1" applyNumberFormat="1" applyFont="1" applyBorder="1"/>
    <xf numFmtId="165" fontId="11" fillId="0" borderId="35" xfId="1" applyNumberFormat="1" applyFont="1" applyBorder="1"/>
    <xf numFmtId="0" fontId="11" fillId="0" borderId="35" xfId="0" applyFont="1" applyBorder="1"/>
    <xf numFmtId="165" fontId="11" fillId="0" borderId="35" xfId="1" applyNumberFormat="1" applyFont="1" applyFill="1" applyBorder="1"/>
    <xf numFmtId="165" fontId="15" fillId="0" borderId="6" xfId="1" applyNumberFormat="1" applyFont="1" applyBorder="1"/>
    <xf numFmtId="0" fontId="15" fillId="0" borderId="0" xfId="0" applyFont="1" applyBorder="1" applyAlignment="1">
      <alignment vertical="center"/>
    </xf>
    <xf numFmtId="165" fontId="11" fillId="0" borderId="7" xfId="1" applyNumberFormat="1" applyFont="1" applyBorder="1"/>
    <xf numFmtId="165" fontId="11" fillId="0" borderId="8" xfId="1" applyNumberFormat="1" applyFont="1" applyBorder="1"/>
    <xf numFmtId="0" fontId="11" fillId="0" borderId="8" xfId="0" applyFont="1" applyBorder="1"/>
    <xf numFmtId="165" fontId="11" fillId="0" borderId="8" xfId="1" applyNumberFormat="1" applyFont="1" applyFill="1" applyBorder="1"/>
    <xf numFmtId="165" fontId="11" fillId="0" borderId="10" xfId="1" applyNumberFormat="1" applyFont="1" applyFill="1" applyBorder="1" applyAlignment="1">
      <alignment vertical="center"/>
    </xf>
    <xf numFmtId="165" fontId="15" fillId="4" borderId="37" xfId="1" applyNumberFormat="1" applyFont="1" applyFill="1" applyBorder="1" applyAlignment="1">
      <alignment horizontal="center" vertical="center" wrapText="1"/>
    </xf>
    <xf numFmtId="0" fontId="11" fillId="0" borderId="5" xfId="0" applyFont="1" applyBorder="1" applyAlignment="1">
      <alignment horizontal="left" vertical="center" wrapText="1"/>
    </xf>
    <xf numFmtId="0" fontId="11" fillId="0" borderId="0" xfId="0" applyFont="1" applyBorder="1" applyAlignment="1">
      <alignment horizontal="left" vertical="center" wrapText="1"/>
    </xf>
    <xf numFmtId="0" fontId="11" fillId="0" borderId="6" xfId="0" applyFont="1" applyBorder="1" applyAlignment="1">
      <alignment horizontal="left" vertical="center" wrapText="1"/>
    </xf>
    <xf numFmtId="165" fontId="15" fillId="4" borderId="10" xfId="1" applyNumberFormat="1" applyFont="1" applyFill="1" applyBorder="1" applyAlignment="1">
      <alignment horizontal="center" vertical="center" wrapText="1"/>
    </xf>
    <xf numFmtId="0" fontId="13" fillId="0" borderId="0" xfId="0" applyFont="1" applyBorder="1" applyAlignment="1">
      <alignment horizontal="left"/>
    </xf>
    <xf numFmtId="3" fontId="13" fillId="0" borderId="0" xfId="0" applyNumberFormat="1" applyFont="1" applyBorder="1" applyAlignment="1">
      <alignment horizontal="left" vertical="top" wrapText="1"/>
    </xf>
    <xf numFmtId="0" fontId="15" fillId="0" borderId="3" xfId="0" applyFont="1" applyBorder="1" applyAlignment="1" applyProtection="1">
      <alignment horizontal="center" vertical="center" wrapText="1"/>
    </xf>
    <xf numFmtId="0" fontId="15" fillId="0" borderId="0" xfId="0" applyFont="1" applyBorder="1" applyAlignment="1" applyProtection="1">
      <alignment horizontal="center" vertical="center" wrapText="1"/>
    </xf>
    <xf numFmtId="0" fontId="15" fillId="0" borderId="0" xfId="0" applyFont="1" applyFill="1" applyBorder="1" applyAlignment="1" applyProtection="1">
      <alignment horizontal="center" vertical="center" wrapText="1"/>
    </xf>
    <xf numFmtId="0" fontId="15" fillId="0" borderId="8" xfId="0" applyFont="1" applyBorder="1" applyAlignment="1" applyProtection="1">
      <alignment horizontal="center" vertical="center" wrapText="1"/>
    </xf>
    <xf numFmtId="0" fontId="11" fillId="0" borderId="18" xfId="0" applyFont="1" applyFill="1" applyBorder="1" applyAlignment="1">
      <alignment vertical="center"/>
    </xf>
    <xf numFmtId="3" fontId="13" fillId="0" borderId="0" xfId="0" applyNumberFormat="1" applyFont="1" applyAlignment="1">
      <alignment vertical="center" wrapText="1"/>
    </xf>
    <xf numFmtId="1" fontId="14" fillId="0" borderId="42" xfId="0" applyNumberFormat="1" applyFont="1" applyBorder="1" applyAlignment="1">
      <alignment wrapText="1"/>
    </xf>
    <xf numFmtId="1" fontId="14" fillId="0" borderId="42" xfId="0" applyNumberFormat="1" applyFont="1" applyBorder="1" applyAlignment="1"/>
    <xf numFmtId="3" fontId="13" fillId="0" borderId="0" xfId="0" applyNumberFormat="1" applyFont="1" applyAlignment="1">
      <alignment vertical="center"/>
    </xf>
    <xf numFmtId="167" fontId="11" fillId="0" borderId="10" xfId="3" applyNumberFormat="1" applyFont="1" applyFill="1" applyBorder="1" applyAlignment="1">
      <alignment vertical="center"/>
    </xf>
    <xf numFmtId="165" fontId="13" fillId="0" borderId="10" xfId="1" applyNumberFormat="1" applyFont="1" applyFill="1" applyBorder="1" applyAlignment="1">
      <alignment vertical="center" wrapText="1"/>
    </xf>
    <xf numFmtId="4" fontId="11" fillId="0" borderId="0" xfId="0" applyNumberFormat="1" applyFont="1" applyFill="1" applyAlignment="1">
      <alignment vertical="center"/>
    </xf>
    <xf numFmtId="0" fontId="17" fillId="0" borderId="0" xfId="0" applyFont="1" applyBorder="1"/>
    <xf numFmtId="165" fontId="11" fillId="0" borderId="5" xfId="1" applyNumberFormat="1" applyFont="1" applyFill="1" applyBorder="1"/>
    <xf numFmtId="0" fontId="13" fillId="0" borderId="11" xfId="0" applyFont="1" applyBorder="1" applyAlignment="1">
      <alignment horizontal="center" vertical="center"/>
    </xf>
    <xf numFmtId="0" fontId="13" fillId="0" borderId="10" xfId="0" applyFont="1" applyBorder="1"/>
    <xf numFmtId="49" fontId="14" fillId="0" borderId="10" xfId="0" applyNumberFormat="1" applyFont="1" applyFill="1" applyBorder="1" applyAlignment="1">
      <alignment horizontal="center" vertical="center"/>
    </xf>
    <xf numFmtId="165" fontId="13" fillId="0" borderId="10" xfId="0" applyNumberFormat="1" applyFont="1" applyBorder="1"/>
    <xf numFmtId="0" fontId="14" fillId="0" borderId="13" xfId="0" applyFont="1" applyFill="1" applyBorder="1" applyAlignment="1">
      <alignment horizontal="center" vertical="center"/>
    </xf>
    <xf numFmtId="0" fontId="14" fillId="0" borderId="10" xfId="0" applyFont="1" applyFill="1" applyBorder="1" applyAlignment="1">
      <alignment horizontal="center" vertical="center"/>
    </xf>
    <xf numFmtId="0" fontId="13" fillId="0" borderId="10" xfId="0" applyFont="1" applyFill="1" applyBorder="1"/>
    <xf numFmtId="0" fontId="13" fillId="0" borderId="41" xfId="0" applyFont="1" applyBorder="1"/>
    <xf numFmtId="0" fontId="13" fillId="0" borderId="0" xfId="0" applyFont="1"/>
    <xf numFmtId="168" fontId="13" fillId="0" borderId="10" xfId="5" applyNumberFormat="1" applyFont="1" applyFill="1" applyBorder="1" applyAlignment="1">
      <alignment horizontal="right" vertical="center"/>
    </xf>
    <xf numFmtId="168" fontId="11" fillId="0" borderId="10" xfId="5" applyNumberFormat="1" applyFont="1" applyFill="1" applyBorder="1" applyAlignment="1">
      <alignment vertical="center"/>
    </xf>
    <xf numFmtId="168" fontId="11" fillId="0" borderId="13" xfId="5" applyNumberFormat="1" applyFont="1" applyFill="1" applyBorder="1" applyAlignment="1">
      <alignment vertical="center"/>
    </xf>
    <xf numFmtId="0" fontId="17" fillId="0" borderId="0" xfId="0" applyFont="1"/>
    <xf numFmtId="0" fontId="17" fillId="0" borderId="5" xfId="0" applyFont="1" applyBorder="1"/>
    <xf numFmtId="3" fontId="11" fillId="0" borderId="44" xfId="0" applyNumberFormat="1" applyFont="1" applyFill="1" applyBorder="1" applyAlignment="1">
      <alignment vertical="center"/>
    </xf>
    <xf numFmtId="0" fontId="18" fillId="0" borderId="10" xfId="0" applyFont="1" applyFill="1" applyBorder="1"/>
    <xf numFmtId="4" fontId="18" fillId="0" borderId="10" xfId="0" applyNumberFormat="1" applyFont="1" applyFill="1" applyBorder="1" applyAlignment="1">
      <alignment vertical="center"/>
    </xf>
    <xf numFmtId="4" fontId="11" fillId="0" borderId="10" xfId="0" applyNumberFormat="1" applyFont="1" applyFill="1" applyBorder="1" applyAlignment="1">
      <alignment vertical="center"/>
    </xf>
    <xf numFmtId="49" fontId="11" fillId="0" borderId="14" xfId="0" applyNumberFormat="1" applyFont="1" applyFill="1" applyBorder="1" applyAlignment="1">
      <alignment horizontal="center" vertical="center" wrapText="1"/>
    </xf>
    <xf numFmtId="49" fontId="11" fillId="0" borderId="10" xfId="0" applyNumberFormat="1" applyFont="1" applyFill="1" applyBorder="1" applyAlignment="1">
      <alignment horizontal="center" vertical="center" wrapText="1"/>
    </xf>
    <xf numFmtId="0" fontId="14" fillId="3" borderId="8" xfId="2" applyFont="1" applyFill="1" applyBorder="1" applyAlignment="1">
      <alignment horizontal="right"/>
    </xf>
    <xf numFmtId="0" fontId="14" fillId="3" borderId="9" xfId="2" applyFont="1" applyFill="1" applyBorder="1" applyAlignment="1">
      <alignment horizontal="right"/>
    </xf>
    <xf numFmtId="165" fontId="15" fillId="4" borderId="37" xfId="1" applyNumberFormat="1" applyFont="1" applyFill="1" applyBorder="1" applyAlignment="1">
      <alignment horizontal="center" vertical="center" wrapText="1"/>
    </xf>
    <xf numFmtId="0" fontId="11" fillId="0" borderId="10" xfId="0" applyFont="1" applyBorder="1" applyAlignment="1">
      <alignment horizontal="center" vertical="center" wrapText="1"/>
    </xf>
    <xf numFmtId="0" fontId="11" fillId="0" borderId="40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left" vertical="center" wrapText="1"/>
    </xf>
    <xf numFmtId="0" fontId="11" fillId="0" borderId="0" xfId="0" applyFont="1" applyBorder="1" applyAlignment="1">
      <alignment horizontal="left" vertical="center" wrapText="1"/>
    </xf>
    <xf numFmtId="0" fontId="11" fillId="0" borderId="6" xfId="0" applyFont="1" applyBorder="1" applyAlignment="1">
      <alignment horizontal="left" vertical="center" wrapText="1"/>
    </xf>
    <xf numFmtId="165" fontId="15" fillId="4" borderId="36" xfId="1" applyNumberFormat="1" applyFont="1" applyFill="1" applyBorder="1" applyAlignment="1">
      <alignment horizontal="center" vertical="center" wrapText="1"/>
    </xf>
    <xf numFmtId="0" fontId="11" fillId="0" borderId="37" xfId="0" applyFont="1" applyBorder="1" applyAlignment="1">
      <alignment horizontal="center" vertical="center" wrapText="1"/>
    </xf>
    <xf numFmtId="165" fontId="15" fillId="4" borderId="37" xfId="1" applyNumberFormat="1" applyFont="1" applyFill="1" applyBorder="1" applyAlignment="1">
      <alignment horizontal="center" vertical="center"/>
    </xf>
    <xf numFmtId="165" fontId="15" fillId="4" borderId="10" xfId="1" applyNumberFormat="1" applyFont="1" applyFill="1" applyBorder="1" applyAlignment="1">
      <alignment horizontal="center" vertical="center" wrapText="1"/>
    </xf>
    <xf numFmtId="1" fontId="14" fillId="0" borderId="0" xfId="0" applyNumberFormat="1" applyFont="1" applyBorder="1" applyAlignment="1">
      <alignment horizontal="left" wrapText="1"/>
    </xf>
    <xf numFmtId="0" fontId="13" fillId="0" borderId="0" xfId="0" applyFont="1" applyBorder="1" applyAlignment="1">
      <alignment horizontal="left"/>
    </xf>
    <xf numFmtId="3" fontId="13" fillId="0" borderId="0" xfId="0" applyNumberFormat="1" applyFont="1" applyBorder="1" applyAlignment="1">
      <alignment horizontal="left" vertical="top" wrapText="1"/>
    </xf>
    <xf numFmtId="0" fontId="15" fillId="0" borderId="18" xfId="0" applyFont="1" applyFill="1" applyBorder="1" applyAlignment="1">
      <alignment horizontal="center" vertical="center"/>
    </xf>
    <xf numFmtId="0" fontId="15" fillId="0" borderId="14" xfId="0" applyFont="1" applyFill="1" applyBorder="1" applyAlignment="1">
      <alignment horizontal="center" vertical="center"/>
    </xf>
    <xf numFmtId="0" fontId="11" fillId="0" borderId="2" xfId="0" applyFont="1" applyBorder="1" applyAlignment="1" applyProtection="1">
      <alignment horizontal="center"/>
    </xf>
    <xf numFmtId="0" fontId="11" fillId="0" borderId="3" xfId="0" applyFont="1" applyBorder="1" applyAlignment="1" applyProtection="1">
      <alignment horizontal="center"/>
    </xf>
    <xf numFmtId="0" fontId="11" fillId="0" borderId="4" xfId="0" applyFont="1" applyBorder="1" applyAlignment="1" applyProtection="1">
      <alignment horizontal="center"/>
    </xf>
    <xf numFmtId="0" fontId="11" fillId="0" borderId="5" xfId="0" applyFont="1" applyBorder="1" applyAlignment="1" applyProtection="1">
      <alignment horizontal="center"/>
    </xf>
    <xf numFmtId="0" fontId="11" fillId="0" borderId="0" xfId="0" applyFont="1" applyBorder="1" applyAlignment="1" applyProtection="1">
      <alignment horizontal="center"/>
    </xf>
    <xf numFmtId="0" fontId="11" fillId="0" borderId="6" xfId="0" applyFont="1" applyBorder="1" applyAlignment="1" applyProtection="1">
      <alignment horizontal="center"/>
    </xf>
    <xf numFmtId="0" fontId="11" fillId="0" borderId="7" xfId="0" applyFont="1" applyBorder="1" applyAlignment="1" applyProtection="1">
      <alignment horizontal="center"/>
    </xf>
    <xf numFmtId="0" fontId="11" fillId="0" borderId="8" xfId="0" applyFont="1" applyBorder="1" applyAlignment="1" applyProtection="1">
      <alignment horizontal="center"/>
    </xf>
    <xf numFmtId="0" fontId="11" fillId="0" borderId="9" xfId="0" applyFont="1" applyBorder="1" applyAlignment="1" applyProtection="1">
      <alignment horizontal="center"/>
    </xf>
    <xf numFmtId="0" fontId="15" fillId="0" borderId="2" xfId="0" applyFont="1" applyBorder="1" applyAlignment="1" applyProtection="1">
      <alignment horizontal="center" vertical="center" wrapText="1"/>
    </xf>
    <xf numFmtId="0" fontId="15" fillId="0" borderId="3" xfId="0" applyFont="1" applyBorder="1" applyAlignment="1" applyProtection="1">
      <alignment horizontal="center" vertical="center" wrapText="1"/>
    </xf>
    <xf numFmtId="0" fontId="15" fillId="0" borderId="4" xfId="0" applyFont="1" applyBorder="1" applyAlignment="1" applyProtection="1">
      <alignment horizontal="center" vertical="center" wrapText="1"/>
    </xf>
    <xf numFmtId="0" fontId="15" fillId="0" borderId="5" xfId="0" applyFont="1" applyBorder="1" applyAlignment="1" applyProtection="1">
      <alignment horizontal="center" vertical="center" wrapText="1"/>
    </xf>
    <xf numFmtId="0" fontId="15" fillId="0" borderId="0" xfId="0" applyFont="1" applyBorder="1" applyAlignment="1" applyProtection="1">
      <alignment horizontal="center" vertical="center" wrapText="1"/>
    </xf>
    <xf numFmtId="0" fontId="15" fillId="0" borderId="0" xfId="0" applyFont="1" applyFill="1" applyBorder="1" applyAlignment="1" applyProtection="1">
      <alignment horizontal="center" vertical="center" wrapText="1"/>
    </xf>
    <xf numFmtId="0" fontId="15" fillId="0" borderId="6" xfId="0" applyFont="1" applyFill="1" applyBorder="1" applyAlignment="1" applyProtection="1">
      <alignment horizontal="center" vertical="center" wrapText="1"/>
    </xf>
    <xf numFmtId="0" fontId="11" fillId="0" borderId="0" xfId="0" applyFont="1" applyFill="1" applyBorder="1" applyAlignment="1" applyProtection="1">
      <alignment horizontal="center" vertical="center" wrapText="1"/>
    </xf>
    <xf numFmtId="0" fontId="11" fillId="0" borderId="6" xfId="0" applyFont="1" applyFill="1" applyBorder="1" applyAlignment="1" applyProtection="1">
      <alignment horizontal="center" vertical="center" wrapText="1"/>
    </xf>
    <xf numFmtId="0" fontId="11" fillId="0" borderId="8" xfId="0" applyFont="1" applyFill="1" applyBorder="1" applyAlignment="1" applyProtection="1">
      <alignment horizontal="center" vertical="center" wrapText="1"/>
    </xf>
    <xf numFmtId="0" fontId="11" fillId="0" borderId="9" xfId="0" applyFont="1" applyFill="1" applyBorder="1" applyAlignment="1" applyProtection="1">
      <alignment horizontal="center" vertical="center" wrapText="1"/>
    </xf>
    <xf numFmtId="0" fontId="11" fillId="0" borderId="3" xfId="0" applyFont="1" applyBorder="1" applyAlignment="1" applyProtection="1">
      <alignment horizontal="center" vertical="center"/>
    </xf>
    <xf numFmtId="0" fontId="11" fillId="0" borderId="4" xfId="0" applyFont="1" applyBorder="1" applyAlignment="1" applyProtection="1">
      <alignment horizontal="center" vertical="center"/>
    </xf>
    <xf numFmtId="0" fontId="11" fillId="0" borderId="0" xfId="0" applyFont="1" applyBorder="1" applyAlignment="1" applyProtection="1">
      <alignment horizontal="center" vertical="center"/>
    </xf>
    <xf numFmtId="0" fontId="11" fillId="0" borderId="6" xfId="0" applyFont="1" applyBorder="1" applyAlignment="1" applyProtection="1">
      <alignment horizontal="center" vertical="center"/>
    </xf>
    <xf numFmtId="0" fontId="15" fillId="0" borderId="6" xfId="0" applyFont="1" applyBorder="1" applyAlignment="1" applyProtection="1">
      <alignment horizontal="center" vertical="center" wrapText="1"/>
    </xf>
    <xf numFmtId="0" fontId="15" fillId="0" borderId="7" xfId="0" applyFont="1" applyBorder="1" applyAlignment="1" applyProtection="1">
      <alignment horizontal="center" vertical="center" wrapText="1"/>
    </xf>
    <xf numFmtId="0" fontId="15" fillId="0" borderId="8" xfId="0" applyFont="1" applyBorder="1" applyAlignment="1" applyProtection="1">
      <alignment horizontal="center" vertical="center" wrapText="1"/>
    </xf>
    <xf numFmtId="0" fontId="15" fillId="0" borderId="9" xfId="0" applyFont="1" applyBorder="1" applyAlignment="1" applyProtection="1">
      <alignment horizontal="center" vertical="center" wrapText="1"/>
    </xf>
    <xf numFmtId="165" fontId="15" fillId="4" borderId="38" xfId="1" applyNumberFormat="1" applyFont="1" applyFill="1" applyBorder="1" applyAlignment="1">
      <alignment horizontal="center" vertical="center" wrapText="1"/>
    </xf>
    <xf numFmtId="165" fontId="15" fillId="4" borderId="39" xfId="1" applyNumberFormat="1" applyFont="1" applyFill="1" applyBorder="1" applyAlignment="1">
      <alignment horizontal="center" vertical="center" wrapText="1"/>
    </xf>
    <xf numFmtId="165" fontId="15" fillId="4" borderId="43" xfId="1" applyNumberFormat="1" applyFont="1" applyFill="1" applyBorder="1" applyAlignment="1">
      <alignment horizontal="center" vertical="center" wrapText="1"/>
    </xf>
    <xf numFmtId="165" fontId="15" fillId="4" borderId="14" xfId="1" applyNumberFormat="1" applyFont="1" applyFill="1" applyBorder="1" applyAlignment="1">
      <alignment horizontal="center" vertical="center" wrapText="1"/>
    </xf>
    <xf numFmtId="0" fontId="3" fillId="0" borderId="29" xfId="0" applyFont="1" applyBorder="1" applyAlignment="1">
      <alignment vertical="center"/>
    </xf>
    <xf numFmtId="0" fontId="0" fillId="0" borderId="13" xfId="0" applyBorder="1" applyAlignment="1">
      <alignment vertical="center"/>
    </xf>
    <xf numFmtId="0" fontId="3" fillId="0" borderId="27" xfId="0" applyFont="1" applyBorder="1" applyAlignment="1">
      <alignment vertical="center" wrapText="1"/>
    </xf>
    <xf numFmtId="0" fontId="0" fillId="0" borderId="15" xfId="0" applyBorder="1" applyAlignment="1">
      <alignment vertical="center" wrapText="1"/>
    </xf>
    <xf numFmtId="0" fontId="10" fillId="0" borderId="7" xfId="0" applyFont="1" applyBorder="1" applyAlignment="1">
      <alignment horizontal="center"/>
    </xf>
    <xf numFmtId="0" fontId="10" fillId="0" borderId="8" xfId="0" applyFont="1" applyBorder="1" applyAlignment="1">
      <alignment horizontal="center"/>
    </xf>
    <xf numFmtId="0" fontId="10" fillId="0" borderId="9" xfId="0" applyFont="1" applyBorder="1" applyAlignment="1">
      <alignment horizontal="center"/>
    </xf>
    <xf numFmtId="0" fontId="3" fillId="0" borderId="15" xfId="0" applyFont="1" applyBorder="1" applyAlignment="1">
      <alignment horizontal="left" vertical="center" wrapText="1"/>
    </xf>
    <xf numFmtId="0" fontId="3" fillId="0" borderId="14" xfId="0" applyFont="1" applyBorder="1" applyAlignment="1">
      <alignment horizontal="left" vertical="center" wrapText="1"/>
    </xf>
    <xf numFmtId="0" fontId="3" fillId="0" borderId="24" xfId="0" applyFont="1" applyBorder="1" applyAlignment="1">
      <alignment horizontal="left" vertical="center" wrapText="1"/>
    </xf>
    <xf numFmtId="0" fontId="3" fillId="0" borderId="25" xfId="0" applyFont="1" applyBorder="1" applyAlignment="1">
      <alignment horizontal="left" vertical="center" wrapText="1"/>
    </xf>
    <xf numFmtId="0" fontId="0" fillId="0" borderId="10" xfId="0" applyFont="1" applyBorder="1" applyAlignment="1">
      <alignment horizontal="left"/>
    </xf>
    <xf numFmtId="0" fontId="0" fillId="0" borderId="12" xfId="0" applyFont="1" applyBorder="1" applyAlignment="1">
      <alignment horizontal="left"/>
    </xf>
    <xf numFmtId="0" fontId="3" fillId="0" borderId="27" xfId="0" applyFont="1" applyBorder="1" applyAlignment="1">
      <alignment horizontal="left" vertical="center" wrapText="1"/>
    </xf>
    <xf numFmtId="0" fontId="3" fillId="0" borderId="28" xfId="0" applyFont="1" applyBorder="1" applyAlignment="1">
      <alignment horizontal="left" vertical="center" wrapText="1"/>
    </xf>
    <xf numFmtId="0" fontId="3" fillId="0" borderId="29" xfId="0" applyFont="1" applyBorder="1" applyAlignment="1">
      <alignment horizontal="left" vertical="center" wrapText="1"/>
    </xf>
    <xf numFmtId="0" fontId="3" fillId="0" borderId="13" xfId="0" applyFont="1" applyBorder="1" applyAlignment="1">
      <alignment horizontal="left" vertical="center" wrapText="1"/>
    </xf>
    <xf numFmtId="0" fontId="3" fillId="0" borderId="30" xfId="0" applyFont="1" applyBorder="1" applyAlignment="1">
      <alignment horizontal="left" vertical="center" wrapText="1"/>
    </xf>
    <xf numFmtId="0" fontId="3" fillId="0" borderId="21" xfId="0" applyFont="1" applyBorder="1" applyAlignment="1">
      <alignment horizontal="left" vertical="center" wrapText="1"/>
    </xf>
    <xf numFmtId="0" fontId="3" fillId="0" borderId="5" xfId="0" applyFont="1" applyBorder="1" applyAlignment="1">
      <alignment horizontal="left" vertical="center" wrapText="1"/>
    </xf>
    <xf numFmtId="0" fontId="3" fillId="0" borderId="23" xfId="0" applyFont="1" applyBorder="1" applyAlignment="1">
      <alignment horizontal="left" vertical="center" wrapText="1"/>
    </xf>
    <xf numFmtId="0" fontId="3" fillId="0" borderId="32" xfId="0" applyFont="1" applyBorder="1" applyAlignment="1">
      <alignment horizontal="left" vertical="center" wrapText="1"/>
    </xf>
    <xf numFmtId="0" fontId="3" fillId="0" borderId="17" xfId="0" applyFont="1" applyBorder="1" applyAlignment="1">
      <alignment horizontal="left" vertical="center" wrapText="1"/>
    </xf>
    <xf numFmtId="0" fontId="3" fillId="0" borderId="7" xfId="0" applyFont="1" applyBorder="1" applyAlignment="1">
      <alignment horizontal="left" vertical="center" wrapText="1"/>
    </xf>
    <xf numFmtId="0" fontId="3" fillId="0" borderId="34" xfId="0" applyFont="1" applyBorder="1" applyAlignment="1">
      <alignment horizontal="left" vertical="center" wrapText="1"/>
    </xf>
    <xf numFmtId="0" fontId="0" fillId="0" borderId="28" xfId="0" applyBorder="1" applyAlignment="1">
      <alignment vertical="center" wrapText="1"/>
    </xf>
    <xf numFmtId="0" fontId="0" fillId="0" borderId="2" xfId="0" applyBorder="1" applyAlignment="1" applyProtection="1">
      <alignment horizontal="center"/>
    </xf>
    <xf numFmtId="0" fontId="0" fillId="0" borderId="3" xfId="0" applyBorder="1" applyAlignment="1" applyProtection="1">
      <alignment horizontal="center"/>
    </xf>
    <xf numFmtId="0" fontId="0" fillId="0" borderId="4" xfId="0" applyBorder="1" applyAlignment="1" applyProtection="1">
      <alignment horizontal="center"/>
    </xf>
    <xf numFmtId="0" fontId="0" fillId="0" borderId="5" xfId="0" applyBorder="1" applyAlignment="1" applyProtection="1">
      <alignment horizontal="center"/>
    </xf>
    <xf numFmtId="0" fontId="0" fillId="0" borderId="0" xfId="0" applyBorder="1" applyAlignment="1" applyProtection="1">
      <alignment horizontal="center"/>
    </xf>
    <xf numFmtId="0" fontId="0" fillId="0" borderId="6" xfId="0" applyBorder="1" applyAlignment="1" applyProtection="1">
      <alignment horizontal="center"/>
    </xf>
    <xf numFmtId="0" fontId="0" fillId="0" borderId="7" xfId="0" applyBorder="1" applyAlignment="1" applyProtection="1">
      <alignment horizontal="center"/>
    </xf>
    <xf numFmtId="0" fontId="0" fillId="0" borderId="8" xfId="0" applyBorder="1" applyAlignment="1" applyProtection="1">
      <alignment horizontal="center"/>
    </xf>
    <xf numFmtId="0" fontId="0" fillId="0" borderId="9" xfId="0" applyBorder="1" applyAlignment="1" applyProtection="1">
      <alignment horizontal="center"/>
    </xf>
    <xf numFmtId="0" fontId="3" fillId="5" borderId="2" xfId="0" applyFont="1" applyFill="1" applyBorder="1" applyAlignment="1">
      <alignment horizontal="center" vertical="center" wrapText="1"/>
    </xf>
    <xf numFmtId="0" fontId="3" fillId="5" borderId="3" xfId="0" applyFont="1" applyFill="1" applyBorder="1" applyAlignment="1">
      <alignment horizontal="center" vertical="center" wrapText="1"/>
    </xf>
    <xf numFmtId="0" fontId="3" fillId="5" borderId="4" xfId="0" applyFont="1" applyFill="1" applyBorder="1" applyAlignment="1">
      <alignment horizontal="center" vertical="center" wrapText="1"/>
    </xf>
    <xf numFmtId="0" fontId="3" fillId="5" borderId="7" xfId="0" applyFont="1" applyFill="1" applyBorder="1" applyAlignment="1">
      <alignment horizontal="center" vertical="center" wrapText="1"/>
    </xf>
    <xf numFmtId="0" fontId="3" fillId="5" borderId="8" xfId="0" applyFont="1" applyFill="1" applyBorder="1" applyAlignment="1">
      <alignment horizontal="center" vertical="center" wrapText="1"/>
    </xf>
    <xf numFmtId="0" fontId="3" fillId="5" borderId="9" xfId="0" applyFont="1" applyFill="1" applyBorder="1" applyAlignment="1">
      <alignment horizontal="center" vertical="center" wrapText="1"/>
    </xf>
    <xf numFmtId="0" fontId="0" fillId="0" borderId="22" xfId="0" applyFont="1" applyBorder="1" applyAlignment="1">
      <alignment horizontal="left" vertical="center"/>
    </xf>
    <xf numFmtId="0" fontId="0" fillId="0" borderId="6" xfId="0" applyFont="1" applyBorder="1" applyAlignment="1">
      <alignment horizontal="left" vertical="center"/>
    </xf>
    <xf numFmtId="0" fontId="0" fillId="0" borderId="26" xfId="0" applyFont="1" applyBorder="1" applyAlignment="1">
      <alignment horizontal="left"/>
    </xf>
    <xf numFmtId="0" fontId="0" fillId="0" borderId="9" xfId="0" applyFont="1" applyBorder="1" applyAlignment="1">
      <alignment horizontal="left"/>
    </xf>
    <xf numFmtId="0" fontId="3" fillId="5" borderId="2" xfId="0" applyFont="1" applyFill="1" applyBorder="1" applyAlignment="1">
      <alignment horizontal="center" vertical="center"/>
    </xf>
    <xf numFmtId="0" fontId="3" fillId="5" borderId="3" xfId="0" applyFont="1" applyFill="1" applyBorder="1" applyAlignment="1">
      <alignment horizontal="center" vertical="center"/>
    </xf>
    <xf numFmtId="0" fontId="3" fillId="5" borderId="4" xfId="0" applyFont="1" applyFill="1" applyBorder="1" applyAlignment="1">
      <alignment horizontal="center" vertical="center"/>
    </xf>
    <xf numFmtId="0" fontId="4" fillId="0" borderId="5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6" fillId="0" borderId="6" xfId="0" applyFont="1" applyBorder="1" applyAlignment="1" applyProtection="1">
      <alignment horizontal="center" vertical="center"/>
    </xf>
    <xf numFmtId="0" fontId="0" fillId="0" borderId="10" xfId="0" applyFont="1" applyBorder="1" applyAlignment="1">
      <alignment horizontal="left" wrapText="1"/>
    </xf>
    <xf numFmtId="0" fontId="0" fillId="0" borderId="12" xfId="0" applyFont="1" applyBorder="1" applyAlignment="1">
      <alignment horizontal="left" wrapText="1"/>
    </xf>
    <xf numFmtId="0" fontId="0" fillId="0" borderId="20" xfId="0" applyFont="1" applyBorder="1" applyAlignment="1">
      <alignment horizontal="left" vertical="center"/>
    </xf>
    <xf numFmtId="0" fontId="0" fillId="0" borderId="31" xfId="0" applyFont="1" applyBorder="1" applyAlignment="1">
      <alignment horizontal="left" vertical="center"/>
    </xf>
    <xf numFmtId="0" fontId="0" fillId="0" borderId="16" xfId="0" applyFont="1" applyBorder="1" applyAlignment="1">
      <alignment horizontal="left" vertical="center"/>
    </xf>
    <xf numFmtId="0" fontId="0" fillId="0" borderId="33" xfId="0" applyFont="1" applyBorder="1" applyAlignment="1">
      <alignment horizontal="left" vertical="center"/>
    </xf>
    <xf numFmtId="0" fontId="0" fillId="0" borderId="26" xfId="0" applyFont="1" applyBorder="1" applyAlignment="1">
      <alignment horizontal="left" vertical="center"/>
    </xf>
    <xf numFmtId="0" fontId="0" fillId="0" borderId="9" xfId="0" applyFont="1" applyBorder="1" applyAlignment="1">
      <alignment horizontal="left" vertical="center"/>
    </xf>
    <xf numFmtId="0" fontId="0" fillId="0" borderId="10" xfId="0" applyFont="1" applyBorder="1" applyAlignment="1">
      <alignment horizontal="left" vertical="center"/>
    </xf>
    <xf numFmtId="0" fontId="0" fillId="0" borderId="12" xfId="0" applyFont="1" applyBorder="1" applyAlignment="1">
      <alignment horizontal="left" vertical="center"/>
    </xf>
    <xf numFmtId="167" fontId="13" fillId="0" borderId="10" xfId="3" applyNumberFormat="1" applyFont="1" applyFill="1" applyBorder="1" applyAlignment="1">
      <alignment vertical="center"/>
    </xf>
    <xf numFmtId="165" fontId="17" fillId="0" borderId="0" xfId="0" applyNumberFormat="1" applyFont="1" applyBorder="1"/>
    <xf numFmtId="0" fontId="17" fillId="0" borderId="0" xfId="0" applyFont="1" applyFill="1" applyBorder="1" applyAlignment="1">
      <alignment horizontal="left"/>
    </xf>
    <xf numFmtId="4" fontId="17" fillId="0" borderId="0" xfId="0" applyNumberFormat="1" applyFont="1" applyFill="1" applyBorder="1"/>
    <xf numFmtId="3" fontId="17" fillId="0" borderId="0" xfId="0" applyNumberFormat="1" applyFont="1" applyFill="1" applyBorder="1"/>
  </cellXfs>
  <cellStyles count="6">
    <cellStyle name="Entrada" xfId="2" builtinId="20"/>
    <cellStyle name="Millares" xfId="1" builtinId="3"/>
    <cellStyle name="Millares [0]" xfId="5" builtinId="6"/>
    <cellStyle name="Moneda" xfId="3" builtinId="4"/>
    <cellStyle name="Normal" xfId="0" builtinId="0"/>
    <cellStyle name="Normal 2" xfId="4" xr:uid="{00000000-0005-0000-0000-000004000000}"/>
  </cellStyles>
  <dxfs count="0"/>
  <tableStyles count="0" defaultTableStyle="TableStyleMedium2" defaultPivotStyle="PivotStyleLight16"/>
  <colors>
    <mruColors>
      <color rgb="FFCC3300"/>
      <color rgb="FFFF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553561</xdr:colOff>
      <xdr:row>51</xdr:row>
      <xdr:rowOff>0</xdr:rowOff>
    </xdr:from>
    <xdr:to>
      <xdr:col>9</xdr:col>
      <xdr:colOff>555149</xdr:colOff>
      <xdr:row>51</xdr:row>
      <xdr:rowOff>5160</xdr:rowOff>
    </xdr:to>
    <xdr:cxnSp macro="">
      <xdr:nvCxnSpPr>
        <xdr:cNvPr id="6" name="3 Conector recto">
          <a:extLst>
            <a:ext uri="{FF2B5EF4-FFF2-40B4-BE49-F238E27FC236}">
              <a16:creationId xmlns:a16="http://schemas.microsoft.com/office/drawing/2014/main" id="{40DE51F0-E060-480A-AEB9-641EC43E063C}"/>
            </a:ext>
          </a:extLst>
        </xdr:cNvPr>
        <xdr:cNvCxnSpPr/>
      </xdr:nvCxnSpPr>
      <xdr:spPr>
        <a:xfrm rot="5400000">
          <a:off x="551775" y="10933926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553561</xdr:colOff>
      <xdr:row>51</xdr:row>
      <xdr:rowOff>0</xdr:rowOff>
    </xdr:from>
    <xdr:to>
      <xdr:col>9</xdr:col>
      <xdr:colOff>555149</xdr:colOff>
      <xdr:row>51</xdr:row>
      <xdr:rowOff>5160</xdr:rowOff>
    </xdr:to>
    <xdr:cxnSp macro="">
      <xdr:nvCxnSpPr>
        <xdr:cNvPr id="7" name="3 Conector recto">
          <a:extLst>
            <a:ext uri="{FF2B5EF4-FFF2-40B4-BE49-F238E27FC236}">
              <a16:creationId xmlns:a16="http://schemas.microsoft.com/office/drawing/2014/main" id="{78D01C9F-889E-4A4E-88A2-7BC57681032C}"/>
            </a:ext>
          </a:extLst>
        </xdr:cNvPr>
        <xdr:cNvCxnSpPr/>
      </xdr:nvCxnSpPr>
      <xdr:spPr>
        <a:xfrm rot="5400000">
          <a:off x="551775" y="10933926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553561</xdr:colOff>
      <xdr:row>52</xdr:row>
      <xdr:rowOff>0</xdr:rowOff>
    </xdr:from>
    <xdr:to>
      <xdr:col>9</xdr:col>
      <xdr:colOff>555149</xdr:colOff>
      <xdr:row>52</xdr:row>
      <xdr:rowOff>10319</xdr:rowOff>
    </xdr:to>
    <xdr:cxnSp macro="">
      <xdr:nvCxnSpPr>
        <xdr:cNvPr id="8" name="3 Conector recto">
          <a:extLst>
            <a:ext uri="{FF2B5EF4-FFF2-40B4-BE49-F238E27FC236}">
              <a16:creationId xmlns:a16="http://schemas.microsoft.com/office/drawing/2014/main" id="{950675CE-35B5-4FB5-A177-04EB2FC852C7}"/>
            </a:ext>
          </a:extLst>
        </xdr:cNvPr>
        <xdr:cNvCxnSpPr/>
      </xdr:nvCxnSpPr>
      <xdr:spPr>
        <a:xfrm rot="5400000">
          <a:off x="549195" y="109532341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526891</xdr:colOff>
      <xdr:row>52</xdr:row>
      <xdr:rowOff>0</xdr:rowOff>
    </xdr:from>
    <xdr:to>
      <xdr:col>12</xdr:col>
      <xdr:colOff>528479</xdr:colOff>
      <xdr:row>52</xdr:row>
      <xdr:rowOff>10319</xdr:rowOff>
    </xdr:to>
    <xdr:cxnSp macro="">
      <xdr:nvCxnSpPr>
        <xdr:cNvPr id="9" name="3 Conector recto">
          <a:extLst>
            <a:ext uri="{FF2B5EF4-FFF2-40B4-BE49-F238E27FC236}">
              <a16:creationId xmlns:a16="http://schemas.microsoft.com/office/drawing/2014/main" id="{DE263017-DFF9-4205-B1A0-2DCC81D95B62}"/>
            </a:ext>
          </a:extLst>
        </xdr:cNvPr>
        <xdr:cNvCxnSpPr/>
      </xdr:nvCxnSpPr>
      <xdr:spPr>
        <a:xfrm rot="5400000">
          <a:off x="9571275" y="109532341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526891</xdr:colOff>
      <xdr:row>52</xdr:row>
      <xdr:rowOff>0</xdr:rowOff>
    </xdr:from>
    <xdr:to>
      <xdr:col>16</xdr:col>
      <xdr:colOff>528479</xdr:colOff>
      <xdr:row>52</xdr:row>
      <xdr:rowOff>10319</xdr:rowOff>
    </xdr:to>
    <xdr:cxnSp macro="">
      <xdr:nvCxnSpPr>
        <xdr:cNvPr id="10" name="3 Conector recto">
          <a:extLst>
            <a:ext uri="{FF2B5EF4-FFF2-40B4-BE49-F238E27FC236}">
              <a16:creationId xmlns:a16="http://schemas.microsoft.com/office/drawing/2014/main" id="{BD1C3788-0F61-458C-98BE-F0FF35429646}"/>
            </a:ext>
          </a:extLst>
        </xdr:cNvPr>
        <xdr:cNvCxnSpPr/>
      </xdr:nvCxnSpPr>
      <xdr:spPr>
        <a:xfrm rot="5400000">
          <a:off x="14063900" y="12751991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1</xdr:col>
      <xdr:colOff>23812</xdr:colOff>
      <xdr:row>1</xdr:row>
      <xdr:rowOff>166688</xdr:rowOff>
    </xdr:from>
    <xdr:to>
      <xdr:col>15</xdr:col>
      <xdr:colOff>386887</xdr:colOff>
      <xdr:row>3</xdr:row>
      <xdr:rowOff>360587</xdr:rowOff>
    </xdr:to>
    <xdr:pic>
      <xdr:nvPicPr>
        <xdr:cNvPr id="11" name="Imagen 10">
          <a:extLst>
            <a:ext uri="{FF2B5EF4-FFF2-40B4-BE49-F238E27FC236}">
              <a16:creationId xmlns:a16="http://schemas.microsoft.com/office/drawing/2014/main" id="{7CCED9FE-7448-4EA1-99A5-A700191B6FA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9125" y="547688"/>
          <a:ext cx="21744999" cy="955899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76201</xdr:colOff>
      <xdr:row>1</xdr:row>
      <xdr:rowOff>70756</xdr:rowOff>
    </xdr:from>
    <xdr:to>
      <xdr:col>5</xdr:col>
      <xdr:colOff>1428749</xdr:colOff>
      <xdr:row>4</xdr:row>
      <xdr:rowOff>238125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5751" y="270781"/>
          <a:ext cx="10582273" cy="738869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cvargasg/AppData/Local/Microsoft/Windows/INetCache/Content.Outlook/VAN759AG/Anexo%20M%20I%20-%20COPIA%20DE%20COPIA%20DE%20FORMATO_ESTADO_FINANCIERO_CONVENIOS%20XLSX-%20-%2015-01-2019%20-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Anexo%201.%20Informe%20de%20ejecuci&#243;n%20financiera%20enero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tructivo Formato CONVENIOS"/>
      <sheetName val="Formato Convenios"/>
      <sheetName val="Hoja2"/>
      <sheetName val="Hoja1"/>
      <sheetName val="Hoja4"/>
    </sheetNames>
    <sheetDataSet>
      <sheetData sheetId="0"/>
      <sheetData sheetId="1"/>
      <sheetData sheetId="2"/>
      <sheetData sheetId="3"/>
      <sheetData sheetId="4" refreshError="1">
        <row r="4">
          <cell r="C4" t="str">
            <v>Amazonas</v>
          </cell>
        </row>
        <row r="5">
          <cell r="C5" t="str">
            <v>Antioquia</v>
          </cell>
        </row>
        <row r="6">
          <cell r="C6" t="str">
            <v>Arauca</v>
          </cell>
        </row>
        <row r="7">
          <cell r="C7" t="str">
            <v>Atlántico</v>
          </cell>
        </row>
        <row r="8">
          <cell r="C8" t="str">
            <v>Bolívar</v>
          </cell>
        </row>
        <row r="9">
          <cell r="C9" t="str">
            <v>Boyacá</v>
          </cell>
        </row>
        <row r="10">
          <cell r="C10" t="str">
            <v>Caldas</v>
          </cell>
        </row>
        <row r="11">
          <cell r="C11" t="str">
            <v>Caquetá</v>
          </cell>
        </row>
        <row r="12">
          <cell r="C12" t="str">
            <v>Casanare</v>
          </cell>
        </row>
        <row r="13">
          <cell r="C13" t="str">
            <v>Cauca</v>
          </cell>
        </row>
        <row r="14">
          <cell r="C14" t="str">
            <v>Cesar</v>
          </cell>
        </row>
        <row r="15">
          <cell r="C15" t="str">
            <v>Choco</v>
          </cell>
        </row>
        <row r="16">
          <cell r="C16" t="str">
            <v>Córdoba</v>
          </cell>
        </row>
        <row r="17">
          <cell r="C17" t="str">
            <v>Cundinamarca</v>
          </cell>
        </row>
        <row r="18">
          <cell r="C18" t="str">
            <v>Dirección_General</v>
          </cell>
        </row>
        <row r="19">
          <cell r="C19" t="str">
            <v>Distrito_Capital</v>
          </cell>
        </row>
        <row r="20">
          <cell r="C20" t="str">
            <v>Guainía</v>
          </cell>
        </row>
        <row r="21">
          <cell r="C21" t="str">
            <v>Guajira</v>
          </cell>
        </row>
        <row r="22">
          <cell r="C22" t="str">
            <v>Guaviare</v>
          </cell>
        </row>
        <row r="23">
          <cell r="C23" t="str">
            <v>Huila</v>
          </cell>
        </row>
        <row r="24">
          <cell r="C24" t="str">
            <v>Magdalena</v>
          </cell>
        </row>
        <row r="25">
          <cell r="C25" t="str">
            <v>Meta</v>
          </cell>
        </row>
        <row r="26">
          <cell r="C26" t="str">
            <v>Nariño</v>
          </cell>
        </row>
        <row r="27">
          <cell r="C27" t="str">
            <v>Norte_de_Santander</v>
          </cell>
        </row>
        <row r="28">
          <cell r="C28" t="str">
            <v>Putumayo</v>
          </cell>
        </row>
        <row r="29">
          <cell r="C29" t="str">
            <v>Quindío</v>
          </cell>
        </row>
        <row r="30">
          <cell r="C30" t="str">
            <v>Risaralda</v>
          </cell>
        </row>
        <row r="31">
          <cell r="C31" t="str">
            <v>San_Andrés</v>
          </cell>
        </row>
        <row r="32">
          <cell r="C32" t="str">
            <v>Santander</v>
          </cell>
        </row>
        <row r="33">
          <cell r="C33" t="str">
            <v>Sucre</v>
          </cell>
        </row>
        <row r="34">
          <cell r="C34" t="str">
            <v>Tolima</v>
          </cell>
        </row>
        <row r="35">
          <cell r="C35" t="str">
            <v>Valle_del_Cauca</v>
          </cell>
        </row>
        <row r="36">
          <cell r="C36" t="str">
            <v>Vaupés</v>
          </cell>
        </row>
        <row r="37">
          <cell r="C37" t="str">
            <v>Vichada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nero - 2023"/>
      <sheetName val="Hoja1"/>
      <sheetName val="Adhesiones"/>
      <sheetName val="Conciliación Quipu"/>
      <sheetName val="Anexo 3-Porcion C-NC"/>
      <sheetName val="Cta 11100613"/>
      <sheetName val="Cta 29020102"/>
      <sheetName val="Cta 29020103 rend"/>
      <sheetName val="Cta 19050301"/>
      <sheetName val="Mov Cta BBVA"/>
      <sheetName val="Mov Cta OCCIDENTE"/>
      <sheetName val="Anexo. Matrix"/>
      <sheetName val="GMF"/>
      <sheetName val="Impuestos"/>
      <sheetName val="Anexo 2 Sena"/>
      <sheetName val="Anexo 7 Capital Semilla"/>
      <sheetName val="Anexo 6 Tauramena"/>
      <sheetName val="Anexo 5 Itagüí"/>
      <sheetName val="Anexo 7 Villanueva"/>
      <sheetName val="Anexo 8 San Juan de Urabá"/>
      <sheetName val="Anexo 9 Yarumal"/>
      <sheetName val="Anexo 10 Garzón"/>
      <sheetName val="Anexo 11 Dpto Sucre"/>
      <sheetName val="Anexo 12 Planadas"/>
      <sheetName val="Anexo 13 Caldas"/>
      <sheetName val="Anexo 14 Bugalagrande"/>
      <sheetName val="Anexo 15 Carmen de Viboral"/>
      <sheetName val="Anexo 16 Planeta Rica"/>
      <sheetName val="Anexo 17 Barrancabermeja"/>
      <sheetName val="Anexo 18 Gramalote"/>
      <sheetName val="Anexo 19 Pastoral Social"/>
      <sheetName val="Anexo 20 Minera de Cobre"/>
      <sheetName val="Anexo 21 Ministerio del Interio"/>
      <sheetName val="Anexo 22 Municipio Manizales"/>
      <sheetName val="Anexo 24 Municipio de la virgin"/>
      <sheetName val="Anexo 23 Dpto Norte de Santande"/>
      <sheetName val="Anexo 25 Municipio Acacias"/>
      <sheetName val="Anexo 26 Distrito Riohacha"/>
      <sheetName val="Anexo 4- Relación facturas IVA"/>
    </sheetNames>
    <sheetDataSet>
      <sheetData sheetId="0"/>
      <sheetData sheetId="1"/>
      <sheetData sheetId="2">
        <row r="5">
          <cell r="A5" t="str">
            <v>Municipio de Itagüí</v>
          </cell>
          <cell r="B5">
            <v>1000000000</v>
          </cell>
          <cell r="C5">
            <v>0.5</v>
          </cell>
          <cell r="D5">
            <v>1000000000</v>
          </cell>
          <cell r="E5">
            <v>0.5</v>
          </cell>
          <cell r="F5">
            <v>2000000000</v>
          </cell>
          <cell r="G5">
            <v>1819786585.8300002</v>
          </cell>
          <cell r="H5">
            <v>909893292.91500008</v>
          </cell>
          <cell r="I5">
            <v>909893292.91500008</v>
          </cell>
          <cell r="J5">
            <v>8111512</v>
          </cell>
          <cell r="K5">
            <v>4055756</v>
          </cell>
          <cell r="L5">
            <v>4055756</v>
          </cell>
          <cell r="M5">
            <v>1827898097.8300002</v>
          </cell>
          <cell r="N5">
            <v>913949048.91500008</v>
          </cell>
          <cell r="O5">
            <v>913949048.91500008</v>
          </cell>
        </row>
        <row r="6">
          <cell r="A6" t="str">
            <v>Municipio de Tauramena</v>
          </cell>
          <cell r="B6">
            <v>500000000</v>
          </cell>
          <cell r="C6">
            <v>0.36289658245772438</v>
          </cell>
          <cell r="D6">
            <v>877803000</v>
          </cell>
          <cell r="E6">
            <v>0.63710341754227562</v>
          </cell>
          <cell r="F6">
            <v>1377803000</v>
          </cell>
          <cell r="G6">
            <v>867061841.29999995</v>
          </cell>
          <cell r="H6">
            <v>314653778.98727179</v>
          </cell>
          <cell r="I6">
            <v>552408062.31272817</v>
          </cell>
          <cell r="J6">
            <v>0</v>
          </cell>
          <cell r="K6">
            <v>0</v>
          </cell>
          <cell r="L6">
            <v>0</v>
          </cell>
          <cell r="M6">
            <v>867061841.29999995</v>
          </cell>
          <cell r="N6">
            <v>314653778.98727179</v>
          </cell>
          <cell r="O6">
            <v>552408062.31272817</v>
          </cell>
        </row>
        <row r="7">
          <cell r="A7" t="str">
            <v>Municipio de Garzón</v>
          </cell>
          <cell r="B7">
            <v>300000000</v>
          </cell>
          <cell r="C7">
            <v>0.33333333333333331</v>
          </cell>
          <cell r="D7">
            <v>600000000</v>
          </cell>
          <cell r="E7">
            <v>0.66666666666666663</v>
          </cell>
          <cell r="F7">
            <v>900000000</v>
          </cell>
          <cell r="G7">
            <v>821917872.4000001</v>
          </cell>
          <cell r="H7">
            <v>273972624.13333333</v>
          </cell>
          <cell r="I7">
            <v>547945248.26666665</v>
          </cell>
          <cell r="J7">
            <v>0</v>
          </cell>
          <cell r="K7">
            <v>0</v>
          </cell>
          <cell r="L7">
            <v>0</v>
          </cell>
          <cell r="M7">
            <v>821917872.4000001</v>
          </cell>
          <cell r="N7">
            <v>273972624.13333333</v>
          </cell>
          <cell r="O7">
            <v>547945248.26666665</v>
          </cell>
        </row>
        <row r="8">
          <cell r="A8" t="str">
            <v>Municipio de Caldas</v>
          </cell>
          <cell r="B8">
            <v>600000000</v>
          </cell>
          <cell r="C8">
            <v>0.4</v>
          </cell>
          <cell r="D8">
            <v>900000000</v>
          </cell>
          <cell r="E8">
            <v>0.6</v>
          </cell>
          <cell r="F8">
            <v>1500000000</v>
          </cell>
          <cell r="G8">
            <v>973627142.00999999</v>
          </cell>
          <cell r="H8">
            <v>389450856.80400002</v>
          </cell>
          <cell r="I8">
            <v>584176285.20599997</v>
          </cell>
          <cell r="J8">
            <v>31355881</v>
          </cell>
          <cell r="K8">
            <v>12542352.4</v>
          </cell>
          <cell r="L8">
            <v>18813528.599999998</v>
          </cell>
          <cell r="M8">
            <v>1004983023.01</v>
          </cell>
          <cell r="N8">
            <v>401993209.204</v>
          </cell>
          <cell r="O8">
            <v>602989813.80599999</v>
          </cell>
        </row>
        <row r="9">
          <cell r="A9" t="str">
            <v>Municipio de Bugalagrande</v>
          </cell>
          <cell r="B9">
            <v>298516243</v>
          </cell>
          <cell r="C9">
            <v>0.33333333333333331</v>
          </cell>
          <cell r="D9">
            <v>700000000</v>
          </cell>
          <cell r="E9">
            <v>0.66666666666666663</v>
          </cell>
          <cell r="F9">
            <v>998516243</v>
          </cell>
          <cell r="G9">
            <v>892597996.64999986</v>
          </cell>
          <cell r="H9">
            <v>297532665.54999995</v>
          </cell>
          <cell r="I9">
            <v>595065331.0999999</v>
          </cell>
          <cell r="J9">
            <v>0</v>
          </cell>
          <cell r="K9">
            <v>0</v>
          </cell>
          <cell r="L9">
            <v>0</v>
          </cell>
          <cell r="M9">
            <v>892597996.64999986</v>
          </cell>
          <cell r="N9">
            <v>297532665.54999995</v>
          </cell>
          <cell r="O9">
            <v>595065331.0999999</v>
          </cell>
        </row>
        <row r="10">
          <cell r="A10" t="str">
            <v>Municipio de Carmen de Viboral</v>
          </cell>
          <cell r="B10">
            <v>600000000</v>
          </cell>
          <cell r="C10">
            <v>0.40600810798191639</v>
          </cell>
          <cell r="D10">
            <v>877803000</v>
          </cell>
          <cell r="E10">
            <v>0.59399189201808356</v>
          </cell>
          <cell r="F10">
            <v>1477803000</v>
          </cell>
          <cell r="G10">
            <v>1153369566.1500001</v>
          </cell>
          <cell r="H10">
            <v>468277395.35648531</v>
          </cell>
          <cell r="I10">
            <v>685092170.79351473</v>
          </cell>
          <cell r="J10">
            <v>6913116</v>
          </cell>
          <cell r="K10">
            <v>2806781.1474195137</v>
          </cell>
          <cell r="L10">
            <v>4106334.8525804859</v>
          </cell>
          <cell r="M10">
            <v>1160282682.1500001</v>
          </cell>
          <cell r="N10">
            <v>471084176.50390482</v>
          </cell>
          <cell r="O10">
            <v>689198505.64609528</v>
          </cell>
        </row>
        <row r="11">
          <cell r="A11" t="str">
            <v>Municipio de Villanueva</v>
          </cell>
          <cell r="B11">
            <v>300000000</v>
          </cell>
          <cell r="C11">
            <v>0.33333333333333331</v>
          </cell>
          <cell r="D11">
            <v>600000000</v>
          </cell>
          <cell r="E11">
            <v>0.66666666666666663</v>
          </cell>
          <cell r="F11">
            <v>900000000</v>
          </cell>
          <cell r="G11">
            <v>745930791.69000006</v>
          </cell>
          <cell r="H11">
            <v>248643597.23000002</v>
          </cell>
          <cell r="I11">
            <v>497287194.46000004</v>
          </cell>
          <cell r="J11">
            <v>33621711</v>
          </cell>
          <cell r="K11">
            <v>11207237</v>
          </cell>
          <cell r="L11">
            <v>22414474</v>
          </cell>
          <cell r="M11">
            <v>779552502.69000006</v>
          </cell>
          <cell r="N11">
            <v>259850834.23000002</v>
          </cell>
          <cell r="O11">
            <v>519701668.46000004</v>
          </cell>
        </row>
        <row r="12">
          <cell r="A12" t="str">
            <v>Municipio de Yarumal</v>
          </cell>
          <cell r="B12">
            <v>300000000</v>
          </cell>
          <cell r="C12">
            <v>0.33333333333333331</v>
          </cell>
          <cell r="D12">
            <v>600000000</v>
          </cell>
          <cell r="E12">
            <v>0.66666666666666663</v>
          </cell>
          <cell r="F12">
            <v>900000000</v>
          </cell>
          <cell r="G12">
            <v>885339804.17999983</v>
          </cell>
          <cell r="H12">
            <v>295113268.05999994</v>
          </cell>
          <cell r="I12">
            <v>590226536.11999989</v>
          </cell>
          <cell r="J12">
            <v>5665107</v>
          </cell>
          <cell r="K12">
            <v>1888369</v>
          </cell>
          <cell r="L12">
            <v>3776738</v>
          </cell>
          <cell r="M12">
            <v>891004911.17999983</v>
          </cell>
          <cell r="N12">
            <v>297001637.05999994</v>
          </cell>
          <cell r="O12">
            <v>594003274.11999989</v>
          </cell>
        </row>
        <row r="13">
          <cell r="A13" t="str">
            <v>Municipio de Planadas</v>
          </cell>
          <cell r="B13">
            <v>308000000</v>
          </cell>
          <cell r="C13">
            <v>0.33333333333333331</v>
          </cell>
          <cell r="D13">
            <v>616000000</v>
          </cell>
          <cell r="E13">
            <v>0.66666666666666663</v>
          </cell>
          <cell r="F13">
            <v>924000000</v>
          </cell>
          <cell r="G13">
            <v>636603767</v>
          </cell>
          <cell r="H13">
            <v>212201255.66666666</v>
          </cell>
          <cell r="I13">
            <v>424402511.33333331</v>
          </cell>
          <cell r="J13">
            <v>27773957</v>
          </cell>
          <cell r="K13">
            <v>9257985.666666666</v>
          </cell>
          <cell r="L13">
            <v>18515971.333333332</v>
          </cell>
          <cell r="M13">
            <v>664377724</v>
          </cell>
          <cell r="N13">
            <v>221459241.33333331</v>
          </cell>
          <cell r="O13">
            <v>442918482.66666663</v>
          </cell>
        </row>
        <row r="14">
          <cell r="A14" t="str">
            <v>Municipio de Planeta Rica</v>
          </cell>
          <cell r="B14">
            <v>500000000</v>
          </cell>
          <cell r="C14">
            <v>0.36289658245772438</v>
          </cell>
          <cell r="D14">
            <v>877803000</v>
          </cell>
          <cell r="E14">
            <v>0.63710341754227562</v>
          </cell>
          <cell r="F14">
            <v>1377803000</v>
          </cell>
          <cell r="G14">
            <v>1222633970.52</v>
          </cell>
          <cell r="H14">
            <v>443689689.49842614</v>
          </cell>
          <cell r="I14">
            <v>778944281.0215739</v>
          </cell>
          <cell r="J14">
            <v>0</v>
          </cell>
          <cell r="K14">
            <v>0</v>
          </cell>
          <cell r="L14">
            <v>0</v>
          </cell>
          <cell r="M14">
            <v>1222633970.52</v>
          </cell>
          <cell r="N14">
            <v>443689689.49842614</v>
          </cell>
          <cell r="O14">
            <v>778944281.0215739</v>
          </cell>
        </row>
        <row r="15">
          <cell r="A15" t="str">
            <v>Municipio de Barrancabermeja</v>
          </cell>
          <cell r="B15">
            <v>750000000</v>
          </cell>
          <cell r="C15">
            <v>0.5</v>
          </cell>
          <cell r="D15">
            <v>750000000</v>
          </cell>
          <cell r="E15">
            <v>0.5</v>
          </cell>
          <cell r="F15">
            <v>1500000000</v>
          </cell>
          <cell r="G15">
            <v>1087787260.26</v>
          </cell>
          <cell r="H15">
            <v>543893630.13</v>
          </cell>
          <cell r="I15">
            <v>543893630.13</v>
          </cell>
          <cell r="J15">
            <v>33474847</v>
          </cell>
          <cell r="K15">
            <v>16737423.5</v>
          </cell>
          <cell r="L15">
            <v>16737423.5</v>
          </cell>
          <cell r="M15">
            <v>1121262107.26</v>
          </cell>
          <cell r="N15">
            <v>560631053.63</v>
          </cell>
          <cell r="O15">
            <v>560631053.63</v>
          </cell>
        </row>
        <row r="16">
          <cell r="A16" t="str">
            <v>Secretariado Nacional de Pastoral Social Caritas Colombiana</v>
          </cell>
          <cell r="B16">
            <v>372286609</v>
          </cell>
          <cell r="C16">
            <v>0.5</v>
          </cell>
          <cell r="D16">
            <v>1000000000</v>
          </cell>
          <cell r="E16">
            <v>0.5</v>
          </cell>
          <cell r="F16">
            <v>1372286609</v>
          </cell>
          <cell r="G16">
            <v>620164858</v>
          </cell>
          <cell r="H16">
            <v>310082429</v>
          </cell>
          <cell r="I16">
            <v>310082429</v>
          </cell>
          <cell r="J16">
            <v>0</v>
          </cell>
          <cell r="K16">
            <v>0</v>
          </cell>
          <cell r="L16">
            <v>0</v>
          </cell>
          <cell r="M16">
            <v>620164858</v>
          </cell>
          <cell r="N16">
            <v>310082429</v>
          </cell>
          <cell r="O16">
            <v>310082429</v>
          </cell>
        </row>
        <row r="17">
          <cell r="A17" t="str">
            <v>Sociedad Minera de Cobre Quebradona S.A.S. BIC.</v>
          </cell>
          <cell r="B17">
            <v>750000000</v>
          </cell>
          <cell r="C17">
            <v>0.5</v>
          </cell>
          <cell r="D17">
            <v>750000000</v>
          </cell>
          <cell r="E17">
            <v>0.5</v>
          </cell>
          <cell r="F17">
            <v>1500000000</v>
          </cell>
          <cell r="G17">
            <v>1228503409.2299998</v>
          </cell>
          <cell r="H17">
            <v>614251704.61499989</v>
          </cell>
          <cell r="I17">
            <v>614251704.61499989</v>
          </cell>
          <cell r="J17">
            <v>54187213</v>
          </cell>
          <cell r="K17">
            <v>27093606.5</v>
          </cell>
          <cell r="L17">
            <v>27093606.5</v>
          </cell>
          <cell r="M17">
            <v>1282690622.2299998</v>
          </cell>
          <cell r="N17">
            <v>641345311.11499989</v>
          </cell>
          <cell r="O17">
            <v>641345311.11499989</v>
          </cell>
        </row>
        <row r="18">
          <cell r="A18" t="str">
            <v>Gramalote Limited</v>
          </cell>
          <cell r="B18">
            <v>746132550</v>
          </cell>
          <cell r="C18">
            <v>0.5</v>
          </cell>
          <cell r="D18">
            <v>746132550</v>
          </cell>
          <cell r="E18">
            <v>0.5</v>
          </cell>
          <cell r="F18">
            <v>1492265100</v>
          </cell>
          <cell r="G18">
            <v>1192833526.76</v>
          </cell>
          <cell r="H18">
            <v>596416763.38</v>
          </cell>
          <cell r="I18">
            <v>596416763.38</v>
          </cell>
          <cell r="J18">
            <v>45624882.140000001</v>
          </cell>
          <cell r="K18">
            <v>22812441.07</v>
          </cell>
          <cell r="L18">
            <v>22812441.07</v>
          </cell>
          <cell r="M18">
            <v>1238458408.9000001</v>
          </cell>
          <cell r="N18">
            <v>619229204.45000005</v>
          </cell>
          <cell r="O18">
            <v>619229204.45000005</v>
          </cell>
        </row>
        <row r="19">
          <cell r="A19" t="str">
            <v>Departamento de Sucre</v>
          </cell>
          <cell r="B19">
            <v>571000000</v>
          </cell>
          <cell r="C19">
            <v>0.4</v>
          </cell>
          <cell r="D19">
            <v>856500000</v>
          </cell>
          <cell r="E19">
            <v>0.6</v>
          </cell>
          <cell r="F19">
            <v>1427500000</v>
          </cell>
          <cell r="G19">
            <v>1273899782.95</v>
          </cell>
          <cell r="H19">
            <v>509559913.18000007</v>
          </cell>
          <cell r="I19">
            <v>764339869.76999998</v>
          </cell>
          <cell r="J19">
            <v>26248998</v>
          </cell>
          <cell r="K19">
            <v>10499599.200000001</v>
          </cell>
          <cell r="L19">
            <v>15749398.799999999</v>
          </cell>
          <cell r="M19">
            <v>1300148780.95</v>
          </cell>
          <cell r="N19">
            <v>520059512.38000005</v>
          </cell>
          <cell r="O19">
            <v>780089268.57000005</v>
          </cell>
        </row>
        <row r="20">
          <cell r="A20" t="str">
            <v>Municipio de San Juan de Urabá</v>
          </cell>
          <cell r="B20">
            <v>300000000</v>
          </cell>
          <cell r="C20">
            <v>0.33333333333333331</v>
          </cell>
          <cell r="D20">
            <v>600000000</v>
          </cell>
          <cell r="E20">
            <v>0.66666666666666663</v>
          </cell>
          <cell r="F20">
            <v>900000000</v>
          </cell>
          <cell r="G20">
            <v>589242831.22000003</v>
          </cell>
          <cell r="H20">
            <v>196414277.07333332</v>
          </cell>
          <cell r="I20">
            <v>392828554.14666665</v>
          </cell>
          <cell r="J20">
            <v>48446192</v>
          </cell>
          <cell r="K20">
            <v>16148730.666666666</v>
          </cell>
          <cell r="L20">
            <v>32297461.333333332</v>
          </cell>
          <cell r="M20">
            <v>637689023.22000003</v>
          </cell>
          <cell r="N20">
            <v>212563007.74000001</v>
          </cell>
          <cell r="O20">
            <v>425126015.48000002</v>
          </cell>
        </row>
        <row r="21">
          <cell r="A21" t="str">
            <v>Ministerio del Interior</v>
          </cell>
          <cell r="B21">
            <v>1000000000</v>
          </cell>
          <cell r="C21">
            <v>0.5</v>
          </cell>
          <cell r="D21">
            <v>1000000000</v>
          </cell>
          <cell r="E21">
            <v>0.5</v>
          </cell>
          <cell r="F21">
            <v>2000000000</v>
          </cell>
          <cell r="G21">
            <v>1860363628.4200001</v>
          </cell>
          <cell r="H21">
            <v>930181814.21000004</v>
          </cell>
          <cell r="I21">
            <v>930181814.21000004</v>
          </cell>
          <cell r="J21">
            <v>51282267.670000002</v>
          </cell>
          <cell r="K21">
            <v>25641133.835000001</v>
          </cell>
          <cell r="L21">
            <v>25641133.835000001</v>
          </cell>
          <cell r="M21">
            <v>1911645896.0900002</v>
          </cell>
          <cell r="N21">
            <v>955822948.04500008</v>
          </cell>
          <cell r="O21">
            <v>955822948.04500008</v>
          </cell>
        </row>
        <row r="22">
          <cell r="A22" t="str">
            <v>Municipio de Manizales</v>
          </cell>
          <cell r="B22">
            <v>800000000</v>
          </cell>
          <cell r="C22">
            <v>0.5</v>
          </cell>
          <cell r="D22">
            <v>800000000</v>
          </cell>
          <cell r="E22">
            <v>0.5</v>
          </cell>
          <cell r="F22">
            <v>1600000000</v>
          </cell>
          <cell r="G22">
            <v>1203079570.6500001</v>
          </cell>
          <cell r="H22">
            <v>601539785.32500005</v>
          </cell>
          <cell r="I22">
            <v>601539785.32500005</v>
          </cell>
          <cell r="J22">
            <v>45189474.159999996</v>
          </cell>
          <cell r="K22">
            <v>22594737.079999998</v>
          </cell>
          <cell r="L22">
            <v>22594737.079999998</v>
          </cell>
          <cell r="M22">
            <v>1248269044.8100002</v>
          </cell>
          <cell r="N22">
            <v>624134522.40500009</v>
          </cell>
          <cell r="O22">
            <v>624134522.40500009</v>
          </cell>
        </row>
        <row r="23">
          <cell r="A23" t="str">
            <v>Municipio de Manizales</v>
          </cell>
          <cell r="B23">
            <v>685000000</v>
          </cell>
          <cell r="C23">
            <v>1</v>
          </cell>
          <cell r="D23">
            <v>0</v>
          </cell>
          <cell r="E23">
            <v>0</v>
          </cell>
          <cell r="F23">
            <v>685000000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</row>
        <row r="24">
          <cell r="A24" t="str">
            <v>MUNICIPIO DE LA VIRGINIA</v>
          </cell>
          <cell r="B24">
            <v>273000000</v>
          </cell>
          <cell r="C24">
            <v>0.33333333333333331</v>
          </cell>
          <cell r="D24">
            <v>546000000</v>
          </cell>
          <cell r="E24">
            <v>0.66666666666666663</v>
          </cell>
          <cell r="F24">
            <v>819000000</v>
          </cell>
          <cell r="G24">
            <v>506284506.16999996</v>
          </cell>
          <cell r="H24">
            <v>168761502.05666664</v>
          </cell>
          <cell r="I24">
            <v>337523004.11333328</v>
          </cell>
          <cell r="J24">
            <v>45108658</v>
          </cell>
          <cell r="K24">
            <v>15036219.333333332</v>
          </cell>
          <cell r="L24">
            <v>30072438.666666664</v>
          </cell>
          <cell r="M24">
            <v>551393164.16999996</v>
          </cell>
          <cell r="N24">
            <v>183797721.38999999</v>
          </cell>
          <cell r="O24">
            <v>367595442.77999997</v>
          </cell>
        </row>
        <row r="25">
          <cell r="A25" t="str">
            <v>DEPARTAMENTO NORTE DE SANTANDER</v>
          </cell>
          <cell r="B25">
            <v>650000000</v>
          </cell>
          <cell r="C25">
            <v>0.41935483870967744</v>
          </cell>
          <cell r="D25">
            <v>900000000</v>
          </cell>
          <cell r="E25">
            <v>0.58064516129032262</v>
          </cell>
          <cell r="F25">
            <v>1550000000</v>
          </cell>
          <cell r="G25">
            <v>941337980.64999998</v>
          </cell>
          <cell r="H25">
            <v>394754637.04677421</v>
          </cell>
          <cell r="I25">
            <v>546583343.60322583</v>
          </cell>
          <cell r="J25">
            <v>81988281.280000001</v>
          </cell>
          <cell r="K25">
            <v>34382182.472258069</v>
          </cell>
          <cell r="L25">
            <v>47606098.80774194</v>
          </cell>
          <cell r="M25">
            <v>1023326261.9299999</v>
          </cell>
          <cell r="N25">
            <v>429136819.51903224</v>
          </cell>
          <cell r="O25">
            <v>594189442.41096771</v>
          </cell>
        </row>
        <row r="26">
          <cell r="A26" t="str">
            <v>MUNICIPIO DE ACACIAS</v>
          </cell>
          <cell r="B26">
            <v>600000000</v>
          </cell>
          <cell r="C26">
            <v>0.4</v>
          </cell>
          <cell r="D26">
            <v>900000000</v>
          </cell>
          <cell r="E26">
            <v>0.6</v>
          </cell>
          <cell r="F26">
            <v>1500000000</v>
          </cell>
          <cell r="G26">
            <v>847851207.66000009</v>
          </cell>
          <cell r="H26">
            <v>339140483.06400007</v>
          </cell>
          <cell r="I26">
            <v>508710724.59600002</v>
          </cell>
          <cell r="J26">
            <v>107207748.02</v>
          </cell>
          <cell r="K26">
            <v>42883099.208000004</v>
          </cell>
          <cell r="L26">
            <v>64324648.811999992</v>
          </cell>
          <cell r="M26">
            <v>955058955.68000007</v>
          </cell>
          <cell r="N26">
            <v>382023582.27200007</v>
          </cell>
          <cell r="O26">
            <v>573035373.40799999</v>
          </cell>
        </row>
        <row r="27">
          <cell r="A27" t="str">
            <v>DISTRITO ESPECIAL TURISTICO Y CULTURAL DE RIOHACHA</v>
          </cell>
          <cell r="B27">
            <v>300000000</v>
          </cell>
          <cell r="C27">
            <v>0.33333333333333331</v>
          </cell>
          <cell r="D27">
            <v>600000000</v>
          </cell>
          <cell r="E27">
            <v>0.66666666666666663</v>
          </cell>
          <cell r="F27">
            <v>900000000</v>
          </cell>
          <cell r="G27">
            <v>660502251.10000002</v>
          </cell>
          <cell r="H27">
            <v>220167417.03333333</v>
          </cell>
          <cell r="I27">
            <v>440334834.06666666</v>
          </cell>
          <cell r="J27">
            <v>54493488.780000001</v>
          </cell>
          <cell r="K27">
            <v>18164496.259999998</v>
          </cell>
          <cell r="L27">
            <v>36328992.519999996</v>
          </cell>
          <cell r="M27">
            <v>714995739.88</v>
          </cell>
          <cell r="N27">
            <v>238331913.29333332</v>
          </cell>
          <cell r="O27">
            <v>476663826.58666664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>
        <row r="36">
          <cell r="F36">
            <v>356458.66</v>
          </cell>
        </row>
      </sheetData>
      <sheetData sheetId="17">
        <row r="36">
          <cell r="F36">
            <v>767878.07000000007</v>
          </cell>
        </row>
      </sheetData>
      <sheetData sheetId="18">
        <row r="36">
          <cell r="F36">
            <v>329371.40000000002</v>
          </cell>
        </row>
      </sheetData>
      <sheetData sheetId="19">
        <row r="36">
          <cell r="F36">
            <v>346379.62999999995</v>
          </cell>
        </row>
      </sheetData>
      <sheetData sheetId="20">
        <row r="36">
          <cell r="F36">
            <v>238762.28000000003</v>
          </cell>
        </row>
      </sheetData>
      <sheetData sheetId="21">
        <row r="36">
          <cell r="F36">
            <v>191473.56000000003</v>
          </cell>
        </row>
      </sheetData>
      <sheetData sheetId="22">
        <row r="36">
          <cell r="F36">
            <v>449618.78999999992</v>
          </cell>
        </row>
      </sheetData>
      <sheetData sheetId="23">
        <row r="36">
          <cell r="F36">
            <v>259454.01999999993</v>
          </cell>
        </row>
      </sheetData>
      <sheetData sheetId="24">
        <row r="36">
          <cell r="F36">
            <v>539270.82999999996</v>
          </cell>
        </row>
      </sheetData>
      <sheetData sheetId="25">
        <row r="36">
          <cell r="F36">
            <v>231218.58999999994</v>
          </cell>
        </row>
      </sheetData>
      <sheetData sheetId="26">
        <row r="36">
          <cell r="F36">
            <v>472714.14999999991</v>
          </cell>
        </row>
      </sheetData>
      <sheetData sheetId="27">
        <row r="36">
          <cell r="F36">
            <v>381965.48</v>
          </cell>
        </row>
      </sheetData>
      <sheetData sheetId="28">
        <row r="36">
          <cell r="F36">
            <v>673057.45</v>
          </cell>
        </row>
      </sheetData>
      <sheetData sheetId="29">
        <row r="36">
          <cell r="F36">
            <v>632709.64999999979</v>
          </cell>
        </row>
      </sheetData>
      <sheetData sheetId="30">
        <row r="28">
          <cell r="E28">
            <v>10.17</v>
          </cell>
        </row>
        <row r="44">
          <cell r="F44">
            <v>136769.43000000063</v>
          </cell>
        </row>
      </sheetData>
      <sheetData sheetId="31">
        <row r="36">
          <cell r="F36">
            <v>587377.35000000021</v>
          </cell>
        </row>
      </sheetData>
      <sheetData sheetId="32">
        <row r="33">
          <cell r="F33">
            <v>742718.2699999999</v>
          </cell>
        </row>
      </sheetData>
      <sheetData sheetId="33">
        <row r="31">
          <cell r="F31">
            <v>1242130.29</v>
          </cell>
        </row>
      </sheetData>
      <sheetData sheetId="34">
        <row r="30">
          <cell r="F30">
            <v>176121.24999999994</v>
          </cell>
        </row>
      </sheetData>
      <sheetData sheetId="35">
        <row r="30">
          <cell r="F30">
            <v>373496.97999999986</v>
          </cell>
        </row>
      </sheetData>
      <sheetData sheetId="36">
        <row r="28">
          <cell r="F28">
            <v>8179302</v>
          </cell>
        </row>
      </sheetData>
      <sheetData sheetId="37">
        <row r="28">
          <cell r="F28">
            <v>2706500</v>
          </cell>
        </row>
      </sheetData>
      <sheetData sheetId="38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56"/>
  <sheetViews>
    <sheetView showGridLines="0" tabSelected="1" view="pageBreakPreview" topLeftCell="A7" zoomScale="70" zoomScaleNormal="85" zoomScaleSheetLayoutView="70" workbookViewId="0">
      <pane xSplit="6" ySplit="4" topLeftCell="N36" activePane="bottomRight" state="frozen"/>
      <selection activeCell="A7" sqref="A7"/>
      <selection pane="topRight" activeCell="G7" sqref="G7"/>
      <selection pane="bottomLeft" activeCell="A11" sqref="A11"/>
      <selection pane="bottomRight" activeCell="Q53" sqref="Q53:S53"/>
    </sheetView>
  </sheetViews>
  <sheetFormatPr baseColWidth="10" defaultRowHeight="15"/>
  <cols>
    <col min="1" max="1" width="8.85546875" style="22" customWidth="1"/>
    <col min="2" max="2" width="14" style="22" customWidth="1"/>
    <col min="3" max="3" width="15.85546875" style="22" customWidth="1"/>
    <col min="4" max="4" width="18.85546875" style="22" customWidth="1"/>
    <col min="5" max="5" width="23.5703125" style="22" customWidth="1"/>
    <col min="6" max="6" width="40.85546875" style="22" customWidth="1"/>
    <col min="7" max="7" width="22.7109375" style="22" customWidth="1"/>
    <col min="8" max="8" width="24" style="22" customWidth="1"/>
    <col min="9" max="9" width="23.140625" style="22" customWidth="1"/>
    <col min="10" max="10" width="30.85546875" style="22" customWidth="1"/>
    <col min="11" max="11" width="17.140625" style="22" customWidth="1"/>
    <col min="12" max="12" width="14" style="22" customWidth="1"/>
    <col min="13" max="13" width="33.28515625" style="22" customWidth="1"/>
    <col min="14" max="14" width="21.140625" style="22" bestFit="1" customWidth="1"/>
    <col min="15" max="15" width="21.28515625" style="22" customWidth="1"/>
    <col min="16" max="16" width="22.28515625" style="22" customWidth="1"/>
    <col min="17" max="17" width="20.5703125" style="22" customWidth="1"/>
    <col min="18" max="18" width="17.28515625" style="23" customWidth="1"/>
    <col min="19" max="20" width="23.140625" style="23" customWidth="1"/>
    <col min="21" max="21" width="24.28515625" style="23" bestFit="1" customWidth="1"/>
    <col min="22" max="22" width="20.85546875" style="22" bestFit="1" customWidth="1"/>
    <col min="23" max="23" width="22.140625" style="22" bestFit="1" customWidth="1"/>
    <col min="24" max="24" width="29.140625" style="22" bestFit="1" customWidth="1"/>
    <col min="25" max="25" width="15.85546875" style="22" bestFit="1" customWidth="1"/>
    <col min="26" max="16384" width="11.42578125" style="22"/>
  </cols>
  <sheetData>
    <row r="1" spans="2:24" ht="30" customHeight="1" thickBot="1"/>
    <row r="2" spans="2:24" ht="30" customHeight="1">
      <c r="B2" s="115"/>
      <c r="C2" s="116"/>
      <c r="D2" s="116"/>
      <c r="E2" s="116"/>
      <c r="F2" s="116"/>
      <c r="G2" s="116"/>
      <c r="H2" s="116"/>
      <c r="I2" s="116"/>
      <c r="J2" s="116"/>
      <c r="K2" s="116"/>
      <c r="L2" s="116"/>
      <c r="M2" s="116"/>
      <c r="N2" s="116"/>
      <c r="O2" s="116"/>
      <c r="P2" s="116"/>
      <c r="Q2" s="116"/>
      <c r="R2" s="116"/>
      <c r="S2" s="116"/>
      <c r="T2" s="116"/>
      <c r="U2" s="116"/>
      <c r="V2" s="117"/>
    </row>
    <row r="3" spans="2:24" ht="30" customHeight="1">
      <c r="B3" s="118"/>
      <c r="C3" s="119"/>
      <c r="D3" s="119"/>
      <c r="E3" s="119"/>
      <c r="F3" s="119"/>
      <c r="G3" s="119"/>
      <c r="H3" s="119"/>
      <c r="I3" s="119"/>
      <c r="J3" s="119"/>
      <c r="K3" s="119"/>
      <c r="L3" s="119"/>
      <c r="M3" s="119"/>
      <c r="N3" s="119"/>
      <c r="O3" s="119"/>
      <c r="P3" s="119"/>
      <c r="Q3" s="119"/>
      <c r="R3" s="119"/>
      <c r="S3" s="119"/>
      <c r="T3" s="119"/>
      <c r="U3" s="119"/>
      <c r="V3" s="120"/>
    </row>
    <row r="4" spans="2:24" ht="53.25" customHeight="1" thickBot="1">
      <c r="B4" s="121"/>
      <c r="C4" s="122"/>
      <c r="D4" s="122"/>
      <c r="E4" s="122"/>
      <c r="F4" s="122"/>
      <c r="G4" s="122"/>
      <c r="H4" s="122"/>
      <c r="I4" s="122"/>
      <c r="J4" s="122"/>
      <c r="K4" s="122"/>
      <c r="L4" s="122"/>
      <c r="M4" s="122"/>
      <c r="N4" s="122"/>
      <c r="O4" s="122"/>
      <c r="P4" s="122"/>
      <c r="Q4" s="122"/>
      <c r="R4" s="122"/>
      <c r="S4" s="122"/>
      <c r="T4" s="122"/>
      <c r="U4" s="122"/>
      <c r="V4" s="123"/>
    </row>
    <row r="5" spans="2:24" ht="30" customHeight="1">
      <c r="B5" s="124" t="s">
        <v>26</v>
      </c>
      <c r="C5" s="125"/>
      <c r="D5" s="125"/>
      <c r="E5" s="125"/>
      <c r="F5" s="125"/>
      <c r="G5" s="125"/>
      <c r="H5" s="125"/>
      <c r="I5" s="125"/>
      <c r="J5" s="125"/>
      <c r="K5" s="125"/>
      <c r="L5" s="125"/>
      <c r="M5" s="125"/>
      <c r="N5" s="125"/>
      <c r="O5" s="125"/>
      <c r="P5" s="125"/>
      <c r="Q5" s="125"/>
      <c r="R5" s="125"/>
      <c r="S5" s="126"/>
      <c r="T5" s="64"/>
      <c r="U5" s="135" t="s">
        <v>107</v>
      </c>
      <c r="V5" s="136"/>
    </row>
    <row r="6" spans="2:24" ht="30" customHeight="1">
      <c r="B6" s="127" t="s">
        <v>79</v>
      </c>
      <c r="C6" s="128"/>
      <c r="D6" s="128"/>
      <c r="E6" s="128"/>
      <c r="F6" s="128"/>
      <c r="G6" s="128"/>
      <c r="H6" s="128"/>
      <c r="I6" s="128"/>
      <c r="J6" s="128"/>
      <c r="K6" s="128"/>
      <c r="L6" s="128"/>
      <c r="M6" s="128"/>
      <c r="N6" s="128"/>
      <c r="O6" s="128"/>
      <c r="P6" s="128"/>
      <c r="Q6" s="128"/>
      <c r="R6" s="129"/>
      <c r="S6" s="130"/>
      <c r="T6" s="66"/>
      <c r="U6" s="137"/>
      <c r="V6" s="138"/>
    </row>
    <row r="7" spans="2:24" ht="30" customHeight="1">
      <c r="B7" s="127" t="s">
        <v>108</v>
      </c>
      <c r="C7" s="128"/>
      <c r="D7" s="128"/>
      <c r="E7" s="128"/>
      <c r="F7" s="128"/>
      <c r="G7" s="128"/>
      <c r="H7" s="128"/>
      <c r="I7" s="128"/>
      <c r="J7" s="128"/>
      <c r="K7" s="128"/>
      <c r="L7" s="128"/>
      <c r="M7" s="128"/>
      <c r="N7" s="128"/>
      <c r="O7" s="128"/>
      <c r="P7" s="128"/>
      <c r="Q7" s="128"/>
      <c r="R7" s="128"/>
      <c r="S7" s="139"/>
      <c r="T7" s="65"/>
      <c r="U7" s="131" t="s">
        <v>73</v>
      </c>
      <c r="V7" s="132"/>
    </row>
    <row r="8" spans="2:24" ht="30" customHeight="1" thickBot="1">
      <c r="B8" s="140" t="s">
        <v>151</v>
      </c>
      <c r="C8" s="141"/>
      <c r="D8" s="141"/>
      <c r="E8" s="141"/>
      <c r="F8" s="141"/>
      <c r="G8" s="141"/>
      <c r="H8" s="141"/>
      <c r="I8" s="141"/>
      <c r="J8" s="141"/>
      <c r="K8" s="141"/>
      <c r="L8" s="141"/>
      <c r="M8" s="141"/>
      <c r="N8" s="141"/>
      <c r="O8" s="141"/>
      <c r="P8" s="141"/>
      <c r="Q8" s="141"/>
      <c r="R8" s="141"/>
      <c r="S8" s="142"/>
      <c r="T8" s="67"/>
      <c r="U8" s="133"/>
      <c r="V8" s="134"/>
    </row>
    <row r="9" spans="2:24" ht="34.5" customHeight="1" thickBot="1">
      <c r="B9" s="106" t="s">
        <v>19</v>
      </c>
      <c r="C9" s="107"/>
      <c r="D9" s="107"/>
      <c r="E9" s="108" t="s">
        <v>4</v>
      </c>
      <c r="F9" s="108"/>
      <c r="G9" s="100" t="s">
        <v>8</v>
      </c>
      <c r="H9" s="100" t="s">
        <v>9</v>
      </c>
      <c r="I9" s="100" t="s">
        <v>30</v>
      </c>
      <c r="J9" s="100" t="s">
        <v>21</v>
      </c>
      <c r="K9" s="107"/>
      <c r="L9" s="143" t="s">
        <v>24</v>
      </c>
      <c r="M9" s="144"/>
      <c r="N9" s="100" t="s">
        <v>10</v>
      </c>
      <c r="O9" s="100"/>
      <c r="P9" s="107"/>
      <c r="Q9" s="100" t="s">
        <v>14</v>
      </c>
      <c r="R9" s="100" t="s">
        <v>15</v>
      </c>
      <c r="S9" s="100"/>
      <c r="T9" s="145" t="s">
        <v>101</v>
      </c>
      <c r="U9" s="100" t="s">
        <v>16</v>
      </c>
      <c r="V9" s="102"/>
    </row>
    <row r="10" spans="2:24" ht="63" customHeight="1">
      <c r="B10" s="24" t="s">
        <v>5</v>
      </c>
      <c r="C10" s="61" t="s">
        <v>6</v>
      </c>
      <c r="D10" s="61" t="s">
        <v>7</v>
      </c>
      <c r="E10" s="61" t="s">
        <v>1</v>
      </c>
      <c r="F10" s="61" t="s">
        <v>20</v>
      </c>
      <c r="G10" s="109"/>
      <c r="H10" s="101"/>
      <c r="I10" s="101" t="s">
        <v>2</v>
      </c>
      <c r="J10" s="61" t="s">
        <v>18</v>
      </c>
      <c r="K10" s="61" t="s">
        <v>25</v>
      </c>
      <c r="L10" s="61" t="s">
        <v>22</v>
      </c>
      <c r="M10" s="61" t="s">
        <v>23</v>
      </c>
      <c r="N10" s="61" t="s">
        <v>12</v>
      </c>
      <c r="O10" s="61" t="s">
        <v>11</v>
      </c>
      <c r="P10" s="61" t="s">
        <v>13</v>
      </c>
      <c r="Q10" s="101"/>
      <c r="R10" s="57" t="s">
        <v>18</v>
      </c>
      <c r="S10" s="57" t="s">
        <v>4</v>
      </c>
      <c r="T10" s="146"/>
      <c r="U10" s="57" t="s">
        <v>0</v>
      </c>
      <c r="V10" s="25" t="s">
        <v>17</v>
      </c>
    </row>
    <row r="11" spans="2:24" s="33" customFormat="1">
      <c r="B11" s="26">
        <v>1</v>
      </c>
      <c r="C11" s="27">
        <v>44155</v>
      </c>
      <c r="D11" s="28">
        <v>168</v>
      </c>
      <c r="E11" s="56">
        <v>800012873</v>
      </c>
      <c r="F11" s="29" t="s">
        <v>80</v>
      </c>
      <c r="G11" s="30">
        <v>1377803000</v>
      </c>
      <c r="H11" s="13">
        <v>877803000</v>
      </c>
      <c r="I11" s="13">
        <v>500000000</v>
      </c>
      <c r="J11" s="31"/>
      <c r="K11" s="28" t="s">
        <v>76</v>
      </c>
      <c r="L11" s="28" t="s">
        <v>87</v>
      </c>
      <c r="M11" s="96" t="s">
        <v>88</v>
      </c>
      <c r="N11" s="56">
        <f>IFERROR((VLOOKUP(F11,[2]Adhesiones!$A$5:$O$27,15,FALSE)),0)</f>
        <v>552408062.31272817</v>
      </c>
      <c r="O11" s="56">
        <f>IFERROR((VLOOKUP(F11,[2]Adhesiones!$A$5:$O$27,14,FALSE)),0)</f>
        <v>314653778.98727179</v>
      </c>
      <c r="P11" s="56">
        <f>+N11+O11</f>
        <v>867061841.29999995</v>
      </c>
      <c r="Q11" s="32">
        <v>0</v>
      </c>
      <c r="R11" s="32">
        <v>0</v>
      </c>
      <c r="S11" s="87">
        <f>+'[2]Anexo 6 Tauramena'!$F$36</f>
        <v>356458.66</v>
      </c>
      <c r="T11" s="14">
        <f>+I11+S11</f>
        <v>500356458.66000003</v>
      </c>
      <c r="U11" s="88">
        <f>+H11-N11</f>
        <v>325394937.68727183</v>
      </c>
      <c r="V11" s="92">
        <f t="shared" ref="V11:V24" si="0">+I11-O11-Q11</f>
        <v>185346221.01272821</v>
      </c>
      <c r="X11" s="75"/>
    </row>
    <row r="12" spans="2:24" s="33" customFormat="1">
      <c r="B12" s="26">
        <v>2</v>
      </c>
      <c r="C12" s="27">
        <v>44133</v>
      </c>
      <c r="D12" s="28">
        <v>167</v>
      </c>
      <c r="E12" s="56">
        <v>890980093</v>
      </c>
      <c r="F12" s="29" t="s">
        <v>102</v>
      </c>
      <c r="G12" s="30">
        <v>2000000000</v>
      </c>
      <c r="H12" s="13">
        <v>1000000000</v>
      </c>
      <c r="I12" s="13">
        <v>1000000000</v>
      </c>
      <c r="J12" s="13"/>
      <c r="K12" s="28" t="s">
        <v>76</v>
      </c>
      <c r="L12" s="28" t="s">
        <v>87</v>
      </c>
      <c r="M12" s="96" t="s">
        <v>103</v>
      </c>
      <c r="N12" s="56">
        <f>IFERROR((VLOOKUP(F12,[2]Adhesiones!$A$5:$O$27,15,FALSE)),0)</f>
        <v>913949048.91500008</v>
      </c>
      <c r="O12" s="56">
        <f>IFERROR((VLOOKUP(F12,[2]Adhesiones!$A$5:$O$27,14,FALSE)),0)</f>
        <v>913949048.91500008</v>
      </c>
      <c r="P12" s="56">
        <f t="shared" ref="P12:P34" si="1">+N12+O12</f>
        <v>1827898097.8300002</v>
      </c>
      <c r="Q12" s="32">
        <v>0</v>
      </c>
      <c r="R12" s="32">
        <v>0</v>
      </c>
      <c r="S12" s="87">
        <f>+'[2]Anexo 5 Itagüí'!$F$36</f>
        <v>767878.07000000007</v>
      </c>
      <c r="T12" s="14">
        <f t="shared" ref="T12:T34" si="2">+I12+S12</f>
        <v>1000767878.0700001</v>
      </c>
      <c r="U12" s="88">
        <f t="shared" ref="U12:U18" si="3">+H12-N12</f>
        <v>86050951.084999919</v>
      </c>
      <c r="V12" s="92">
        <f t="shared" si="0"/>
        <v>86050951.084999919</v>
      </c>
      <c r="X12" s="75"/>
    </row>
    <row r="13" spans="2:24" s="33" customFormat="1">
      <c r="B13" s="26">
        <v>4</v>
      </c>
      <c r="C13" s="27">
        <v>44133</v>
      </c>
      <c r="D13" s="28">
        <v>169</v>
      </c>
      <c r="E13" s="56">
        <v>892099475</v>
      </c>
      <c r="F13" s="29" t="s">
        <v>81</v>
      </c>
      <c r="G13" s="30">
        <v>900000000</v>
      </c>
      <c r="H13" s="13">
        <v>600000000</v>
      </c>
      <c r="I13" s="13">
        <v>300000000</v>
      </c>
      <c r="J13" s="31"/>
      <c r="K13" s="28" t="s">
        <v>76</v>
      </c>
      <c r="L13" s="28" t="s">
        <v>87</v>
      </c>
      <c r="M13" s="97" t="s">
        <v>89</v>
      </c>
      <c r="N13" s="56">
        <f>IFERROR((VLOOKUP(F13,[2]Adhesiones!$A$5:$O$27,15,FALSE)),0)</f>
        <v>519701668.46000004</v>
      </c>
      <c r="O13" s="56">
        <f>IFERROR((VLOOKUP(F13,[2]Adhesiones!$A$5:$O$27,14,FALSE)),0)</f>
        <v>259850834.23000002</v>
      </c>
      <c r="P13" s="56">
        <f t="shared" si="1"/>
        <v>779552502.69000006</v>
      </c>
      <c r="Q13" s="32">
        <v>0</v>
      </c>
      <c r="R13" s="32">
        <v>0</v>
      </c>
      <c r="S13" s="87">
        <f>+'[2]Anexo 7 Villanueva'!$F$36</f>
        <v>329371.40000000002</v>
      </c>
      <c r="T13" s="14">
        <f t="shared" si="2"/>
        <v>300329371.39999998</v>
      </c>
      <c r="U13" s="89">
        <f t="shared" si="3"/>
        <v>80298331.539999962</v>
      </c>
      <c r="V13" s="92">
        <f t="shared" si="0"/>
        <v>40149165.769999981</v>
      </c>
      <c r="X13" s="75"/>
    </row>
    <row r="14" spans="2:24" s="33" customFormat="1" ht="30">
      <c r="B14" s="26">
        <v>5</v>
      </c>
      <c r="C14" s="27">
        <v>44180</v>
      </c>
      <c r="D14" s="28">
        <v>171</v>
      </c>
      <c r="E14" s="56">
        <v>800013676</v>
      </c>
      <c r="F14" s="29" t="s">
        <v>82</v>
      </c>
      <c r="G14" s="30">
        <v>900000000</v>
      </c>
      <c r="H14" s="13">
        <v>600000000</v>
      </c>
      <c r="I14" s="13">
        <v>300000000</v>
      </c>
      <c r="J14" s="31"/>
      <c r="K14" s="28" t="s">
        <v>76</v>
      </c>
      <c r="L14" s="28" t="s">
        <v>87</v>
      </c>
      <c r="M14" s="97" t="s">
        <v>90</v>
      </c>
      <c r="N14" s="56">
        <f>IFERROR((VLOOKUP(F14,[2]Adhesiones!$A$5:$O$27,15,FALSE)),0)</f>
        <v>425126015.48000002</v>
      </c>
      <c r="O14" s="56">
        <f>IFERROR((VLOOKUP(F14,[2]Adhesiones!$A$5:$O$27,14,FALSE)),0)</f>
        <v>212563007.74000001</v>
      </c>
      <c r="P14" s="56">
        <f t="shared" si="1"/>
        <v>637689023.22000003</v>
      </c>
      <c r="Q14" s="32">
        <v>0</v>
      </c>
      <c r="R14" s="32">
        <v>0</v>
      </c>
      <c r="S14" s="87">
        <f>+'[2]Anexo 8 San Juan de Urabá'!$F$36</f>
        <v>346379.62999999995</v>
      </c>
      <c r="T14" s="14">
        <f t="shared" si="2"/>
        <v>300346379.63</v>
      </c>
      <c r="U14" s="89">
        <f t="shared" si="3"/>
        <v>174873984.51999998</v>
      </c>
      <c r="V14" s="92">
        <f t="shared" si="0"/>
        <v>87436992.25999999</v>
      </c>
      <c r="X14" s="75"/>
    </row>
    <row r="15" spans="2:24" s="33" customFormat="1">
      <c r="B15" s="26">
        <v>6</v>
      </c>
      <c r="C15" s="27">
        <v>44176</v>
      </c>
      <c r="D15" s="28">
        <v>172</v>
      </c>
      <c r="E15" s="56">
        <v>890980096</v>
      </c>
      <c r="F15" s="29" t="s">
        <v>86</v>
      </c>
      <c r="G15" s="30">
        <v>900000000</v>
      </c>
      <c r="H15" s="13">
        <v>600000000</v>
      </c>
      <c r="I15" s="13">
        <v>300000000</v>
      </c>
      <c r="J15" s="31"/>
      <c r="K15" s="28" t="s">
        <v>76</v>
      </c>
      <c r="L15" s="28" t="s">
        <v>87</v>
      </c>
      <c r="M15" s="97" t="s">
        <v>91</v>
      </c>
      <c r="N15" s="56">
        <f>IFERROR((VLOOKUP(F15,[2]Adhesiones!$A$5:$O$27,15,FALSE)),0)</f>
        <v>594003274.11999989</v>
      </c>
      <c r="O15" s="56">
        <f>IFERROR((VLOOKUP(F15,[2]Adhesiones!$A$5:$O$27,14,FALSE)),0)</f>
        <v>297001637.05999994</v>
      </c>
      <c r="P15" s="56">
        <f t="shared" si="1"/>
        <v>891004911.17999983</v>
      </c>
      <c r="Q15" s="32">
        <v>0</v>
      </c>
      <c r="R15" s="32">
        <v>0</v>
      </c>
      <c r="S15" s="87">
        <f>+'[2]Anexo 9 Yarumal'!$F$36</f>
        <v>238762.28000000003</v>
      </c>
      <c r="T15" s="14">
        <f t="shared" si="2"/>
        <v>300238762.27999997</v>
      </c>
      <c r="U15" s="89">
        <f t="shared" si="3"/>
        <v>5996725.8800001144</v>
      </c>
      <c r="V15" s="92">
        <f t="shared" si="0"/>
        <v>2998362.9400000572</v>
      </c>
      <c r="X15" s="75"/>
    </row>
    <row r="16" spans="2:24" s="33" customFormat="1">
      <c r="B16" s="26">
        <v>8</v>
      </c>
      <c r="C16" s="27">
        <v>44154</v>
      </c>
      <c r="D16" s="28">
        <v>174</v>
      </c>
      <c r="E16" s="56">
        <v>891180022</v>
      </c>
      <c r="F16" s="29" t="s">
        <v>104</v>
      </c>
      <c r="G16" s="30">
        <v>900000000</v>
      </c>
      <c r="H16" s="13">
        <v>600000000</v>
      </c>
      <c r="I16" s="13">
        <v>300000000</v>
      </c>
      <c r="J16" s="31"/>
      <c r="K16" s="28" t="s">
        <v>76</v>
      </c>
      <c r="L16" s="28" t="s">
        <v>87</v>
      </c>
      <c r="M16" s="97" t="s">
        <v>111</v>
      </c>
      <c r="N16" s="56">
        <f>IFERROR((VLOOKUP(F16,[2]Adhesiones!$A$5:$O$27,15,FALSE)),0)</f>
        <v>547945248.26666665</v>
      </c>
      <c r="O16" s="56">
        <f>IFERROR((VLOOKUP(F16,[2]Adhesiones!$A$5:$O$27,14,FALSE)),0)</f>
        <v>273972624.13333333</v>
      </c>
      <c r="P16" s="56">
        <f t="shared" si="1"/>
        <v>821917872.39999998</v>
      </c>
      <c r="Q16" s="32">
        <v>0</v>
      </c>
      <c r="R16" s="32">
        <v>0</v>
      </c>
      <c r="S16" s="87">
        <f>+'[2]Anexo 10 Garzón'!$F$36</f>
        <v>191473.56000000003</v>
      </c>
      <c r="T16" s="14">
        <f t="shared" si="2"/>
        <v>300191473.56</v>
      </c>
      <c r="U16" s="89">
        <f t="shared" si="3"/>
        <v>52054751.733333349</v>
      </c>
      <c r="V16" s="92">
        <f t="shared" si="0"/>
        <v>26027375.866666675</v>
      </c>
      <c r="X16" s="75"/>
    </row>
    <row r="17" spans="2:25" s="33" customFormat="1">
      <c r="B17" s="26">
        <v>9</v>
      </c>
      <c r="C17" s="27">
        <v>44182</v>
      </c>
      <c r="D17" s="28">
        <v>175</v>
      </c>
      <c r="E17" s="56">
        <v>892280021</v>
      </c>
      <c r="F17" s="29" t="s">
        <v>112</v>
      </c>
      <c r="G17" s="30">
        <f>+I17+H17</f>
        <v>1427500000</v>
      </c>
      <c r="H17" s="13">
        <v>856500000</v>
      </c>
      <c r="I17" s="13">
        <v>571000000</v>
      </c>
      <c r="J17" s="31"/>
      <c r="K17" s="28" t="s">
        <v>76</v>
      </c>
      <c r="L17" s="28" t="s">
        <v>87</v>
      </c>
      <c r="M17" s="97" t="s">
        <v>113</v>
      </c>
      <c r="N17" s="56">
        <f>IFERROR((VLOOKUP(F17,[2]Adhesiones!$A$5:$O$27,15,FALSE)),0)</f>
        <v>780089268.57000005</v>
      </c>
      <c r="O17" s="56">
        <f>IFERROR((VLOOKUP(F17,[2]Adhesiones!$A$5:$O$27,14,FALSE)),0)</f>
        <v>520059512.38000005</v>
      </c>
      <c r="P17" s="56">
        <f t="shared" si="1"/>
        <v>1300148780.95</v>
      </c>
      <c r="Q17" s="32">
        <v>0</v>
      </c>
      <c r="R17" s="32">
        <v>0</v>
      </c>
      <c r="S17" s="87">
        <f>+'[2]Anexo 11 Dpto Sucre'!$F$36</f>
        <v>449618.78999999992</v>
      </c>
      <c r="T17" s="14">
        <f t="shared" si="2"/>
        <v>571449618.78999996</v>
      </c>
      <c r="U17" s="89">
        <f t="shared" si="3"/>
        <v>76410731.429999948</v>
      </c>
      <c r="V17" s="92">
        <f t="shared" si="0"/>
        <v>50940487.619999945</v>
      </c>
      <c r="X17" s="75"/>
    </row>
    <row r="18" spans="2:25" s="33" customFormat="1">
      <c r="B18" s="26">
        <v>10</v>
      </c>
      <c r="C18" s="27">
        <v>44155</v>
      </c>
      <c r="D18" s="28">
        <v>176</v>
      </c>
      <c r="E18" s="56">
        <v>800100137</v>
      </c>
      <c r="F18" s="29" t="s">
        <v>135</v>
      </c>
      <c r="G18" s="30">
        <v>924000000</v>
      </c>
      <c r="H18" s="13">
        <v>616000000</v>
      </c>
      <c r="I18" s="13">
        <v>308000000</v>
      </c>
      <c r="J18" s="31"/>
      <c r="K18" s="28" t="s">
        <v>76</v>
      </c>
      <c r="L18" s="28" t="s">
        <v>87</v>
      </c>
      <c r="M18" s="97" t="s">
        <v>92</v>
      </c>
      <c r="N18" s="56">
        <f>IFERROR((VLOOKUP(F18,[2]Adhesiones!$A$5:$O$27,15,FALSE)),0)</f>
        <v>442918482.66666663</v>
      </c>
      <c r="O18" s="56">
        <f>IFERROR((VLOOKUP(F18,[2]Adhesiones!$A$5:$O$27,14,FALSE)),0)</f>
        <v>221459241.33333331</v>
      </c>
      <c r="P18" s="56">
        <f t="shared" si="1"/>
        <v>664377724</v>
      </c>
      <c r="Q18" s="32">
        <v>0</v>
      </c>
      <c r="R18" s="32">
        <v>0</v>
      </c>
      <c r="S18" s="87">
        <f>+'[2]Anexo 12 Planadas'!$F$36</f>
        <v>259454.01999999993</v>
      </c>
      <c r="T18" s="14">
        <f t="shared" si="2"/>
        <v>308259454.01999998</v>
      </c>
      <c r="U18" s="89">
        <f t="shared" si="3"/>
        <v>173081517.33333337</v>
      </c>
      <c r="V18" s="92">
        <f t="shared" si="0"/>
        <v>86540758.666666687</v>
      </c>
      <c r="X18" s="75"/>
    </row>
    <row r="19" spans="2:25" s="36" customFormat="1" ht="15.75">
      <c r="B19" s="26">
        <v>12</v>
      </c>
      <c r="C19" s="27">
        <v>44165</v>
      </c>
      <c r="D19" s="28">
        <v>177</v>
      </c>
      <c r="E19" s="56">
        <v>890980447</v>
      </c>
      <c r="F19" s="29" t="s">
        <v>83</v>
      </c>
      <c r="G19" s="30">
        <v>1500000000</v>
      </c>
      <c r="H19" s="13">
        <v>900000000</v>
      </c>
      <c r="I19" s="13">
        <v>600000000</v>
      </c>
      <c r="J19" s="34"/>
      <c r="K19" s="28" t="s">
        <v>76</v>
      </c>
      <c r="L19" s="28" t="s">
        <v>87</v>
      </c>
      <c r="M19" s="35" t="s">
        <v>93</v>
      </c>
      <c r="N19" s="56">
        <f>IFERROR((VLOOKUP(F19,[2]Adhesiones!$A$5:$O$27,15,FALSE)),0)</f>
        <v>602989813.80599999</v>
      </c>
      <c r="O19" s="56">
        <f>IFERROR((VLOOKUP(F19,[2]Adhesiones!$A$5:$O$27,14,FALSE)),0)</f>
        <v>401993209.204</v>
      </c>
      <c r="P19" s="56">
        <f t="shared" si="1"/>
        <v>1004983023.01</v>
      </c>
      <c r="Q19" s="32">
        <v>0</v>
      </c>
      <c r="R19" s="32">
        <v>0</v>
      </c>
      <c r="S19" s="87">
        <f>+'[2]Anexo 13 Caldas'!$F$36</f>
        <v>539270.82999999996</v>
      </c>
      <c r="T19" s="14">
        <f t="shared" si="2"/>
        <v>600539270.83000004</v>
      </c>
      <c r="U19" s="89">
        <f t="shared" ref="U19:U23" si="4">+H19-N19</f>
        <v>297010186.19400001</v>
      </c>
      <c r="V19" s="92">
        <f t="shared" si="0"/>
        <v>198006790.796</v>
      </c>
      <c r="X19" s="75"/>
    </row>
    <row r="20" spans="2:25" s="23" customFormat="1">
      <c r="B20" s="26">
        <v>13</v>
      </c>
      <c r="C20" s="27">
        <v>44155</v>
      </c>
      <c r="D20" s="28">
        <v>181</v>
      </c>
      <c r="E20" s="56">
        <v>891900353</v>
      </c>
      <c r="F20" s="29" t="s">
        <v>84</v>
      </c>
      <c r="G20" s="30">
        <v>1050000000</v>
      </c>
      <c r="H20" s="13">
        <v>700000000</v>
      </c>
      <c r="I20" s="13">
        <v>350000000</v>
      </c>
      <c r="J20" s="37"/>
      <c r="K20" s="28" t="s">
        <v>76</v>
      </c>
      <c r="L20" s="28" t="s">
        <v>87</v>
      </c>
      <c r="M20" s="35" t="s">
        <v>94</v>
      </c>
      <c r="N20" s="56">
        <f>IFERROR((VLOOKUP(F20,[2]Adhesiones!$A$5:$O$27,15,FALSE)),0)</f>
        <v>595065331.0999999</v>
      </c>
      <c r="O20" s="56">
        <f>IFERROR((VLOOKUP(F20,[2]Adhesiones!$A$5:$O$27,14,FALSE)),0)</f>
        <v>297532665.54999995</v>
      </c>
      <c r="P20" s="56">
        <f t="shared" si="1"/>
        <v>892597996.64999986</v>
      </c>
      <c r="Q20" s="73">
        <v>51483757</v>
      </c>
      <c r="R20" s="32">
        <v>0</v>
      </c>
      <c r="S20" s="87">
        <f>+'[2]Anexo 14 Bugalagrande'!$F$36</f>
        <v>231218.58999999994</v>
      </c>
      <c r="T20" s="14">
        <f t="shared" si="2"/>
        <v>350231218.58999997</v>
      </c>
      <c r="U20" s="89">
        <f t="shared" si="4"/>
        <v>104934668.9000001</v>
      </c>
      <c r="V20" s="92">
        <f t="shared" si="0"/>
        <v>983577.45000004768</v>
      </c>
      <c r="X20" s="75"/>
    </row>
    <row r="21" spans="2:25" s="36" customFormat="1" ht="30">
      <c r="B21" s="26">
        <v>14</v>
      </c>
      <c r="C21" s="27">
        <v>44165</v>
      </c>
      <c r="D21" s="28">
        <v>178</v>
      </c>
      <c r="E21" s="56">
        <v>890982616</v>
      </c>
      <c r="F21" s="29" t="s">
        <v>136</v>
      </c>
      <c r="G21" s="30">
        <v>1477803000</v>
      </c>
      <c r="H21" s="13">
        <v>877803000</v>
      </c>
      <c r="I21" s="13">
        <v>600000000</v>
      </c>
      <c r="J21" s="34"/>
      <c r="K21" s="28" t="s">
        <v>76</v>
      </c>
      <c r="L21" s="28" t="s">
        <v>87</v>
      </c>
      <c r="M21" s="35" t="s">
        <v>95</v>
      </c>
      <c r="N21" s="56">
        <f>IFERROR((VLOOKUP(F21,[2]Adhesiones!$A$5:$O$27,15,FALSE)),0)</f>
        <v>689198505.64609528</v>
      </c>
      <c r="O21" s="56">
        <f>IFERROR((VLOOKUP(F21,[2]Adhesiones!$A$5:$O$27,14,FALSE)),0)</f>
        <v>471084176.50390482</v>
      </c>
      <c r="P21" s="56">
        <f t="shared" si="1"/>
        <v>1160282682.1500001</v>
      </c>
      <c r="Q21" s="32">
        <v>0</v>
      </c>
      <c r="R21" s="32">
        <v>0</v>
      </c>
      <c r="S21" s="87">
        <f>+'[2]Anexo 15 Carmen de Viboral'!$F$36</f>
        <v>472714.14999999991</v>
      </c>
      <c r="T21" s="14">
        <f t="shared" si="2"/>
        <v>600472714.14999998</v>
      </c>
      <c r="U21" s="89">
        <f t="shared" si="4"/>
        <v>188604494.35390472</v>
      </c>
      <c r="V21" s="92">
        <f t="shared" si="0"/>
        <v>128915823.49609518</v>
      </c>
      <c r="X21" s="75"/>
    </row>
    <row r="22" spans="2:25" s="23" customFormat="1">
      <c r="B22" s="26">
        <v>15</v>
      </c>
      <c r="C22" s="27">
        <v>44180</v>
      </c>
      <c r="D22" s="28">
        <v>179</v>
      </c>
      <c r="E22" s="56">
        <v>800096765</v>
      </c>
      <c r="F22" s="29" t="s">
        <v>137</v>
      </c>
      <c r="G22" s="30">
        <v>1377803000</v>
      </c>
      <c r="H22" s="13">
        <v>877803000</v>
      </c>
      <c r="I22" s="13">
        <v>500000000</v>
      </c>
      <c r="J22" s="37"/>
      <c r="K22" s="28" t="s">
        <v>76</v>
      </c>
      <c r="L22" s="28" t="s">
        <v>87</v>
      </c>
      <c r="M22" s="35" t="s">
        <v>96</v>
      </c>
      <c r="N22" s="56">
        <f>IFERROR((VLOOKUP(F22,[2]Adhesiones!$A$5:$O$27,15,FALSE)),0)</f>
        <v>778944281.0215739</v>
      </c>
      <c r="O22" s="56">
        <f>IFERROR((VLOOKUP(F22,[2]Adhesiones!$A$5:$O$27,14,FALSE)),0)</f>
        <v>443689689.49842614</v>
      </c>
      <c r="P22" s="56">
        <f t="shared" si="1"/>
        <v>1222633970.52</v>
      </c>
      <c r="Q22" s="32">
        <v>0</v>
      </c>
      <c r="R22" s="32">
        <v>0</v>
      </c>
      <c r="S22" s="87">
        <f>+'[2]Anexo 16 Planeta Rica'!$F$36</f>
        <v>381965.48</v>
      </c>
      <c r="T22" s="14">
        <f t="shared" si="2"/>
        <v>500381965.48000002</v>
      </c>
      <c r="U22" s="89">
        <f t="shared" si="4"/>
        <v>98858718.978426099</v>
      </c>
      <c r="V22" s="92">
        <f t="shared" si="0"/>
        <v>56310310.501573861</v>
      </c>
      <c r="X22" s="75"/>
    </row>
    <row r="23" spans="2:25" s="36" customFormat="1" ht="30">
      <c r="B23" s="26">
        <v>16</v>
      </c>
      <c r="C23" s="27">
        <v>44155</v>
      </c>
      <c r="D23" s="28">
        <v>182</v>
      </c>
      <c r="E23" s="56">
        <v>890201900</v>
      </c>
      <c r="F23" s="29" t="s">
        <v>141</v>
      </c>
      <c r="G23" s="30">
        <v>1500000000</v>
      </c>
      <c r="H23" s="13">
        <v>750000000</v>
      </c>
      <c r="I23" s="13">
        <f>750000000</f>
        <v>750000000</v>
      </c>
      <c r="J23" s="34"/>
      <c r="K23" s="28" t="s">
        <v>76</v>
      </c>
      <c r="L23" s="28" t="s">
        <v>87</v>
      </c>
      <c r="M23" s="35" t="s">
        <v>97</v>
      </c>
      <c r="N23" s="56">
        <f>IFERROR((VLOOKUP(F23,[2]Adhesiones!$A$5:$O$27,15,FALSE)),0)</f>
        <v>560631053.63</v>
      </c>
      <c r="O23" s="56">
        <f>IFERROR((VLOOKUP(F23,[2]Adhesiones!$A$5:$O$27,14,FALSE)),0)</f>
        <v>560631053.63</v>
      </c>
      <c r="P23" s="56">
        <f t="shared" si="1"/>
        <v>1121262107.26</v>
      </c>
      <c r="Q23" s="32">
        <v>0</v>
      </c>
      <c r="R23" s="32">
        <v>0</v>
      </c>
      <c r="S23" s="87">
        <f>+'[2]Anexo 17 Barrancabermeja'!$F$36</f>
        <v>673057.45</v>
      </c>
      <c r="T23" s="14">
        <f t="shared" si="2"/>
        <v>750673057.45000005</v>
      </c>
      <c r="U23" s="89">
        <f t="shared" si="4"/>
        <v>189368946.37</v>
      </c>
      <c r="V23" s="92">
        <f t="shared" si="0"/>
        <v>189368946.37</v>
      </c>
      <c r="X23" s="75"/>
    </row>
    <row r="24" spans="2:25" s="23" customFormat="1" ht="15.75">
      <c r="B24" s="26">
        <v>17</v>
      </c>
      <c r="C24" s="27">
        <v>44180</v>
      </c>
      <c r="D24" s="28">
        <v>185</v>
      </c>
      <c r="E24" s="56">
        <v>900084407</v>
      </c>
      <c r="F24" s="29" t="s">
        <v>105</v>
      </c>
      <c r="G24" s="30">
        <f>746132550*2</f>
        <v>1492265100</v>
      </c>
      <c r="H24" s="13">
        <v>746132550</v>
      </c>
      <c r="I24" s="13">
        <v>746132550</v>
      </c>
      <c r="J24" s="39"/>
      <c r="K24" s="28" t="s">
        <v>76</v>
      </c>
      <c r="L24" s="28" t="s">
        <v>87</v>
      </c>
      <c r="M24" s="35" t="s">
        <v>106</v>
      </c>
      <c r="N24" s="56">
        <f>IFERROR((VLOOKUP(F24,[2]Adhesiones!$A$5:$O$27,15,FALSE)),0)</f>
        <v>619229204.45000005</v>
      </c>
      <c r="O24" s="56">
        <f>IFERROR((VLOOKUP(F24,[2]Adhesiones!$A$5:$O$27,14,FALSE)),0)</f>
        <v>619229204.45000005</v>
      </c>
      <c r="P24" s="56">
        <f t="shared" si="1"/>
        <v>1238458408.9000001</v>
      </c>
      <c r="Q24" s="32">
        <v>0</v>
      </c>
      <c r="R24" s="32">
        <v>0</v>
      </c>
      <c r="S24" s="87">
        <f>+'[2]Anexo 18 Gramalote'!$F$36</f>
        <v>632709.64999999979</v>
      </c>
      <c r="T24" s="14">
        <f t="shared" si="2"/>
        <v>746765259.64999998</v>
      </c>
      <c r="U24" s="89">
        <f>+H24-N24</f>
        <v>126903345.54999995</v>
      </c>
      <c r="V24" s="92">
        <f t="shared" si="0"/>
        <v>126903345.54999995</v>
      </c>
      <c r="W24" s="93" t="s">
        <v>148</v>
      </c>
      <c r="X24" s="94" t="s">
        <v>149</v>
      </c>
      <c r="Y24" s="93" t="s">
        <v>150</v>
      </c>
    </row>
    <row r="25" spans="2:25" s="23" customFormat="1" ht="45">
      <c r="B25" s="26">
        <v>18</v>
      </c>
      <c r="C25" s="27">
        <v>44175</v>
      </c>
      <c r="D25" s="28">
        <v>183</v>
      </c>
      <c r="E25" s="56">
        <v>860039273</v>
      </c>
      <c r="F25" s="29" t="s">
        <v>142</v>
      </c>
      <c r="G25" s="30">
        <f>+H25+I25</f>
        <v>2000000000</v>
      </c>
      <c r="H25" s="13">
        <v>1000000000</v>
      </c>
      <c r="I25" s="13">
        <f>1000000000</f>
        <v>1000000000</v>
      </c>
      <c r="J25" s="38"/>
      <c r="K25" s="28" t="s">
        <v>76</v>
      </c>
      <c r="L25" s="28" t="s">
        <v>87</v>
      </c>
      <c r="M25" s="35" t="s">
        <v>114</v>
      </c>
      <c r="N25" s="56">
        <f>IFERROR((VLOOKUP(F25,[2]Adhesiones!$A$5:$O$27,15,FALSE)),0)</f>
        <v>310082429</v>
      </c>
      <c r="O25" s="56">
        <f>IFERROR((VLOOKUP(F25,[2]Adhesiones!$A$5:$O$27,14,FALSE)),0)</f>
        <v>310082429</v>
      </c>
      <c r="P25" s="56">
        <f t="shared" si="1"/>
        <v>620164858</v>
      </c>
      <c r="Q25" s="209">
        <f>539183391+88530000</f>
        <v>627713391</v>
      </c>
      <c r="R25" s="32">
        <v>0</v>
      </c>
      <c r="S25" s="87">
        <f>+'[2]Anexo 19 Pastoral Social'!$F$44</f>
        <v>136769.43000000063</v>
      </c>
      <c r="T25" s="14">
        <f>+I25+S25</f>
        <v>1000136769.4299999</v>
      </c>
      <c r="U25" s="89">
        <f>+H25-N25</f>
        <v>689917571</v>
      </c>
      <c r="V25" s="92">
        <f>+I25-O25-Q25</f>
        <v>62204180</v>
      </c>
      <c r="W25" s="88">
        <v>119711.94000000029</v>
      </c>
      <c r="X25" s="95">
        <f>+'[2]Anexo 19 Pastoral Social'!$E$28</f>
        <v>10.17</v>
      </c>
      <c r="Y25" s="95">
        <f>+W25+X25</f>
        <v>119722.11000000029</v>
      </c>
    </row>
    <row r="26" spans="2:25" s="23" customFormat="1" ht="30">
      <c r="B26" s="26">
        <v>19</v>
      </c>
      <c r="C26" s="27">
        <v>44188</v>
      </c>
      <c r="D26" s="28">
        <v>184</v>
      </c>
      <c r="E26" s="56">
        <v>900156833</v>
      </c>
      <c r="F26" s="29" t="s">
        <v>85</v>
      </c>
      <c r="G26" s="30">
        <v>1500000000</v>
      </c>
      <c r="H26" s="13">
        <v>750000000</v>
      </c>
      <c r="I26" s="13">
        <v>750000000</v>
      </c>
      <c r="J26" s="38"/>
      <c r="K26" s="28" t="s">
        <v>76</v>
      </c>
      <c r="L26" s="28" t="s">
        <v>87</v>
      </c>
      <c r="M26" s="35" t="s">
        <v>98</v>
      </c>
      <c r="N26" s="56">
        <f>IFERROR((VLOOKUP(F26,[2]Adhesiones!$A$5:$O$27,15,FALSE)),0)</f>
        <v>641345311.11499989</v>
      </c>
      <c r="O26" s="56">
        <f>IFERROR((VLOOKUP(F26,[2]Adhesiones!$A$5:$O$27,14,FALSE)),0)</f>
        <v>641345311.11499989</v>
      </c>
      <c r="P26" s="56">
        <f t="shared" si="1"/>
        <v>1282690622.2299998</v>
      </c>
      <c r="Q26" s="32">
        <v>0</v>
      </c>
      <c r="R26" s="32">
        <v>0</v>
      </c>
      <c r="S26" s="87">
        <f>+'[2]Anexo 20 Minera de Cobre'!$F$36</f>
        <v>587377.35000000021</v>
      </c>
      <c r="T26" s="14">
        <f t="shared" si="2"/>
        <v>750587377.35000002</v>
      </c>
      <c r="U26" s="89">
        <f t="shared" ref="U26:U32" si="5">+H26-N26</f>
        <v>108654688.88500011</v>
      </c>
      <c r="V26" s="92">
        <f t="shared" ref="V26:V34" si="6">+I26-O26-Q26</f>
        <v>108654688.88500011</v>
      </c>
      <c r="X26" s="75"/>
    </row>
    <row r="27" spans="2:25" s="23" customFormat="1">
      <c r="B27" s="26">
        <v>20</v>
      </c>
      <c r="C27" s="27">
        <v>44242</v>
      </c>
      <c r="D27" s="28">
        <v>187</v>
      </c>
      <c r="E27" s="56">
        <v>830114475</v>
      </c>
      <c r="F27" s="29" t="s">
        <v>120</v>
      </c>
      <c r="G27" s="30">
        <v>2000000000</v>
      </c>
      <c r="H27" s="13">
        <v>1000000000</v>
      </c>
      <c r="I27" s="13">
        <v>1000000000</v>
      </c>
      <c r="J27" s="38"/>
      <c r="K27" s="28" t="s">
        <v>76</v>
      </c>
      <c r="L27" s="28" t="s">
        <v>87</v>
      </c>
      <c r="M27" s="35" t="s">
        <v>121</v>
      </c>
      <c r="N27" s="56">
        <f>IFERROR((VLOOKUP(F27,[2]Adhesiones!$A$5:$O$27,15,FALSE)),0)</f>
        <v>955822948.04500008</v>
      </c>
      <c r="O27" s="56">
        <f>IFERROR((VLOOKUP(F27,[2]Adhesiones!$A$5:$O$27,14,FALSE)),0)</f>
        <v>955822948.04500008</v>
      </c>
      <c r="P27" s="56">
        <f t="shared" si="1"/>
        <v>1911645896.0900002</v>
      </c>
      <c r="Q27" s="32">
        <v>0</v>
      </c>
      <c r="R27" s="32">
        <v>0</v>
      </c>
      <c r="S27" s="87">
        <f>+'[2]Anexo 21 Ministerio del Interio'!$F$33</f>
        <v>742718.2699999999</v>
      </c>
      <c r="T27" s="14">
        <f t="shared" si="2"/>
        <v>1000742718.27</v>
      </c>
      <c r="U27" s="89">
        <f t="shared" si="5"/>
        <v>44177051.954999924</v>
      </c>
      <c r="V27" s="92">
        <f t="shared" si="6"/>
        <v>44177051.954999924</v>
      </c>
      <c r="X27" s="75"/>
    </row>
    <row r="28" spans="2:25" s="23" customFormat="1">
      <c r="B28" s="26">
        <v>22</v>
      </c>
      <c r="C28" s="27">
        <v>44319</v>
      </c>
      <c r="D28" s="28">
        <v>188</v>
      </c>
      <c r="E28" s="56">
        <v>890801053</v>
      </c>
      <c r="F28" s="29" t="s">
        <v>123</v>
      </c>
      <c r="G28" s="30">
        <f>+H28+I28</f>
        <v>2285000000</v>
      </c>
      <c r="H28" s="30">
        <v>800000000</v>
      </c>
      <c r="I28" s="30">
        <f>800000000+685000000</f>
        <v>1485000000</v>
      </c>
      <c r="J28" s="38"/>
      <c r="K28" s="28" t="s">
        <v>76</v>
      </c>
      <c r="L28" s="28" t="s">
        <v>87</v>
      </c>
      <c r="M28" s="35" t="s">
        <v>124</v>
      </c>
      <c r="N28" s="56">
        <f>IFERROR((VLOOKUP(F28,[2]Adhesiones!$A$5:$O$27,15,FALSE)),0)</f>
        <v>624134522.40500009</v>
      </c>
      <c r="O28" s="56">
        <f>IFERROR((VLOOKUP(F28,[2]Adhesiones!$A$5:$O$27,14,FALSE)),0)</f>
        <v>624134522.40500009</v>
      </c>
      <c r="P28" s="56">
        <f t="shared" si="1"/>
        <v>1248269044.8100002</v>
      </c>
      <c r="Q28" s="32">
        <v>0</v>
      </c>
      <c r="R28" s="68">
        <v>0</v>
      </c>
      <c r="S28" s="87">
        <f>+'[2]Anexo 22 Municipio Manizales'!$F$31</f>
        <v>1242130.29</v>
      </c>
      <c r="T28" s="14">
        <f t="shared" ref="T28" si="7">+I28+S28</f>
        <v>1486242130.29</v>
      </c>
      <c r="U28" s="89">
        <f t="shared" si="5"/>
        <v>175865477.59499991</v>
      </c>
      <c r="V28" s="92">
        <f t="shared" si="6"/>
        <v>860865477.59499991</v>
      </c>
      <c r="X28" s="75"/>
    </row>
    <row r="29" spans="2:25" s="23" customFormat="1">
      <c r="B29" s="26">
        <v>21</v>
      </c>
      <c r="C29" s="27">
        <v>44340</v>
      </c>
      <c r="D29" s="28">
        <v>189</v>
      </c>
      <c r="E29" s="56">
        <v>891480027</v>
      </c>
      <c r="F29" s="29" t="s">
        <v>127</v>
      </c>
      <c r="G29" s="74">
        <f>+I29+H29</f>
        <v>819000000</v>
      </c>
      <c r="H29" s="13">
        <v>546000000</v>
      </c>
      <c r="I29" s="30">
        <v>273000000</v>
      </c>
      <c r="J29" s="38"/>
      <c r="K29" s="28" t="s">
        <v>76</v>
      </c>
      <c r="L29" s="28" t="s">
        <v>87</v>
      </c>
      <c r="M29" s="35" t="s">
        <v>128</v>
      </c>
      <c r="N29" s="56">
        <f>IFERROR((VLOOKUP(F29,[2]Adhesiones!$A$5:$O$27,15,FALSE)),0)</f>
        <v>367595442.77999997</v>
      </c>
      <c r="O29" s="56">
        <f>IFERROR((VLOOKUP(F29,[2]Adhesiones!$A$5:$O$27,14,FALSE)),0)</f>
        <v>183797721.38999999</v>
      </c>
      <c r="P29" s="56">
        <f t="shared" si="1"/>
        <v>551393164.16999996</v>
      </c>
      <c r="Q29" s="32">
        <v>0</v>
      </c>
      <c r="R29" s="68">
        <v>0</v>
      </c>
      <c r="S29" s="87">
        <f>+'[2]Anexo 24 Municipio de la virgin'!$F$30</f>
        <v>176121.24999999994</v>
      </c>
      <c r="T29" s="14">
        <f t="shared" si="2"/>
        <v>273176121.25</v>
      </c>
      <c r="U29" s="89">
        <f t="shared" si="5"/>
        <v>178404557.22000003</v>
      </c>
      <c r="V29" s="92">
        <f t="shared" si="6"/>
        <v>89202278.610000014</v>
      </c>
      <c r="X29" s="75"/>
    </row>
    <row r="30" spans="2:25" s="23" customFormat="1" ht="30">
      <c r="B30" s="26">
        <v>23</v>
      </c>
      <c r="C30" s="27">
        <v>44356</v>
      </c>
      <c r="D30" s="28">
        <v>190</v>
      </c>
      <c r="E30" s="56">
        <v>800103927</v>
      </c>
      <c r="F30" s="29" t="s">
        <v>146</v>
      </c>
      <c r="G30" s="30">
        <f>+H30+I30</f>
        <v>1550000000</v>
      </c>
      <c r="H30" s="13">
        <v>900000000</v>
      </c>
      <c r="I30" s="30">
        <v>650000000</v>
      </c>
      <c r="J30" s="38"/>
      <c r="K30" s="28" t="s">
        <v>76</v>
      </c>
      <c r="L30" s="28" t="s">
        <v>87</v>
      </c>
      <c r="M30" s="35" t="s">
        <v>126</v>
      </c>
      <c r="N30" s="56">
        <f>IFERROR((VLOOKUP(F30,[2]Adhesiones!$A$5:$O$27,15,FALSE)),0)</f>
        <v>594189442.41096771</v>
      </c>
      <c r="O30" s="56">
        <f>IFERROR((VLOOKUP(F30,[2]Adhesiones!$A$5:$O$27,14,FALSE)),0)</f>
        <v>429136819.51903224</v>
      </c>
      <c r="P30" s="56">
        <f t="shared" si="1"/>
        <v>1023326261.9299999</v>
      </c>
      <c r="Q30" s="32">
        <v>0</v>
      </c>
      <c r="R30" s="68">
        <v>0</v>
      </c>
      <c r="S30" s="87">
        <f>+'[2]Anexo 23 Dpto Norte de Santande'!$F$30</f>
        <v>373496.97999999986</v>
      </c>
      <c r="T30" s="14">
        <f t="shared" ref="T30" si="8">+I30+S30</f>
        <v>650373496.98000002</v>
      </c>
      <c r="U30" s="89">
        <f t="shared" si="5"/>
        <v>305810557.58903229</v>
      </c>
      <c r="V30" s="92">
        <f t="shared" si="6"/>
        <v>220863180.48096776</v>
      </c>
      <c r="X30" s="75"/>
    </row>
    <row r="31" spans="2:25" s="23" customFormat="1" ht="30">
      <c r="B31" s="26">
        <v>24</v>
      </c>
      <c r="C31" s="27">
        <v>44419</v>
      </c>
      <c r="D31" s="28">
        <v>192</v>
      </c>
      <c r="E31" s="56">
        <v>892115007</v>
      </c>
      <c r="F31" s="29" t="s">
        <v>132</v>
      </c>
      <c r="G31" s="30">
        <v>900000000</v>
      </c>
      <c r="H31" s="13">
        <v>600000000</v>
      </c>
      <c r="I31" s="30">
        <v>300000000</v>
      </c>
      <c r="J31" s="38"/>
      <c r="K31" s="28" t="s">
        <v>76</v>
      </c>
      <c r="L31" s="28" t="s">
        <v>118</v>
      </c>
      <c r="M31" s="35" t="s">
        <v>133</v>
      </c>
      <c r="N31" s="56">
        <f>IFERROR((VLOOKUP(F31,[2]Adhesiones!$A$5:$O$27,15,FALSE)),0)</f>
        <v>476663826.58666664</v>
      </c>
      <c r="O31" s="56">
        <f>IFERROR((VLOOKUP(F31,[2]Adhesiones!$A$5:$O$27,14,FALSE)),0)</f>
        <v>238331913.29333332</v>
      </c>
      <c r="P31" s="56">
        <f t="shared" si="1"/>
        <v>714995739.88</v>
      </c>
      <c r="Q31" s="32">
        <v>0</v>
      </c>
      <c r="R31" s="68">
        <v>0</v>
      </c>
      <c r="S31" s="87">
        <f>+'[2]Anexo 26 Distrito Riohacha'!$F$28</f>
        <v>2706500</v>
      </c>
      <c r="T31" s="14">
        <f t="shared" ref="T31" si="9">+I31+S31</f>
        <v>302706500</v>
      </c>
      <c r="U31" s="89">
        <f t="shared" ref="U31" si="10">+H31-N31</f>
        <v>123336173.41333336</v>
      </c>
      <c r="V31" s="92">
        <f t="shared" si="6"/>
        <v>61668086.706666678</v>
      </c>
      <c r="X31" s="75"/>
    </row>
    <row r="32" spans="2:25" s="23" customFormat="1">
      <c r="B32" s="26">
        <v>25</v>
      </c>
      <c r="C32" s="27">
        <v>44410</v>
      </c>
      <c r="D32" s="28">
        <v>191</v>
      </c>
      <c r="E32" s="56">
        <v>892001457</v>
      </c>
      <c r="F32" s="29" t="s">
        <v>140</v>
      </c>
      <c r="G32" s="30">
        <f>+H32+I32</f>
        <v>1500000000</v>
      </c>
      <c r="H32" s="13">
        <v>900000000</v>
      </c>
      <c r="I32" s="30">
        <v>600000000</v>
      </c>
      <c r="J32" s="38"/>
      <c r="K32" s="28" t="s">
        <v>76</v>
      </c>
      <c r="L32" s="28" t="s">
        <v>118</v>
      </c>
      <c r="M32" s="35" t="s">
        <v>125</v>
      </c>
      <c r="N32" s="56">
        <f>IFERROR((VLOOKUP(F32,[2]Adhesiones!$A$5:$O$27,15,FALSE)),0)</f>
        <v>573035373.40799999</v>
      </c>
      <c r="O32" s="56">
        <f>IFERROR((VLOOKUP(F32,[2]Adhesiones!$A$5:$O$27,14,FALSE)),0)</f>
        <v>382023582.27200007</v>
      </c>
      <c r="P32" s="56">
        <f t="shared" si="1"/>
        <v>955058955.68000007</v>
      </c>
      <c r="Q32" s="32">
        <v>0</v>
      </c>
      <c r="R32" s="68">
        <v>0</v>
      </c>
      <c r="S32" s="87">
        <f>+'[2]Anexo 25 Municipio Acacias'!$F$28</f>
        <v>8179302</v>
      </c>
      <c r="T32" s="14">
        <f t="shared" si="2"/>
        <v>608179302</v>
      </c>
      <c r="U32" s="89">
        <f t="shared" si="5"/>
        <v>326964626.59200001</v>
      </c>
      <c r="V32" s="92">
        <f t="shared" si="6"/>
        <v>217976417.72799993</v>
      </c>
      <c r="X32" s="75"/>
    </row>
    <row r="33" spans="1:22" s="23" customFormat="1">
      <c r="B33" s="26" t="s">
        <v>116</v>
      </c>
      <c r="C33" s="27"/>
      <c r="D33" s="28">
        <v>186</v>
      </c>
      <c r="E33" s="56"/>
      <c r="F33" s="29" t="s">
        <v>117</v>
      </c>
      <c r="G33" s="30">
        <v>779759505</v>
      </c>
      <c r="H33" s="30">
        <v>779759505</v>
      </c>
      <c r="I33" s="13">
        <v>0</v>
      </c>
      <c r="J33" s="38"/>
      <c r="K33" s="28" t="s">
        <v>76</v>
      </c>
      <c r="L33" s="28" t="s">
        <v>118</v>
      </c>
      <c r="M33" s="35" t="s">
        <v>119</v>
      </c>
      <c r="N33" s="56">
        <f>IFERROR((VLOOKUP(F33,[2]Adhesiones!$A$5:$O$27,15,FALSE)),0)</f>
        <v>0</v>
      </c>
      <c r="O33" s="56">
        <f>IFERROR((VLOOKUP(F33,[2]Adhesiones!$A$5:$O$27,14,FALSE)),0)</f>
        <v>0</v>
      </c>
      <c r="P33" s="56">
        <f t="shared" si="1"/>
        <v>0</v>
      </c>
      <c r="Q33" s="32">
        <v>0</v>
      </c>
      <c r="R33" s="113" t="s">
        <v>130</v>
      </c>
      <c r="S33" s="15"/>
      <c r="T33" s="14">
        <f>+I33+S33</f>
        <v>0</v>
      </c>
      <c r="U33" s="89">
        <f>+H33-N33</f>
        <v>779759505</v>
      </c>
      <c r="V33" s="92">
        <f t="shared" si="6"/>
        <v>0</v>
      </c>
    </row>
    <row r="34" spans="1:22" s="23" customFormat="1" ht="30">
      <c r="B34" s="26" t="s">
        <v>116</v>
      </c>
      <c r="C34" s="27"/>
      <c r="D34" s="28">
        <v>80</v>
      </c>
      <c r="E34" s="56"/>
      <c r="F34" s="29" t="s">
        <v>122</v>
      </c>
      <c r="G34" s="30">
        <v>3646577069</v>
      </c>
      <c r="H34" s="30">
        <v>3646577069</v>
      </c>
      <c r="I34" s="13">
        <v>0</v>
      </c>
      <c r="J34" s="38"/>
      <c r="K34" s="28" t="s">
        <v>76</v>
      </c>
      <c r="L34" s="28" t="s">
        <v>118</v>
      </c>
      <c r="M34" s="35" t="s">
        <v>119</v>
      </c>
      <c r="N34" s="56">
        <f>IFERROR((VLOOKUP(F34,[2]Adhesiones!$A$5:$O$27,15,FALSE)),0)</f>
        <v>0</v>
      </c>
      <c r="O34" s="56">
        <f>IFERROR((VLOOKUP(F34,[2]Adhesiones!$A$5:$O$27,14,FALSE)),0)</f>
        <v>0</v>
      </c>
      <c r="P34" s="56">
        <f t="shared" si="1"/>
        <v>0</v>
      </c>
      <c r="Q34" s="32">
        <v>0</v>
      </c>
      <c r="R34" s="114"/>
      <c r="S34" s="15"/>
      <c r="T34" s="14">
        <f t="shared" si="2"/>
        <v>0</v>
      </c>
      <c r="U34" s="89">
        <f t="shared" ref="U34" si="11">+H34-N34</f>
        <v>3646577069</v>
      </c>
      <c r="V34" s="92">
        <f t="shared" si="6"/>
        <v>0</v>
      </c>
    </row>
    <row r="35" spans="1:22" s="86" customFormat="1" ht="25.5" customHeight="1">
      <c r="B35" s="78"/>
      <c r="C35" s="79"/>
      <c r="D35" s="80"/>
      <c r="E35" s="79"/>
      <c r="F35" s="79"/>
      <c r="G35" s="81"/>
      <c r="H35" s="80" t="s">
        <v>77</v>
      </c>
      <c r="I35" s="80"/>
      <c r="J35" s="82"/>
      <c r="K35" s="83"/>
      <c r="L35" s="80" t="s">
        <v>78</v>
      </c>
      <c r="M35" s="79"/>
      <c r="N35" s="79"/>
      <c r="O35" s="79"/>
      <c r="P35" s="79"/>
      <c r="Q35" s="79"/>
      <c r="R35" s="84"/>
      <c r="S35" s="80" t="s">
        <v>131</v>
      </c>
      <c r="T35" s="80"/>
      <c r="U35" s="84"/>
      <c r="V35" s="85"/>
    </row>
    <row r="36" spans="1:22" s="86" customFormat="1" ht="25.5" customHeight="1">
      <c r="A36" s="90"/>
      <c r="B36" s="91"/>
      <c r="C36" s="76"/>
      <c r="D36" s="76"/>
      <c r="E36" s="76"/>
      <c r="F36" s="76"/>
      <c r="G36" s="210">
        <f>+SUM(G11:G34)</f>
        <v>34707510674</v>
      </c>
      <c r="H36" s="210">
        <f t="shared" ref="H36:Q36" si="12">+SUM(H11:H34)</f>
        <v>21524378124</v>
      </c>
      <c r="I36" s="210">
        <f t="shared" si="12"/>
        <v>13183132550</v>
      </c>
      <c r="J36" s="210"/>
      <c r="K36" s="210"/>
      <c r="L36" s="210"/>
      <c r="M36" s="210"/>
      <c r="N36" s="210">
        <f t="shared" si="12"/>
        <v>13165068554.195366</v>
      </c>
      <c r="O36" s="210">
        <f t="shared" si="12"/>
        <v>9572344930.6546345</v>
      </c>
      <c r="P36" s="210">
        <f t="shared" si="12"/>
        <v>22737413484.849998</v>
      </c>
      <c r="Q36" s="210">
        <f t="shared" si="12"/>
        <v>679197148</v>
      </c>
      <c r="R36" s="211"/>
      <c r="S36" s="212">
        <f>+SUM(S11:S32)</f>
        <v>20014748.129999999</v>
      </c>
      <c r="T36" s="212">
        <f t="shared" ref="T36:V36" si="13">+SUM(T11:T32)</f>
        <v>13203147298.129997</v>
      </c>
      <c r="U36" s="213">
        <f>+SUM(U11:U34)</f>
        <v>8359309569.8046341</v>
      </c>
      <c r="V36" s="213">
        <f t="shared" si="13"/>
        <v>2931590471.3453646</v>
      </c>
    </row>
    <row r="37" spans="1:22" ht="15" customHeight="1">
      <c r="B37" s="103" t="s">
        <v>109</v>
      </c>
      <c r="C37" s="104"/>
      <c r="D37" s="104"/>
      <c r="E37" s="104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5"/>
    </row>
    <row r="38" spans="1:22" ht="15" customHeight="1">
      <c r="B38" s="58"/>
      <c r="C38" s="59"/>
      <c r="D38" s="59"/>
      <c r="E38" s="59"/>
      <c r="F38" s="59"/>
      <c r="G38" s="59"/>
      <c r="H38" s="59"/>
      <c r="I38" s="59"/>
      <c r="J38" s="59"/>
      <c r="K38" s="59"/>
      <c r="L38" s="59"/>
      <c r="M38" s="59"/>
      <c r="N38" s="59"/>
      <c r="O38" s="59"/>
      <c r="P38" s="59"/>
      <c r="Q38" s="59"/>
      <c r="R38" s="42"/>
      <c r="S38" s="42"/>
      <c r="T38" s="42"/>
      <c r="U38" s="42"/>
      <c r="V38" s="60"/>
    </row>
    <row r="39" spans="1:22" ht="15" customHeight="1">
      <c r="B39" s="103" t="s">
        <v>115</v>
      </c>
      <c r="C39" s="104"/>
      <c r="D39" s="104"/>
      <c r="E39" s="104"/>
      <c r="F39" s="104"/>
      <c r="G39" s="104"/>
      <c r="H39" s="104"/>
      <c r="I39" s="59"/>
      <c r="J39" s="59"/>
      <c r="K39" s="59"/>
      <c r="L39" s="59"/>
      <c r="M39" s="59"/>
      <c r="N39" s="59"/>
      <c r="O39" s="59"/>
      <c r="P39" s="59"/>
      <c r="Q39" s="59"/>
      <c r="R39" s="42"/>
      <c r="S39" s="42"/>
      <c r="T39" s="42"/>
      <c r="U39" s="42"/>
      <c r="V39" s="60"/>
    </row>
    <row r="40" spans="1:22" ht="15" customHeight="1">
      <c r="B40" s="103" t="s">
        <v>134</v>
      </c>
      <c r="C40" s="104"/>
      <c r="D40" s="104"/>
      <c r="E40" s="104"/>
      <c r="F40" s="104"/>
      <c r="G40" s="104"/>
      <c r="H40" s="104"/>
      <c r="I40" s="104"/>
      <c r="J40" s="104"/>
      <c r="K40" s="104"/>
      <c r="L40" s="104"/>
      <c r="M40" s="104"/>
      <c r="N40" s="59"/>
      <c r="O40" s="59"/>
      <c r="P40" s="59"/>
      <c r="Q40" s="59"/>
      <c r="R40" s="42"/>
      <c r="S40" s="42"/>
      <c r="T40" s="42"/>
      <c r="U40" s="42"/>
      <c r="V40" s="60"/>
    </row>
    <row r="41" spans="1:22" ht="15" customHeight="1">
      <c r="B41" s="103" t="s">
        <v>152</v>
      </c>
      <c r="C41" s="104"/>
      <c r="D41" s="104"/>
      <c r="E41" s="104"/>
      <c r="F41" s="104"/>
      <c r="G41" s="104"/>
      <c r="H41" s="104"/>
      <c r="I41" s="104"/>
      <c r="J41" s="104"/>
      <c r="K41" s="104"/>
      <c r="L41" s="104"/>
      <c r="M41" s="104"/>
      <c r="N41" s="59"/>
      <c r="O41" s="59"/>
      <c r="P41" s="59"/>
      <c r="Q41" s="59"/>
      <c r="R41" s="42"/>
      <c r="S41" s="42"/>
      <c r="T41" s="42"/>
      <c r="U41" s="42"/>
      <c r="V41" s="60"/>
    </row>
    <row r="42" spans="1:22" ht="15" customHeight="1">
      <c r="B42" s="103" t="s">
        <v>129</v>
      </c>
      <c r="C42" s="104"/>
      <c r="D42" s="104"/>
      <c r="E42" s="104"/>
      <c r="F42" s="104"/>
      <c r="G42" s="104"/>
      <c r="H42" s="104"/>
      <c r="I42" s="104"/>
      <c r="J42" s="104"/>
      <c r="K42" s="104"/>
      <c r="L42" s="104"/>
      <c r="M42" s="104"/>
      <c r="N42" s="59"/>
      <c r="O42" s="59"/>
      <c r="P42" s="59"/>
      <c r="Q42" s="59"/>
      <c r="R42" s="42"/>
      <c r="S42" s="42"/>
      <c r="T42" s="42"/>
      <c r="U42" s="42"/>
      <c r="V42" s="60"/>
    </row>
    <row r="43" spans="1:22">
      <c r="B43" s="40"/>
      <c r="C43" s="43"/>
      <c r="D43" s="43"/>
      <c r="E43" s="43"/>
      <c r="F43" s="43"/>
      <c r="G43" s="43"/>
      <c r="H43" s="43"/>
      <c r="I43" s="43"/>
      <c r="J43" s="43"/>
      <c r="K43" s="43"/>
      <c r="L43" s="43"/>
      <c r="M43" s="43"/>
      <c r="N43" s="43"/>
      <c r="O43" s="43"/>
      <c r="P43" s="43"/>
      <c r="Q43" s="43"/>
      <c r="R43" s="44"/>
      <c r="S43" s="44"/>
      <c r="T43" s="44"/>
      <c r="U43" s="44"/>
      <c r="V43" s="45"/>
    </row>
    <row r="44" spans="1:22">
      <c r="B44" s="40"/>
      <c r="C44" s="43"/>
      <c r="D44" s="43"/>
      <c r="E44" s="43"/>
      <c r="F44" s="43"/>
      <c r="G44" s="43"/>
      <c r="H44" s="43"/>
      <c r="I44" s="43"/>
      <c r="J44" s="43"/>
      <c r="K44" s="43"/>
      <c r="L44" s="43"/>
      <c r="M44" s="43"/>
      <c r="N44" s="43"/>
      <c r="O44" s="43"/>
      <c r="P44" s="43"/>
      <c r="Q44" s="43"/>
      <c r="R44" s="44"/>
      <c r="S44" s="44"/>
      <c r="T44" s="44"/>
      <c r="U44" s="44"/>
      <c r="V44" s="45"/>
    </row>
    <row r="45" spans="1:22">
      <c r="B45" s="46"/>
      <c r="C45" s="43"/>
      <c r="D45" s="43"/>
      <c r="E45" s="43"/>
      <c r="F45" s="43"/>
      <c r="G45" s="43"/>
      <c r="H45" s="43"/>
      <c r="I45" s="43"/>
      <c r="J45" s="43"/>
      <c r="K45" s="43"/>
      <c r="L45" s="43"/>
      <c r="M45" s="43"/>
      <c r="N45" s="43"/>
      <c r="O45" s="43"/>
      <c r="P45" s="43"/>
      <c r="Q45" s="43"/>
      <c r="R45" s="44"/>
      <c r="S45" s="44"/>
      <c r="T45" s="44"/>
      <c r="U45" s="44"/>
      <c r="V45" s="45" t="s">
        <v>3</v>
      </c>
    </row>
    <row r="46" spans="1:22">
      <c r="B46" s="77" t="s">
        <v>153</v>
      </c>
      <c r="C46" s="44"/>
      <c r="D46" s="44"/>
      <c r="E46" s="44"/>
      <c r="F46" s="44"/>
      <c r="G46" s="43"/>
      <c r="H46" s="43"/>
      <c r="I46" s="43"/>
      <c r="J46" s="43"/>
      <c r="K46" s="43"/>
      <c r="L46" s="43"/>
      <c r="M46" s="43"/>
      <c r="N46" s="43"/>
      <c r="O46" s="43"/>
      <c r="P46" s="43"/>
      <c r="Q46" s="43"/>
      <c r="R46" s="44"/>
      <c r="S46" s="44"/>
      <c r="T46" s="44"/>
      <c r="U46" s="44"/>
      <c r="V46" s="45"/>
    </row>
    <row r="47" spans="1:22">
      <c r="B47" s="46"/>
      <c r="C47" s="41"/>
      <c r="D47" s="41"/>
      <c r="E47" s="41"/>
      <c r="F47" s="41"/>
      <c r="G47" s="41"/>
      <c r="H47" s="43"/>
      <c r="I47" s="43"/>
      <c r="J47" s="43"/>
      <c r="K47" s="43"/>
      <c r="L47" s="43"/>
      <c r="M47" s="43"/>
      <c r="N47" s="43"/>
      <c r="O47" s="43"/>
      <c r="P47" s="43"/>
      <c r="Q47" s="43"/>
      <c r="R47" s="44"/>
      <c r="S47" s="44"/>
      <c r="T47" s="44"/>
      <c r="U47" s="44"/>
      <c r="V47" s="45"/>
    </row>
    <row r="48" spans="1:22">
      <c r="B48" s="46"/>
      <c r="C48" s="41"/>
      <c r="D48" s="41"/>
      <c r="E48" s="41"/>
      <c r="F48" s="41"/>
      <c r="G48" s="41"/>
      <c r="H48" s="43"/>
      <c r="I48" s="43"/>
      <c r="J48" s="43"/>
      <c r="K48" s="43"/>
      <c r="L48" s="43"/>
      <c r="M48" s="43"/>
      <c r="N48" s="43"/>
      <c r="O48" s="43"/>
      <c r="P48" s="43"/>
      <c r="Q48" s="43"/>
      <c r="R48" s="44"/>
      <c r="S48" s="44"/>
      <c r="T48" s="44"/>
      <c r="U48" s="44"/>
      <c r="V48" s="45"/>
    </row>
    <row r="49" spans="2:22">
      <c r="B49" s="46"/>
      <c r="C49" s="41"/>
      <c r="D49" s="41"/>
      <c r="E49" s="41"/>
      <c r="F49" s="41"/>
      <c r="G49" s="41"/>
      <c r="H49" s="43"/>
      <c r="I49" s="43"/>
      <c r="J49" s="43"/>
      <c r="K49" s="43"/>
      <c r="L49" s="43"/>
      <c r="M49" s="43"/>
      <c r="N49" s="43"/>
      <c r="O49" s="43"/>
      <c r="P49" s="43"/>
      <c r="Q49" s="43"/>
      <c r="R49" s="44"/>
      <c r="S49" s="44"/>
      <c r="T49" s="44"/>
      <c r="U49" s="44"/>
      <c r="V49" s="45"/>
    </row>
    <row r="50" spans="2:22">
      <c r="B50" s="46"/>
      <c r="C50" s="41"/>
      <c r="D50" s="41"/>
      <c r="E50" s="41"/>
      <c r="F50" s="41"/>
      <c r="G50" s="41"/>
      <c r="H50" s="43"/>
      <c r="I50" s="43"/>
      <c r="J50" s="43"/>
      <c r="K50" s="43"/>
      <c r="L50" s="43"/>
      <c r="M50" s="43"/>
      <c r="N50" s="43"/>
      <c r="O50" s="43"/>
      <c r="P50" s="43"/>
      <c r="Q50" s="43"/>
      <c r="R50" s="44"/>
      <c r="S50" s="44"/>
      <c r="T50" s="44"/>
      <c r="U50" s="44"/>
      <c r="V50" s="45"/>
    </row>
    <row r="51" spans="2:22">
      <c r="B51" s="46"/>
      <c r="C51" s="47"/>
      <c r="D51" s="47"/>
      <c r="E51" s="47"/>
      <c r="F51" s="48"/>
      <c r="G51" s="41"/>
      <c r="H51" s="41"/>
      <c r="I51" s="43"/>
      <c r="J51" s="47"/>
      <c r="K51" s="47"/>
      <c r="L51" s="43"/>
      <c r="M51" s="43"/>
      <c r="N51" s="43"/>
      <c r="O51" s="43"/>
      <c r="P51" s="43"/>
      <c r="Q51" s="47"/>
      <c r="R51" s="49"/>
      <c r="S51" s="49"/>
      <c r="T51" s="44"/>
      <c r="U51" s="44"/>
      <c r="V51" s="45" t="s">
        <v>3</v>
      </c>
    </row>
    <row r="52" spans="2:22" ht="15.75" customHeight="1">
      <c r="B52" s="46"/>
      <c r="C52" s="71" t="s">
        <v>138</v>
      </c>
      <c r="D52" s="70"/>
      <c r="E52" s="70"/>
      <c r="F52" s="70"/>
      <c r="G52" s="16"/>
      <c r="H52" s="41"/>
      <c r="I52" s="16"/>
      <c r="J52" s="17" t="s">
        <v>99</v>
      </c>
      <c r="K52" s="17"/>
      <c r="L52" s="17"/>
      <c r="M52" s="17"/>
      <c r="N52" s="17"/>
      <c r="O52" s="17"/>
      <c r="P52" s="16"/>
      <c r="Q52" s="110" t="s">
        <v>143</v>
      </c>
      <c r="R52" s="110"/>
      <c r="S52" s="110"/>
      <c r="T52" s="110"/>
      <c r="U52" s="110"/>
      <c r="V52" s="45"/>
    </row>
    <row r="53" spans="2:22" ht="15" customHeight="1">
      <c r="B53" s="46"/>
      <c r="C53" s="72" t="s">
        <v>147</v>
      </c>
      <c r="D53" s="69"/>
      <c r="E53" s="69"/>
      <c r="F53" s="69"/>
      <c r="G53" s="12"/>
      <c r="H53" s="41"/>
      <c r="I53" s="12"/>
      <c r="J53" s="18" t="s">
        <v>110</v>
      </c>
      <c r="K53" s="18"/>
      <c r="L53" s="18"/>
      <c r="M53" s="19"/>
      <c r="N53" s="19"/>
      <c r="O53" s="19"/>
      <c r="P53" s="20"/>
      <c r="Q53" s="111" t="s">
        <v>144</v>
      </c>
      <c r="R53" s="111"/>
      <c r="S53" s="111"/>
      <c r="T53" s="62"/>
      <c r="U53" s="21"/>
      <c r="V53" s="50"/>
    </row>
    <row r="54" spans="2:22" ht="15.75" customHeight="1">
      <c r="B54" s="46"/>
      <c r="C54" s="72" t="s">
        <v>75</v>
      </c>
      <c r="D54" s="69"/>
      <c r="E54" s="69"/>
      <c r="F54" s="69"/>
      <c r="G54" s="12"/>
      <c r="H54" s="41"/>
      <c r="I54" s="12"/>
      <c r="J54" s="18" t="s">
        <v>100</v>
      </c>
      <c r="K54" s="18"/>
      <c r="L54" s="18"/>
      <c r="M54" s="19"/>
      <c r="N54" s="19"/>
      <c r="O54" s="19"/>
      <c r="P54" s="20"/>
      <c r="Q54" s="112" t="s">
        <v>100</v>
      </c>
      <c r="R54" s="112"/>
      <c r="S54" s="112"/>
      <c r="T54" s="63"/>
      <c r="U54" s="21"/>
      <c r="V54" s="45"/>
    </row>
    <row r="55" spans="2:22" ht="15.75">
      <c r="B55" s="46"/>
      <c r="C55" s="72" t="s">
        <v>139</v>
      </c>
      <c r="D55" s="69"/>
      <c r="E55" s="69"/>
      <c r="F55" s="69"/>
      <c r="G55" s="12"/>
      <c r="H55" s="41"/>
      <c r="I55" s="41"/>
      <c r="J55" s="41"/>
      <c r="K55" s="41"/>
      <c r="L55" s="41"/>
      <c r="M55" s="41"/>
      <c r="N55" s="51"/>
      <c r="O55" s="41"/>
      <c r="P55" s="41"/>
      <c r="Q55" s="12" t="s">
        <v>145</v>
      </c>
      <c r="R55" s="12"/>
      <c r="S55" s="12"/>
      <c r="T55" s="12"/>
      <c r="U55" s="44"/>
      <c r="V55" s="45"/>
    </row>
    <row r="56" spans="2:22" ht="16.5" thickBot="1">
      <c r="B56" s="52"/>
      <c r="C56" s="53"/>
      <c r="D56" s="53"/>
      <c r="E56" s="53"/>
      <c r="F56" s="53"/>
      <c r="G56" s="54"/>
      <c r="H56" s="54"/>
      <c r="I56" s="54"/>
      <c r="J56" s="54"/>
      <c r="K56" s="54"/>
      <c r="L56" s="54"/>
      <c r="M56" s="54"/>
      <c r="N56" s="53"/>
      <c r="O56" s="53"/>
      <c r="P56" s="53"/>
      <c r="Q56" s="53"/>
      <c r="R56" s="55"/>
      <c r="S56" s="98"/>
      <c r="T56" s="98"/>
      <c r="U56" s="98"/>
      <c r="V56" s="99"/>
    </row>
  </sheetData>
  <mergeCells count="30">
    <mergeCell ref="B40:M40"/>
    <mergeCell ref="B41:M41"/>
    <mergeCell ref="R33:R34"/>
    <mergeCell ref="B2:V4"/>
    <mergeCell ref="B5:S5"/>
    <mergeCell ref="B6:Q6"/>
    <mergeCell ref="R6:S6"/>
    <mergeCell ref="U7:V8"/>
    <mergeCell ref="U5:V6"/>
    <mergeCell ref="B7:S7"/>
    <mergeCell ref="B8:S8"/>
    <mergeCell ref="J9:K9"/>
    <mergeCell ref="L9:M9"/>
    <mergeCell ref="T9:T10"/>
    <mergeCell ref="S56:V56"/>
    <mergeCell ref="Q9:Q10"/>
    <mergeCell ref="R9:S9"/>
    <mergeCell ref="U9:V9"/>
    <mergeCell ref="B37:V37"/>
    <mergeCell ref="B9:D9"/>
    <mergeCell ref="E9:F9"/>
    <mergeCell ref="G9:G10"/>
    <mergeCell ref="H9:H10"/>
    <mergeCell ref="I9:I10"/>
    <mergeCell ref="Q52:U52"/>
    <mergeCell ref="Q53:S53"/>
    <mergeCell ref="Q54:S54"/>
    <mergeCell ref="B42:M42"/>
    <mergeCell ref="N9:P9"/>
    <mergeCell ref="B39:H39"/>
  </mergeCells>
  <printOptions horizontalCentered="1" verticalCentered="1"/>
  <pageMargins left="0.92870078740157491" right="3.937007874015748E-2" top="0.39370078740157483" bottom="0.39370078740157483" header="0" footer="0"/>
  <pageSetup paperSize="9" scale="27" orientation="landscape" r:id="rId1"/>
  <ignoredErrors>
    <ignoredError sqref="H35" numberStoredAsText="1"/>
  </ignoredError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K44"/>
  <sheetViews>
    <sheetView topLeftCell="A15" workbookViewId="0">
      <selection activeCell="E18" sqref="E18:F18"/>
    </sheetView>
  </sheetViews>
  <sheetFormatPr baseColWidth="10" defaultRowHeight="15"/>
  <cols>
    <col min="1" max="2" width="1.42578125" customWidth="1"/>
    <col min="3" max="3" width="25.28515625" customWidth="1"/>
    <col min="4" max="4" width="21.7109375" customWidth="1"/>
    <col min="5" max="5" width="91.42578125" customWidth="1"/>
    <col min="6" max="6" width="23.28515625" customWidth="1"/>
  </cols>
  <sheetData>
    <row r="1" spans="1:11" ht="15.75" thickBot="1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1">
      <c r="A2" s="1"/>
      <c r="B2" s="1"/>
      <c r="C2" s="173"/>
      <c r="D2" s="174"/>
      <c r="E2" s="174"/>
      <c r="F2" s="175"/>
      <c r="G2" s="8"/>
      <c r="H2" s="8"/>
      <c r="I2" s="8"/>
      <c r="J2" s="8"/>
      <c r="K2" s="1"/>
    </row>
    <row r="3" spans="1:11">
      <c r="A3" s="1"/>
      <c r="B3" s="1"/>
      <c r="C3" s="176"/>
      <c r="D3" s="177"/>
      <c r="E3" s="177"/>
      <c r="F3" s="178"/>
      <c r="G3" s="8"/>
      <c r="H3" s="8"/>
      <c r="I3" s="8"/>
      <c r="J3" s="8"/>
      <c r="K3" s="1"/>
    </row>
    <row r="4" spans="1:11">
      <c r="A4" s="1"/>
      <c r="B4" s="1"/>
      <c r="C4" s="176"/>
      <c r="D4" s="177"/>
      <c r="E4" s="177"/>
      <c r="F4" s="178"/>
      <c r="G4" s="8"/>
      <c r="H4" s="8"/>
      <c r="I4" s="8"/>
      <c r="J4" s="8"/>
      <c r="K4" s="1"/>
    </row>
    <row r="5" spans="1:11" ht="19.5" customHeight="1" thickBot="1">
      <c r="A5" s="1"/>
      <c r="B5" s="1"/>
      <c r="C5" s="179"/>
      <c r="D5" s="180"/>
      <c r="E5" s="180"/>
      <c r="F5" s="181"/>
      <c r="G5" s="1"/>
      <c r="H5" s="1"/>
      <c r="I5" s="1"/>
      <c r="J5" s="1"/>
      <c r="K5" s="1"/>
    </row>
    <row r="6" spans="1:11" ht="19.5" customHeight="1">
      <c r="A6" s="1"/>
      <c r="B6" s="1"/>
      <c r="C6" s="195" t="s">
        <v>26</v>
      </c>
      <c r="D6" s="196"/>
      <c r="E6" s="197"/>
      <c r="F6" s="198" t="s">
        <v>29</v>
      </c>
      <c r="G6" s="9"/>
      <c r="H6" s="1"/>
      <c r="I6" s="1"/>
      <c r="J6" s="1"/>
      <c r="K6" s="1"/>
    </row>
    <row r="7" spans="1:11" ht="19.5" customHeight="1">
      <c r="C7" s="195" t="s">
        <v>31</v>
      </c>
      <c r="D7" s="196"/>
      <c r="E7" s="197"/>
      <c r="F7" s="198"/>
      <c r="G7" s="9"/>
    </row>
    <row r="8" spans="1:11" ht="45.75" customHeight="1" thickBot="1">
      <c r="C8" s="151" t="s">
        <v>27</v>
      </c>
      <c r="D8" s="152"/>
      <c r="E8" s="153"/>
      <c r="F8" s="11" t="s">
        <v>73</v>
      </c>
      <c r="G8" s="10"/>
    </row>
    <row r="9" spans="1:11" ht="6.75" customHeight="1" thickBot="1"/>
    <row r="10" spans="1:11" ht="15" customHeight="1">
      <c r="C10" s="182" t="s">
        <v>33</v>
      </c>
      <c r="D10" s="183"/>
      <c r="E10" s="183"/>
      <c r="F10" s="184"/>
    </row>
    <row r="11" spans="1:11" ht="15" customHeight="1" thickBot="1">
      <c r="C11" s="185"/>
      <c r="D11" s="186"/>
      <c r="E11" s="186"/>
      <c r="F11" s="187"/>
    </row>
    <row r="12" spans="1:11" ht="53.25" customHeight="1">
      <c r="C12" s="154" t="s">
        <v>31</v>
      </c>
      <c r="D12" s="155"/>
      <c r="E12" s="188" t="s">
        <v>34</v>
      </c>
      <c r="F12" s="189"/>
    </row>
    <row r="13" spans="1:11" ht="36.75" customHeight="1" thickBot="1">
      <c r="C13" s="156" t="s">
        <v>28</v>
      </c>
      <c r="D13" s="157"/>
      <c r="E13" s="190" t="s">
        <v>35</v>
      </c>
      <c r="F13" s="191"/>
    </row>
    <row r="14" spans="1:11" ht="6.75" customHeight="1" thickBot="1"/>
    <row r="15" spans="1:11" ht="27" customHeight="1">
      <c r="C15" s="192" t="s">
        <v>74</v>
      </c>
      <c r="D15" s="193"/>
      <c r="E15" s="193"/>
      <c r="F15" s="194"/>
    </row>
    <row r="16" spans="1:11" ht="24" customHeight="1">
      <c r="C16" s="160" t="s">
        <v>36</v>
      </c>
      <c r="D16" s="2" t="s">
        <v>37</v>
      </c>
      <c r="E16" s="158" t="s">
        <v>38</v>
      </c>
      <c r="F16" s="159"/>
    </row>
    <row r="17" spans="3:6" ht="24" customHeight="1">
      <c r="C17" s="161"/>
      <c r="D17" s="3" t="s">
        <v>39</v>
      </c>
      <c r="E17" s="158" t="s">
        <v>40</v>
      </c>
      <c r="F17" s="159"/>
    </row>
    <row r="18" spans="3:6" ht="24" customHeight="1">
      <c r="C18" s="154"/>
      <c r="D18" s="4" t="s">
        <v>41</v>
      </c>
      <c r="E18" s="158" t="s">
        <v>42</v>
      </c>
      <c r="F18" s="159"/>
    </row>
    <row r="19" spans="3:6">
      <c r="C19" s="149" t="s">
        <v>4</v>
      </c>
      <c r="D19" s="5" t="s">
        <v>1</v>
      </c>
      <c r="E19" s="158" t="s">
        <v>43</v>
      </c>
      <c r="F19" s="159"/>
    </row>
    <row r="20" spans="3:6">
      <c r="C20" s="150"/>
      <c r="D20" s="5" t="s">
        <v>20</v>
      </c>
      <c r="E20" s="158" t="s">
        <v>44</v>
      </c>
      <c r="F20" s="159"/>
    </row>
    <row r="21" spans="3:6">
      <c r="C21" s="147" t="s">
        <v>8</v>
      </c>
      <c r="D21" s="148"/>
      <c r="E21" s="158" t="s">
        <v>45</v>
      </c>
      <c r="F21" s="159"/>
    </row>
    <row r="22" spans="3:6">
      <c r="C22" s="147" t="s">
        <v>9</v>
      </c>
      <c r="D22" s="148"/>
      <c r="E22" s="158" t="s">
        <v>46</v>
      </c>
      <c r="F22" s="159"/>
    </row>
    <row r="23" spans="3:6">
      <c r="C23" s="147" t="s">
        <v>30</v>
      </c>
      <c r="D23" s="148"/>
      <c r="E23" s="158" t="s">
        <v>47</v>
      </c>
      <c r="F23" s="159"/>
    </row>
    <row r="24" spans="3:6">
      <c r="C24" s="149" t="s">
        <v>48</v>
      </c>
      <c r="D24" s="5" t="s">
        <v>18</v>
      </c>
      <c r="E24" s="158" t="s">
        <v>49</v>
      </c>
      <c r="F24" s="159"/>
    </row>
    <row r="25" spans="3:6">
      <c r="C25" s="150"/>
      <c r="D25" s="5" t="s">
        <v>25</v>
      </c>
      <c r="E25" s="158" t="s">
        <v>50</v>
      </c>
      <c r="F25" s="159"/>
    </row>
    <row r="26" spans="3:6" ht="15" customHeight="1">
      <c r="C26" s="149" t="s">
        <v>24</v>
      </c>
      <c r="D26" s="5" t="s">
        <v>22</v>
      </c>
      <c r="E26" s="158" t="s">
        <v>51</v>
      </c>
      <c r="F26" s="159"/>
    </row>
    <row r="27" spans="3:6" ht="15" customHeight="1">
      <c r="C27" s="150"/>
      <c r="D27" s="5" t="s">
        <v>52</v>
      </c>
      <c r="E27" s="158" t="s">
        <v>53</v>
      </c>
      <c r="F27" s="159"/>
    </row>
    <row r="28" spans="3:6" ht="23.25" customHeight="1">
      <c r="C28" s="149" t="s">
        <v>10</v>
      </c>
      <c r="D28" s="6" t="s">
        <v>12</v>
      </c>
      <c r="E28" s="158" t="s">
        <v>54</v>
      </c>
      <c r="F28" s="159"/>
    </row>
    <row r="29" spans="3:6" ht="23.25" customHeight="1">
      <c r="C29" s="172"/>
      <c r="D29" s="6" t="s">
        <v>55</v>
      </c>
      <c r="E29" s="158" t="s">
        <v>56</v>
      </c>
      <c r="F29" s="159"/>
    </row>
    <row r="30" spans="3:6" ht="15.75" customHeight="1">
      <c r="C30" s="150"/>
      <c r="D30" s="5" t="s">
        <v>13</v>
      </c>
      <c r="E30" s="158" t="s">
        <v>57</v>
      </c>
      <c r="F30" s="159"/>
    </row>
    <row r="31" spans="3:6">
      <c r="C31" s="147" t="s">
        <v>14</v>
      </c>
      <c r="D31" s="148"/>
      <c r="E31" s="158" t="s">
        <v>58</v>
      </c>
      <c r="F31" s="159"/>
    </row>
    <row r="32" spans="3:6">
      <c r="C32" s="149" t="s">
        <v>59</v>
      </c>
      <c r="D32" s="7" t="s">
        <v>18</v>
      </c>
      <c r="E32" s="158" t="s">
        <v>60</v>
      </c>
      <c r="F32" s="159"/>
    </row>
    <row r="33" spans="3:6" ht="30.75" customHeight="1">
      <c r="C33" s="150"/>
      <c r="D33" s="7" t="s">
        <v>61</v>
      </c>
      <c r="E33" s="199" t="s">
        <v>62</v>
      </c>
      <c r="F33" s="200"/>
    </row>
    <row r="34" spans="3:6">
      <c r="C34" s="149" t="s">
        <v>16</v>
      </c>
      <c r="D34" s="7" t="s">
        <v>0</v>
      </c>
      <c r="E34" s="158" t="s">
        <v>63</v>
      </c>
      <c r="F34" s="159"/>
    </row>
    <row r="35" spans="3:6">
      <c r="C35" s="150"/>
      <c r="D35" s="7" t="s">
        <v>64</v>
      </c>
      <c r="E35" s="158" t="s">
        <v>65</v>
      </c>
      <c r="F35" s="159"/>
    </row>
    <row r="36" spans="3:6" ht="88.5" customHeight="1">
      <c r="C36" s="162" t="s">
        <v>66</v>
      </c>
      <c r="D36" s="163"/>
      <c r="E36" s="207" t="s">
        <v>67</v>
      </c>
      <c r="F36" s="208"/>
    </row>
    <row r="37" spans="3:6" ht="40.5" customHeight="1">
      <c r="C37" s="162" t="s">
        <v>32</v>
      </c>
      <c r="D37" s="163"/>
      <c r="E37" s="207" t="s">
        <v>68</v>
      </c>
      <c r="F37" s="208"/>
    </row>
    <row r="38" spans="3:6" ht="15" customHeight="1">
      <c r="C38" s="164" t="s">
        <v>69</v>
      </c>
      <c r="D38" s="165"/>
      <c r="E38" s="201" t="s">
        <v>70</v>
      </c>
      <c r="F38" s="202"/>
    </row>
    <row r="39" spans="3:6">
      <c r="C39" s="166"/>
      <c r="D39" s="167"/>
      <c r="E39" s="188"/>
      <c r="F39" s="189"/>
    </row>
    <row r="40" spans="3:6" ht="3.75" customHeight="1">
      <c r="C40" s="168"/>
      <c r="D40" s="169"/>
      <c r="E40" s="203"/>
      <c r="F40" s="204"/>
    </row>
    <row r="41" spans="3:6" ht="15" customHeight="1">
      <c r="C41" s="164" t="s">
        <v>71</v>
      </c>
      <c r="D41" s="165"/>
      <c r="E41" s="201" t="s">
        <v>72</v>
      </c>
      <c r="F41" s="202"/>
    </row>
    <row r="42" spans="3:6">
      <c r="C42" s="166"/>
      <c r="D42" s="167"/>
      <c r="E42" s="188"/>
      <c r="F42" s="189"/>
    </row>
    <row r="43" spans="3:6">
      <c r="C43" s="166"/>
      <c r="D43" s="167"/>
      <c r="E43" s="188"/>
      <c r="F43" s="189"/>
    </row>
    <row r="44" spans="3:6" ht="3" customHeight="1" thickBot="1">
      <c r="C44" s="170"/>
      <c r="D44" s="171"/>
      <c r="E44" s="205"/>
      <c r="F44" s="206"/>
    </row>
  </sheetData>
  <mergeCells count="50">
    <mergeCell ref="E38:F40"/>
    <mergeCell ref="E41:F44"/>
    <mergeCell ref="E35:F35"/>
    <mergeCell ref="E36:F36"/>
    <mergeCell ref="E37:F37"/>
    <mergeCell ref="E34:F34"/>
    <mergeCell ref="E23:F23"/>
    <mergeCell ref="E24:F24"/>
    <mergeCell ref="E25:F25"/>
    <mergeCell ref="E26:F26"/>
    <mergeCell ref="E27:F27"/>
    <mergeCell ref="E28:F28"/>
    <mergeCell ref="E29:F29"/>
    <mergeCell ref="E30:F30"/>
    <mergeCell ref="E31:F31"/>
    <mergeCell ref="E32:F32"/>
    <mergeCell ref="E33:F33"/>
    <mergeCell ref="C2:F5"/>
    <mergeCell ref="C10:F11"/>
    <mergeCell ref="E12:F12"/>
    <mergeCell ref="E13:F13"/>
    <mergeCell ref="C15:F15"/>
    <mergeCell ref="C6:E6"/>
    <mergeCell ref="C7:E7"/>
    <mergeCell ref="F6:F7"/>
    <mergeCell ref="C37:D37"/>
    <mergeCell ref="C38:D40"/>
    <mergeCell ref="C41:D44"/>
    <mergeCell ref="C26:C27"/>
    <mergeCell ref="C28:C30"/>
    <mergeCell ref="C31:D31"/>
    <mergeCell ref="C32:C33"/>
    <mergeCell ref="C34:C35"/>
    <mergeCell ref="C36:D36"/>
    <mergeCell ref="C23:D23"/>
    <mergeCell ref="C24:C25"/>
    <mergeCell ref="C8:E8"/>
    <mergeCell ref="C12:D12"/>
    <mergeCell ref="C13:D13"/>
    <mergeCell ref="E22:F22"/>
    <mergeCell ref="E16:F16"/>
    <mergeCell ref="C16:C18"/>
    <mergeCell ref="C19:C20"/>
    <mergeCell ref="C21:D21"/>
    <mergeCell ref="C22:D22"/>
    <mergeCell ref="E17:F17"/>
    <mergeCell ref="E18:F18"/>
    <mergeCell ref="E19:F19"/>
    <mergeCell ref="E20:F20"/>
    <mergeCell ref="E21:F21"/>
  </mergeCells>
  <printOptions horizontalCentered="1"/>
  <pageMargins left="0.70866141732283472" right="0.51181102362204722" top="0.74803149606299213" bottom="0.74803149606299213" header="0.31496062992125984" footer="0.31496062992125984"/>
  <pageSetup scale="56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CERTIFICACION</vt:lpstr>
      <vt:lpstr>Instructivo </vt:lpstr>
      <vt:lpstr>CERTIFICACION!Área_de_impresión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Del Carmen Vargas Gomez</dc:creator>
  <cp:lastModifiedBy>Admin</cp:lastModifiedBy>
  <cp:lastPrinted>2023-01-16T16:34:12Z</cp:lastPrinted>
  <dcterms:created xsi:type="dcterms:W3CDTF">2019-03-14T20:12:58Z</dcterms:created>
  <dcterms:modified xsi:type="dcterms:W3CDTF">2023-02-13T20:31:51Z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4d7de776-3685-4eb1-bf3c-bbe9290ff1ea</vt:lpwstr>
  </property>
</Properties>
</file>