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caran\Desktop\DOCUMENTOS DEFINITIVOS PARA PUBLICAR SELECCION ABREVIADA DE TRANSPORTE\EVALUACION\EVALUACIÓN DEFINITIVA\"/>
    </mc:Choice>
  </mc:AlternateContent>
  <xr:revisionPtr revIDLastSave="0" documentId="8_{7D3CB9E5-AB9E-4B94-BC9A-0AC9CF0187F9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EVALUACIÓN ECONÓMICA" sheetId="2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22" l="1"/>
  <c r="M7" i="22" s="1"/>
  <c r="F3" i="22"/>
  <c r="K7" i="22"/>
  <c r="F4" i="22"/>
  <c r="F8" i="22"/>
  <c r="E7" i="22"/>
  <c r="E8" i="22"/>
  <c r="E9" i="22"/>
  <c r="B10" i="22"/>
  <c r="F9" i="22"/>
  <c r="C9" i="22"/>
  <c r="C8" i="22"/>
  <c r="F7" i="22"/>
  <c r="C7" i="22"/>
  <c r="C3" i="22"/>
  <c r="F5" i="22" l="1"/>
  <c r="F2" i="22" s="1"/>
  <c r="H7" i="22" l="1"/>
  <c r="H9" i="22"/>
  <c r="G9" i="22"/>
  <c r="K9" i="22"/>
  <c r="L9" i="22" s="1"/>
  <c r="G7" i="22"/>
  <c r="G8" i="22"/>
  <c r="H8" i="22"/>
  <c r="K8" i="22"/>
  <c r="L8" i="22" s="1"/>
  <c r="AQ6" i="22" l="1"/>
  <c r="AQ8" i="22" s="1"/>
  <c r="I9" i="22"/>
  <c r="J9" i="22" s="1"/>
  <c r="M9" i="22" s="1"/>
  <c r="I7" i="22"/>
  <c r="J7" i="22" s="1"/>
  <c r="P6" i="22"/>
  <c r="P7" i="22" s="1"/>
  <c r="I8" i="22"/>
  <c r="J8" i="22" s="1"/>
  <c r="M8" i="22" s="1"/>
  <c r="AQ9" i="22" l="1"/>
  <c r="AR9" i="22" s="1"/>
  <c r="AQ7" i="22"/>
  <c r="AR7" i="22" s="1"/>
  <c r="Y6" i="22"/>
  <c r="Y8" i="22" s="1"/>
  <c r="Z8" i="22" s="1"/>
  <c r="P8" i="22"/>
  <c r="P9" i="22"/>
  <c r="AR8" i="22"/>
  <c r="AH6" i="22"/>
  <c r="AH8" i="22" s="1"/>
  <c r="Q9" i="22" l="1"/>
  <c r="Y7" i="22"/>
  <c r="Z7" i="22" s="1"/>
  <c r="Y9" i="22"/>
  <c r="Z9" i="22" s="1"/>
  <c r="AH7" i="22"/>
  <c r="AH9" i="22"/>
  <c r="AS6" i="22"/>
  <c r="AS9" i="22" s="1"/>
  <c r="AI8" i="22"/>
  <c r="Q8" i="22"/>
  <c r="Q7" i="22"/>
  <c r="AS7" i="22" l="1"/>
  <c r="AS8" i="22"/>
  <c r="AI7" i="22"/>
  <c r="AA6" i="22"/>
  <c r="AA8" i="22" s="1"/>
  <c r="AI9" i="22"/>
  <c r="R6" i="22"/>
  <c r="R9" i="22" s="1"/>
  <c r="R8" i="22" l="1"/>
  <c r="AA9" i="22"/>
  <c r="AB9" i="22" s="1"/>
  <c r="R7" i="22"/>
  <c r="AA7" i="22"/>
  <c r="AB7" i="22" s="1"/>
  <c r="S9" i="22"/>
  <c r="AT7" i="22"/>
  <c r="AT9" i="22"/>
  <c r="AJ6" i="22"/>
  <c r="AJ8" i="22" s="1"/>
  <c r="AT8" i="22"/>
  <c r="S8" i="22" l="1"/>
  <c r="AJ7" i="22"/>
  <c r="AK7" i="22" s="1"/>
  <c r="AJ9" i="22"/>
  <c r="S7" i="22"/>
  <c r="AB8" i="22"/>
  <c r="AU6" i="22"/>
  <c r="AU7" i="22" s="1"/>
  <c r="AU9" i="22" l="1"/>
  <c r="AU8" i="22"/>
  <c r="AK8" i="22"/>
  <c r="T6" i="22"/>
  <c r="AK9" i="22"/>
  <c r="AC6" i="22"/>
  <c r="AC7" i="22" l="1"/>
  <c r="AC9" i="22"/>
  <c r="T9" i="22"/>
  <c r="T8" i="22"/>
  <c r="T7" i="22"/>
  <c r="AC8" i="22"/>
  <c r="AD8" i="22" s="1"/>
  <c r="AV7" i="22"/>
  <c r="AV8" i="22"/>
  <c r="AV9" i="22"/>
  <c r="AL6" i="22"/>
  <c r="AL7" i="22" s="1"/>
  <c r="U7" i="22" l="1"/>
  <c r="AL8" i="22"/>
  <c r="AL9" i="22"/>
  <c r="AM9" i="22" s="1"/>
  <c r="AD7" i="22"/>
  <c r="AM7" i="22"/>
  <c r="U9" i="22"/>
  <c r="AD9" i="22"/>
  <c r="U8" i="22"/>
  <c r="AW6" i="22"/>
  <c r="AW8" i="22" l="1"/>
  <c r="AX8" i="22" s="1"/>
  <c r="AW9" i="22"/>
  <c r="AX9" i="22" s="1"/>
  <c r="AW7" i="22"/>
  <c r="AX7" i="22" s="1"/>
  <c r="AM8" i="22"/>
  <c r="V6" i="22"/>
  <c r="V7" i="22" s="1"/>
  <c r="AE6" i="22"/>
  <c r="AE8" i="22" s="1"/>
  <c r="V9" i="22" l="1"/>
  <c r="AE7" i="22"/>
  <c r="AE9" i="22"/>
  <c r="V8" i="22"/>
  <c r="AN6" i="22"/>
  <c r="W8" i="22" l="1"/>
  <c r="W9" i="22"/>
  <c r="AN9" i="22"/>
  <c r="AN7" i="22"/>
  <c r="AN8" i="22"/>
  <c r="N9" i="22"/>
  <c r="AF9" i="22"/>
  <c r="AF7" i="22"/>
  <c r="N7" i="22"/>
  <c r="N8" i="22"/>
  <c r="AF8" i="22"/>
  <c r="W7" i="22"/>
  <c r="AO9" i="22" l="1"/>
  <c r="AO8" i="22"/>
  <c r="AO7" i="22"/>
</calcChain>
</file>

<file path=xl/sharedStrings.xml><?xml version="1.0" encoding="utf-8"?>
<sst xmlns="http://schemas.openxmlformats.org/spreadsheetml/2006/main" count="16" uniqueCount="16">
  <si>
    <t>VALOR</t>
  </si>
  <si>
    <t>PORCENTAJE</t>
  </si>
  <si>
    <t>Mayores X Aritmetica</t>
  </si>
  <si>
    <t>MEDIA ARITMETICA ALTA</t>
  </si>
  <si>
    <t>PUNTAJE</t>
  </si>
  <si>
    <t>Menores o iguales X Aritmetica Alta</t>
  </si>
  <si>
    <t xml:space="preserve">VALOR DE REFERENCIA </t>
  </si>
  <si>
    <t>PUNTAJE OBTENIDO</t>
  </si>
  <si>
    <t>VALOR DEL MÁXIMO PUNTAJE</t>
  </si>
  <si>
    <t>TRANSPORTES ESPECIALES ALIADOS S.A.S
NIT: 900444852 9</t>
  </si>
  <si>
    <t>GRUPO EMPRESARIAL JHS NIT: 900205684 3</t>
  </si>
  <si>
    <t>TRANSPORTES ESPECIALES NUEVA ERA SAS
NIT: 901056044-3</t>
  </si>
  <si>
    <t>MAX PUNTAJE FACTOR ECONÓMICO</t>
  </si>
  <si>
    <t>FDLSSAMC-1-2023(87402) “PRESTAR EL SERVICIO DE TRANSPORTE A LA ALCALDÍA LOCAL DE SUBA CON EL FIN DE APOYAR LAS ACTIVIDADES MISIONALES DE LA ENTIDAD”.</t>
  </si>
  <si>
    <t>METODO RESULTANTE: MEDIA ARITMÉTICA ALTA SEGÚN TRM DEL DIA 22-02-2023 DIA HABIL SIGUIENTE AL CIERRE, QUE CORRESPONDIO A $ 4950,33</t>
  </si>
  <si>
    <t>ORDEN FACTOR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</si>
</sst>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_-;\-* #,##0.0_-;_-* &quot;-&quot;_-;_-@_-"/>
    <numFmt numFmtId="167" formatCode="_-* #,##0.00_-;\-* #,##0.00_-;_-* &quot;-&quot;_-;_-@_-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0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10" fontId="0" fillId="0" borderId="0" xfId="2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7" fontId="0" fillId="0" borderId="0" xfId="0" applyNumberFormat="1"/>
    <xf numFmtId="2" fontId="0" fillId="0" borderId="0" xfId="0" applyNumberFormat="1"/>
    <xf numFmtId="0" fontId="2" fillId="2" borderId="0" xfId="0" applyFont="1" applyFill="1"/>
    <xf numFmtId="0" fontId="0" fillId="2" borderId="0" xfId="0" applyFill="1"/>
    <xf numFmtId="10" fontId="0" fillId="0" borderId="1" xfId="2" applyNumberFormat="1" applyFont="1" applyBorder="1" applyAlignment="1">
      <alignment horizontal="center"/>
    </xf>
    <xf numFmtId="0" fontId="0" fillId="0" borderId="1" xfId="0" applyBorder="1"/>
    <xf numFmtId="41" fontId="2" fillId="0" borderId="1" xfId="0" applyNumberFormat="1" applyFont="1" applyBorder="1"/>
    <xf numFmtId="0" fontId="0" fillId="0" borderId="1" xfId="0" applyBorder="1" applyAlignment="1">
      <alignment horizontal="center"/>
    </xf>
    <xf numFmtId="41" fontId="0" fillId="0" borderId="1" xfId="0" applyNumberFormat="1" applyBorder="1"/>
    <xf numFmtId="41" fontId="5" fillId="0" borderId="1" xfId="1" applyFont="1" applyFill="1" applyBorder="1"/>
    <xf numFmtId="10" fontId="0" fillId="0" borderId="1" xfId="2" applyNumberFormat="1" applyFont="1" applyFill="1" applyBorder="1" applyAlignment="1">
      <alignment horizontal="center"/>
    </xf>
    <xf numFmtId="41" fontId="0" fillId="0" borderId="1" xfId="1" applyFont="1" applyFill="1" applyBorder="1"/>
    <xf numFmtId="165" fontId="0" fillId="0" borderId="1" xfId="5" applyNumberFormat="1" applyFont="1" applyFill="1" applyBorder="1"/>
    <xf numFmtId="165" fontId="0" fillId="0" borderId="1" xfId="0" applyNumberFormat="1" applyBorder="1"/>
    <xf numFmtId="166" fontId="0" fillId="0" borderId="1" xfId="0" applyNumberFormat="1" applyBorder="1"/>
    <xf numFmtId="167" fontId="6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/>
    <xf numFmtId="41" fontId="8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7" fillId="2" borderId="0" xfId="0" applyFont="1" applyFill="1"/>
    <xf numFmtId="41" fontId="2" fillId="0" borderId="1" xfId="1" applyFont="1" applyBorder="1" applyAlignment="1">
      <alignment horizontal="center"/>
    </xf>
    <xf numFmtId="167" fontId="2" fillId="0" borderId="1" xfId="0" applyNumberFormat="1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wrapText="1"/>
    </xf>
    <xf numFmtId="41" fontId="2" fillId="4" borderId="1" xfId="1" applyFont="1" applyFill="1" applyBorder="1"/>
    <xf numFmtId="0" fontId="0" fillId="0" borderId="1" xfId="0" applyBorder="1" applyAlignment="1">
      <alignment horizontal="center"/>
    </xf>
  </cellXfs>
  <cellStyles count="440">
    <cellStyle name="Hipervínculo" xfId="3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2" builtinId="8" hidden="1"/>
    <cellStyle name="Hipervínculo" xfId="74" builtinId="8" hidden="1"/>
    <cellStyle name="Hipervínculo" xfId="76" builtinId="8" hidden="1"/>
    <cellStyle name="Hipervínculo" xfId="78" builtinId="8" hidden="1"/>
    <cellStyle name="Hipervínculo" xfId="80" builtinId="8" hidden="1"/>
    <cellStyle name="Hipervínculo" xfId="82" builtinId="8" hidden="1"/>
    <cellStyle name="Hipervínculo" xfId="84" builtinId="8" hidden="1"/>
    <cellStyle name="Hipervínculo" xfId="86" builtinId="8" hidden="1"/>
    <cellStyle name="Hipervínculo" xfId="88" builtinId="8" hidden="1"/>
    <cellStyle name="Hipervínculo" xfId="90" builtinId="8" hidden="1"/>
    <cellStyle name="Hipervínculo" xfId="92" builtinId="8" hidden="1"/>
    <cellStyle name="Hipervínculo" xfId="94" builtinId="8" hidden="1"/>
    <cellStyle name="Hipervínculo" xfId="96" builtinId="8" hidden="1"/>
    <cellStyle name="Hipervínculo" xfId="98" builtinId="8" hidden="1"/>
    <cellStyle name="Hipervínculo" xfId="100" builtinId="8" hidden="1"/>
    <cellStyle name="Hipervínculo" xfId="102" builtinId="8" hidden="1"/>
    <cellStyle name="Hipervínculo" xfId="104" builtinId="8" hidden="1"/>
    <cellStyle name="Hipervínculo" xfId="106" builtinId="8" hidden="1"/>
    <cellStyle name="Hipervínculo" xfId="108" builtinId="8" hidden="1"/>
    <cellStyle name="Hipervínculo" xfId="110" builtinId="8" hidden="1"/>
    <cellStyle name="Hipervínculo" xfId="112" builtinId="8" hidden="1"/>
    <cellStyle name="Hipervínculo" xfId="114" builtinId="8" hidden="1"/>
    <cellStyle name="Hipervínculo" xfId="116" builtinId="8" hidden="1"/>
    <cellStyle name="Hipervínculo" xfId="118" builtinId="8" hidden="1"/>
    <cellStyle name="Hipervínculo" xfId="120" builtinId="8" hidden="1"/>
    <cellStyle name="Hipervínculo" xfId="122" builtinId="8" hidden="1"/>
    <cellStyle name="Hipervínculo" xfId="124" builtinId="8" hidden="1"/>
    <cellStyle name="Hipervínculo" xfId="126" builtinId="8" hidden="1"/>
    <cellStyle name="Hipervínculo" xfId="128" builtinId="8" hidden="1"/>
    <cellStyle name="Hipervínculo" xfId="130" builtinId="8" hidden="1"/>
    <cellStyle name="Hipervínculo" xfId="132" builtinId="8" hidden="1"/>
    <cellStyle name="Hipervínculo" xfId="134" builtinId="8" hidden="1"/>
    <cellStyle name="Hipervínculo" xfId="136" builtinId="8" hidden="1"/>
    <cellStyle name="Hipervínculo" xfId="138" builtinId="8" hidden="1"/>
    <cellStyle name="Hipervínculo" xfId="140" builtinId="8" hidden="1"/>
    <cellStyle name="Hipervínculo" xfId="142" builtinId="8" hidden="1"/>
    <cellStyle name="Hipervínculo" xfId="144" builtinId="8" hidden="1"/>
    <cellStyle name="Hipervínculo" xfId="146" builtinId="8" hidden="1"/>
    <cellStyle name="Hipervínculo" xfId="148" builtinId="8" hidden="1"/>
    <cellStyle name="Hipervínculo" xfId="150" builtinId="8" hidden="1"/>
    <cellStyle name="Hipervínculo" xfId="152" builtinId="8" hidden="1"/>
    <cellStyle name="Hipervínculo" xfId="154" builtinId="8" hidden="1"/>
    <cellStyle name="Hipervínculo" xfId="156" builtinId="8" hidden="1"/>
    <cellStyle name="Hipervínculo" xfId="158" builtinId="8" hidden="1"/>
    <cellStyle name="Hipervínculo" xfId="160" builtinId="8" hidden="1"/>
    <cellStyle name="Hipervínculo" xfId="162" builtinId="8" hidden="1"/>
    <cellStyle name="Hipervínculo" xfId="164" builtinId="8" hidden="1"/>
    <cellStyle name="Hipervínculo" xfId="166" builtinId="8" hidden="1"/>
    <cellStyle name="Hipervínculo" xfId="168" builtinId="8" hidden="1"/>
    <cellStyle name="Hipervínculo" xfId="170" builtinId="8" hidden="1"/>
    <cellStyle name="Hipervínculo" xfId="172" builtinId="8" hidden="1"/>
    <cellStyle name="Hipervínculo" xfId="174" builtinId="8" hidden="1"/>
    <cellStyle name="Hipervínculo" xfId="176" builtinId="8" hidden="1"/>
    <cellStyle name="Hipervínculo" xfId="178" builtinId="8" hidden="1"/>
    <cellStyle name="Hipervínculo" xfId="180" builtinId="8" hidden="1"/>
    <cellStyle name="Hipervínculo" xfId="182" builtinId="8" hidden="1"/>
    <cellStyle name="Hipervínculo" xfId="184" builtinId="8" hidden="1"/>
    <cellStyle name="Hipervínculo" xfId="186" builtinId="8" hidden="1"/>
    <cellStyle name="Hipervínculo" xfId="188" builtinId="8" hidden="1"/>
    <cellStyle name="Hipervínculo" xfId="190" builtinId="8" hidden="1"/>
    <cellStyle name="Hipervínculo" xfId="192" builtinId="8" hidden="1"/>
    <cellStyle name="Hipervínculo" xfId="194" builtinId="8" hidden="1"/>
    <cellStyle name="Hipervínculo" xfId="196" builtinId="8" hidden="1"/>
    <cellStyle name="Hipervínculo" xfId="198" builtinId="8" hidden="1"/>
    <cellStyle name="Hipervínculo" xfId="200" builtinId="8" hidden="1"/>
    <cellStyle name="Hipervínculo" xfId="202" builtinId="8" hidden="1"/>
    <cellStyle name="Hipervínculo" xfId="204" builtinId="8" hidden="1"/>
    <cellStyle name="Hipervínculo" xfId="206" builtinId="8" hidden="1"/>
    <cellStyle name="Hipervínculo" xfId="208" builtinId="8" hidden="1"/>
    <cellStyle name="Hipervínculo" xfId="210" builtinId="8" hidden="1"/>
    <cellStyle name="Hipervínculo" xfId="212" builtinId="8" hidden="1"/>
    <cellStyle name="Hipervínculo" xfId="214" builtinId="8" hidden="1"/>
    <cellStyle name="Hipervínculo" xfId="216" builtinId="8" hidden="1"/>
    <cellStyle name="Hipervínculo" xfId="218" builtinId="8" hidden="1"/>
    <cellStyle name="Hipervínculo" xfId="220" builtinId="8" hidden="1"/>
    <cellStyle name="Hipervínculo" xfId="222" builtinId="8" hidden="1"/>
    <cellStyle name="Hipervínculo" xfId="224" builtinId="8" hidden="1"/>
    <cellStyle name="Hipervínculo" xfId="226" builtinId="8" hidden="1"/>
    <cellStyle name="Hipervínculo" xfId="228" builtinId="8" hidden="1"/>
    <cellStyle name="Hipervínculo" xfId="230" builtinId="8" hidden="1"/>
    <cellStyle name="Hipervínculo" xfId="232" builtinId="8" hidden="1"/>
    <cellStyle name="Hipervínculo" xfId="234" builtinId="8" hidden="1"/>
    <cellStyle name="Hipervínculo" xfId="236" builtinId="8" hidden="1"/>
    <cellStyle name="Hipervínculo" xfId="238" builtinId="8" hidden="1"/>
    <cellStyle name="Hipervínculo" xfId="240" builtinId="8" hidden="1"/>
    <cellStyle name="Hipervínculo" xfId="242" builtinId="8" hidden="1"/>
    <cellStyle name="Hipervínculo" xfId="244" builtinId="8" hidden="1"/>
    <cellStyle name="Hipervínculo" xfId="246" builtinId="8" hidden="1"/>
    <cellStyle name="Hipervínculo" xfId="248" builtinId="8" hidden="1"/>
    <cellStyle name="Hipervínculo" xfId="250" builtinId="8" hidden="1"/>
    <cellStyle name="Hipervínculo" xfId="252" builtinId="8" hidden="1"/>
    <cellStyle name="Hipervínculo" xfId="254" builtinId="8" hidden="1"/>
    <cellStyle name="Hipervínculo" xfId="256" builtinId="8" hidden="1"/>
    <cellStyle name="Hipervínculo" xfId="258" builtinId="8" hidden="1"/>
    <cellStyle name="Hipervínculo" xfId="260" builtinId="8" hidden="1"/>
    <cellStyle name="Hipervínculo" xfId="262" builtinId="8" hidden="1"/>
    <cellStyle name="Hipervínculo" xfId="264" builtinId="8" hidden="1"/>
    <cellStyle name="Hipervínculo" xfId="266" builtinId="8" hidden="1"/>
    <cellStyle name="Hipervínculo" xfId="268" builtinId="8" hidden="1"/>
    <cellStyle name="Hipervínculo" xfId="270" builtinId="8" hidden="1"/>
    <cellStyle name="Hipervínculo" xfId="272" builtinId="8" hidden="1"/>
    <cellStyle name="Hipervínculo" xfId="274" builtinId="8" hidden="1"/>
    <cellStyle name="Hipervínculo" xfId="276" builtinId="8" hidden="1"/>
    <cellStyle name="Hipervínculo" xfId="278" builtinId="8" hidden="1"/>
    <cellStyle name="Hipervínculo" xfId="280" builtinId="8" hidden="1"/>
    <cellStyle name="Hipervínculo" xfId="282" builtinId="8" hidden="1"/>
    <cellStyle name="Hipervínculo" xfId="284" builtinId="8" hidden="1"/>
    <cellStyle name="Hipervínculo" xfId="286" builtinId="8" hidden="1"/>
    <cellStyle name="Hipervínculo" xfId="288" builtinId="8" hidden="1"/>
    <cellStyle name="Hipervínculo" xfId="290" builtinId="8" hidden="1"/>
    <cellStyle name="Hipervínculo" xfId="292" builtinId="8" hidden="1"/>
    <cellStyle name="Hipervínculo" xfId="294" builtinId="8" hidden="1"/>
    <cellStyle name="Hipervínculo" xfId="296" builtinId="8" hidden="1"/>
    <cellStyle name="Hipervínculo" xfId="298" builtinId="8" hidden="1"/>
    <cellStyle name="Hipervínculo" xfId="300" builtinId="8" hidden="1"/>
    <cellStyle name="Hipervínculo" xfId="302" builtinId="8" hidden="1"/>
    <cellStyle name="Hipervínculo" xfId="304" builtinId="8" hidden="1"/>
    <cellStyle name="Hipervínculo" xfId="306" builtinId="8" hidden="1"/>
    <cellStyle name="Hipervínculo" xfId="308" builtinId="8" hidden="1"/>
    <cellStyle name="Hipervínculo" xfId="310" builtinId="8" hidden="1"/>
    <cellStyle name="Hipervínculo" xfId="312" builtinId="8" hidden="1"/>
    <cellStyle name="Hipervínculo" xfId="314" builtinId="8" hidden="1"/>
    <cellStyle name="Hipervínculo" xfId="316" builtinId="8" hidden="1"/>
    <cellStyle name="Hipervínculo" xfId="318" builtinId="8" hidden="1"/>
    <cellStyle name="Hipervínculo" xfId="320" builtinId="8" hidden="1"/>
    <cellStyle name="Hipervínculo" xfId="322" builtinId="8" hidden="1"/>
    <cellStyle name="Hipervínculo" xfId="324" builtinId="8" hidden="1"/>
    <cellStyle name="Hipervínculo" xfId="326" builtinId="8" hidden="1"/>
    <cellStyle name="Hipervínculo" xfId="328" builtinId="8" hidden="1"/>
    <cellStyle name="Hipervínculo" xfId="330" builtinId="8" hidden="1"/>
    <cellStyle name="Hipervínculo" xfId="332" builtinId="8" hidden="1"/>
    <cellStyle name="Hipervínculo" xfId="334" builtinId="8" hidden="1"/>
    <cellStyle name="Hipervínculo" xfId="336" builtinId="8" hidden="1"/>
    <cellStyle name="Hipervínculo" xfId="338" builtinId="8" hidden="1"/>
    <cellStyle name="Hipervínculo" xfId="340" builtinId="8" hidden="1"/>
    <cellStyle name="Hipervínculo" xfId="342" builtinId="8" hidden="1"/>
    <cellStyle name="Hipervínculo" xfId="344" builtinId="8" hidden="1"/>
    <cellStyle name="Hipervínculo" xfId="346" builtinId="8" hidden="1"/>
    <cellStyle name="Hipervínculo" xfId="348" builtinId="8" hidden="1"/>
    <cellStyle name="Hipervínculo" xfId="350" builtinId="8" hidden="1"/>
    <cellStyle name="Hipervínculo" xfId="352" builtinId="8" hidden="1"/>
    <cellStyle name="Hipervínculo" xfId="354" builtinId="8" hidden="1"/>
    <cellStyle name="Hipervínculo" xfId="356" builtinId="8" hidden="1"/>
    <cellStyle name="Hipervínculo" xfId="358" builtinId="8" hidden="1"/>
    <cellStyle name="Hipervínculo" xfId="360" builtinId="8" hidden="1"/>
    <cellStyle name="Hipervínculo" xfId="362" builtinId="8" hidden="1"/>
    <cellStyle name="Hipervínculo" xfId="364" builtinId="8" hidden="1"/>
    <cellStyle name="Hipervínculo" xfId="366" builtinId="8" hidden="1"/>
    <cellStyle name="Hipervínculo" xfId="368" builtinId="8" hidden="1"/>
    <cellStyle name="Hipervínculo" xfId="370" builtinId="8" hidden="1"/>
    <cellStyle name="Hipervínculo" xfId="372" builtinId="8" hidden="1"/>
    <cellStyle name="Hipervínculo" xfId="374" builtinId="8" hidden="1"/>
    <cellStyle name="Hipervínculo" xfId="376" builtinId="8" hidden="1"/>
    <cellStyle name="Hipervínculo" xfId="378" builtinId="8" hidden="1"/>
    <cellStyle name="Hipervínculo" xfId="380" builtinId="8" hidden="1"/>
    <cellStyle name="Hipervínculo" xfId="382" builtinId="8" hidden="1"/>
    <cellStyle name="Hipervínculo" xfId="384" builtinId="8" hidden="1"/>
    <cellStyle name="Hipervínculo" xfId="386" builtinId="8" hidden="1"/>
    <cellStyle name="Hipervínculo" xfId="388" builtinId="8" hidden="1"/>
    <cellStyle name="Hipervínculo" xfId="390" builtinId="8" hidden="1"/>
    <cellStyle name="Hipervínculo" xfId="392" builtinId="8" hidden="1"/>
    <cellStyle name="Hipervínculo" xfId="394" builtinId="8" hidden="1"/>
    <cellStyle name="Hipervínculo" xfId="396" builtinId="8" hidden="1"/>
    <cellStyle name="Hipervínculo" xfId="398" builtinId="8" hidden="1"/>
    <cellStyle name="Hipervínculo" xfId="400" builtinId="8" hidden="1"/>
    <cellStyle name="Hipervínculo" xfId="402" builtinId="8" hidden="1"/>
    <cellStyle name="Hipervínculo" xfId="404" builtinId="8" hidden="1"/>
    <cellStyle name="Hipervínculo" xfId="406" builtinId="8" hidden="1"/>
    <cellStyle name="Hipervínculo" xfId="408" builtinId="8" hidden="1"/>
    <cellStyle name="Hipervínculo" xfId="410" builtinId="8" hidden="1"/>
    <cellStyle name="Hipervínculo" xfId="412" builtinId="8" hidden="1"/>
    <cellStyle name="Hipervínculo" xfId="414" builtinId="8" hidden="1"/>
    <cellStyle name="Hipervínculo" xfId="416" builtinId="8" hidden="1"/>
    <cellStyle name="Hipervínculo" xfId="418" builtinId="8" hidden="1"/>
    <cellStyle name="Hipervínculo" xfId="420" builtinId="8" hidden="1"/>
    <cellStyle name="Hipervínculo" xfId="422" builtinId="8" hidden="1"/>
    <cellStyle name="Hipervínculo" xfId="424" builtinId="8" hidden="1"/>
    <cellStyle name="Hipervínculo" xfId="426" builtinId="8" hidden="1"/>
    <cellStyle name="Hipervínculo" xfId="428" builtinId="8" hidden="1"/>
    <cellStyle name="Hipervínculo" xfId="430" builtinId="8" hidden="1"/>
    <cellStyle name="Hipervínculo" xfId="432" builtinId="8" hidden="1"/>
    <cellStyle name="Hipervínculo" xfId="434" builtinId="8" hidden="1"/>
    <cellStyle name="Hipervínculo" xfId="436" builtinId="8" hidden="1"/>
    <cellStyle name="Hipervínculo" xfId="438" builtinId="8" hidden="1"/>
    <cellStyle name="Hipervínculo visitado" xfId="4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Hipervínculo visitado" xfId="101" builtinId="9" hidden="1"/>
    <cellStyle name="Hipervínculo visitado" xfId="103" builtinId="9" hidden="1"/>
    <cellStyle name="Hipervínculo visitado" xfId="105" builtinId="9" hidden="1"/>
    <cellStyle name="Hipervínculo visitado" xfId="107" builtinId="9" hidden="1"/>
    <cellStyle name="Hipervínculo visitado" xfId="109" builtinId="9" hidden="1"/>
    <cellStyle name="Hipervínculo visitado" xfId="111" builtinId="9" hidden="1"/>
    <cellStyle name="Hipervínculo visitado" xfId="113" builtinId="9" hidden="1"/>
    <cellStyle name="Hipervínculo visitado" xfId="115" builtinId="9" hidden="1"/>
    <cellStyle name="Hipervínculo visitado" xfId="117" builtinId="9" hidden="1"/>
    <cellStyle name="Hipervínculo visitado" xfId="119" builtinId="9" hidden="1"/>
    <cellStyle name="Hipervínculo visitado" xfId="121" builtinId="9" hidden="1"/>
    <cellStyle name="Hipervínculo visitado" xfId="123" builtinId="9" hidden="1"/>
    <cellStyle name="Hipervínculo visitado" xfId="125" builtinId="9" hidden="1"/>
    <cellStyle name="Hipervínculo visitado" xfId="127" builtinId="9" hidden="1"/>
    <cellStyle name="Hipervínculo visitado" xfId="129" builtinId="9" hidden="1"/>
    <cellStyle name="Hipervínculo visitado" xfId="131" builtinId="9" hidden="1"/>
    <cellStyle name="Hipervínculo visitado" xfId="133" builtinId="9" hidden="1"/>
    <cellStyle name="Hipervínculo visitado" xfId="135" builtinId="9" hidden="1"/>
    <cellStyle name="Hipervínculo visitado" xfId="137" builtinId="9" hidden="1"/>
    <cellStyle name="Hipervínculo visitado" xfId="139" builtinId="9" hidden="1"/>
    <cellStyle name="Hipervínculo visitado" xfId="141" builtinId="9" hidden="1"/>
    <cellStyle name="Hipervínculo visitado" xfId="143" builtinId="9" hidden="1"/>
    <cellStyle name="Hipervínculo visitado" xfId="145" builtinId="9" hidden="1"/>
    <cellStyle name="Hipervínculo visitado" xfId="147" builtinId="9" hidden="1"/>
    <cellStyle name="Hipervínculo visitado" xfId="149" builtinId="9" hidden="1"/>
    <cellStyle name="Hipervínculo visitado" xfId="151" builtinId="9" hidden="1"/>
    <cellStyle name="Hipervínculo visitado" xfId="153" builtinId="9" hidden="1"/>
    <cellStyle name="Hipervínculo visitado" xfId="155" builtinId="9" hidden="1"/>
    <cellStyle name="Hipervínculo visitado" xfId="157" builtinId="9" hidden="1"/>
    <cellStyle name="Hipervínculo visitado" xfId="159" builtinId="9" hidden="1"/>
    <cellStyle name="Hipervínculo visitado" xfId="161" builtinId="9" hidden="1"/>
    <cellStyle name="Hipervínculo visitado" xfId="163" builtinId="9" hidden="1"/>
    <cellStyle name="Hipervínculo visitado" xfId="165" builtinId="9" hidden="1"/>
    <cellStyle name="Hipervínculo visitado" xfId="167" builtinId="9" hidden="1"/>
    <cellStyle name="Hipervínculo visitado" xfId="169" builtinId="9" hidden="1"/>
    <cellStyle name="Hipervínculo visitado" xfId="171" builtinId="9" hidden="1"/>
    <cellStyle name="Hipervínculo visitado" xfId="173" builtinId="9" hidden="1"/>
    <cellStyle name="Hipervínculo visitado" xfId="175" builtinId="9" hidden="1"/>
    <cellStyle name="Hipervínculo visitado" xfId="177" builtinId="9" hidden="1"/>
    <cellStyle name="Hipervínculo visitado" xfId="179" builtinId="9" hidden="1"/>
    <cellStyle name="Hipervínculo visitado" xfId="181" builtinId="9" hidden="1"/>
    <cellStyle name="Hipervínculo visitado" xfId="183" builtinId="9" hidden="1"/>
    <cellStyle name="Hipervínculo visitado" xfId="185" builtinId="9" hidden="1"/>
    <cellStyle name="Hipervínculo visitado" xfId="187" builtinId="9" hidden="1"/>
    <cellStyle name="Hipervínculo visitado" xfId="189" builtinId="9" hidden="1"/>
    <cellStyle name="Hipervínculo visitado" xfId="191" builtinId="9" hidden="1"/>
    <cellStyle name="Hipervínculo visitado" xfId="193" builtinId="9" hidden="1"/>
    <cellStyle name="Hipervínculo visitado" xfId="195" builtinId="9" hidden="1"/>
    <cellStyle name="Hipervínculo visitado" xfId="197" builtinId="9" hidden="1"/>
    <cellStyle name="Hipervínculo visitado" xfId="199" builtinId="9" hidden="1"/>
    <cellStyle name="Hipervínculo visitado" xfId="201" builtinId="9" hidden="1"/>
    <cellStyle name="Hipervínculo visitado" xfId="203" builtinId="9" hidden="1"/>
    <cellStyle name="Hipervínculo visitado" xfId="205" builtinId="9" hidden="1"/>
    <cellStyle name="Hipervínculo visitado" xfId="207" builtinId="9" hidden="1"/>
    <cellStyle name="Hipervínculo visitado" xfId="209" builtinId="9" hidden="1"/>
    <cellStyle name="Hipervínculo visitado" xfId="211" builtinId="9" hidden="1"/>
    <cellStyle name="Hipervínculo visitado" xfId="213" builtinId="9" hidden="1"/>
    <cellStyle name="Hipervínculo visitado" xfId="215" builtinId="9" hidden="1"/>
    <cellStyle name="Hipervínculo visitado" xfId="217" builtinId="9" hidden="1"/>
    <cellStyle name="Hipervínculo visitado" xfId="219" builtinId="9" hidden="1"/>
    <cellStyle name="Hipervínculo visitado" xfId="221" builtinId="9" hidden="1"/>
    <cellStyle name="Hipervínculo visitado" xfId="223" builtinId="9" hidden="1"/>
    <cellStyle name="Hipervínculo visitado" xfId="225" builtinId="9" hidden="1"/>
    <cellStyle name="Hipervínculo visitado" xfId="227" builtinId="9" hidden="1"/>
    <cellStyle name="Hipervínculo visitado" xfId="229" builtinId="9" hidden="1"/>
    <cellStyle name="Hipervínculo visitado" xfId="231" builtinId="9" hidden="1"/>
    <cellStyle name="Hipervínculo visitado" xfId="233" builtinId="9" hidden="1"/>
    <cellStyle name="Hipervínculo visitado" xfId="235" builtinId="9" hidden="1"/>
    <cellStyle name="Hipervínculo visitado" xfId="237" builtinId="9" hidden="1"/>
    <cellStyle name="Hipervínculo visitado" xfId="239" builtinId="9" hidden="1"/>
    <cellStyle name="Hipervínculo visitado" xfId="241" builtinId="9" hidden="1"/>
    <cellStyle name="Hipervínculo visitado" xfId="243" builtinId="9" hidden="1"/>
    <cellStyle name="Hipervínculo visitado" xfId="245" builtinId="9" hidden="1"/>
    <cellStyle name="Hipervínculo visitado" xfId="247" builtinId="9" hidden="1"/>
    <cellStyle name="Hipervínculo visitado" xfId="249" builtinId="9" hidden="1"/>
    <cellStyle name="Hipervínculo visitado" xfId="251" builtinId="9" hidden="1"/>
    <cellStyle name="Hipervínculo visitado" xfId="253" builtinId="9" hidden="1"/>
    <cellStyle name="Hipervínculo visitado" xfId="255" builtinId="9" hidden="1"/>
    <cellStyle name="Hipervínculo visitado" xfId="257" builtinId="9" hidden="1"/>
    <cellStyle name="Hipervínculo visitado" xfId="259" builtinId="9" hidden="1"/>
    <cellStyle name="Hipervínculo visitado" xfId="261" builtinId="9" hidden="1"/>
    <cellStyle name="Hipervínculo visitado" xfId="263" builtinId="9" hidden="1"/>
    <cellStyle name="Hipervínculo visitado" xfId="265" builtinId="9" hidden="1"/>
    <cellStyle name="Hipervínculo visitado" xfId="267" builtinId="9" hidden="1"/>
    <cellStyle name="Hipervínculo visitado" xfId="269" builtinId="9" hidden="1"/>
    <cellStyle name="Hipervínculo visitado" xfId="271" builtinId="9" hidden="1"/>
    <cellStyle name="Hipervínculo visitado" xfId="273" builtinId="9" hidden="1"/>
    <cellStyle name="Hipervínculo visitado" xfId="275" builtinId="9" hidden="1"/>
    <cellStyle name="Hipervínculo visitado" xfId="277" builtinId="9" hidden="1"/>
    <cellStyle name="Hipervínculo visitado" xfId="279" builtinId="9" hidden="1"/>
    <cellStyle name="Hipervínculo visitado" xfId="281" builtinId="9" hidden="1"/>
    <cellStyle name="Hipervínculo visitado" xfId="283" builtinId="9" hidden="1"/>
    <cellStyle name="Hipervínculo visitado" xfId="285" builtinId="9" hidden="1"/>
    <cellStyle name="Hipervínculo visitado" xfId="287" builtinId="9" hidden="1"/>
    <cellStyle name="Hipervínculo visitado" xfId="289" builtinId="9" hidden="1"/>
    <cellStyle name="Hipervínculo visitado" xfId="291" builtinId="9" hidden="1"/>
    <cellStyle name="Hipervínculo visitado" xfId="293" builtinId="9" hidden="1"/>
    <cellStyle name="Hipervínculo visitado" xfId="295" builtinId="9" hidden="1"/>
    <cellStyle name="Hipervínculo visitado" xfId="297" builtinId="9" hidden="1"/>
    <cellStyle name="Hipervínculo visitado" xfId="299" builtinId="9" hidden="1"/>
    <cellStyle name="Hipervínculo visitado" xfId="301" builtinId="9" hidden="1"/>
    <cellStyle name="Hipervínculo visitado" xfId="303" builtinId="9" hidden="1"/>
    <cellStyle name="Hipervínculo visitado" xfId="305" builtinId="9" hidden="1"/>
    <cellStyle name="Hipervínculo visitado" xfId="307" builtinId="9" hidden="1"/>
    <cellStyle name="Hipervínculo visitado" xfId="309" builtinId="9" hidden="1"/>
    <cellStyle name="Hipervínculo visitado" xfId="311" builtinId="9" hidden="1"/>
    <cellStyle name="Hipervínculo visitado" xfId="313" builtinId="9" hidden="1"/>
    <cellStyle name="Hipervínculo visitado" xfId="315" builtinId="9" hidden="1"/>
    <cellStyle name="Hipervínculo visitado" xfId="317" builtinId="9" hidden="1"/>
    <cellStyle name="Hipervínculo visitado" xfId="319" builtinId="9" hidden="1"/>
    <cellStyle name="Hipervínculo visitado" xfId="321" builtinId="9" hidden="1"/>
    <cellStyle name="Hipervínculo visitado" xfId="323" builtinId="9" hidden="1"/>
    <cellStyle name="Hipervínculo visitado" xfId="325" builtinId="9" hidden="1"/>
    <cellStyle name="Hipervínculo visitado" xfId="327" builtinId="9" hidden="1"/>
    <cellStyle name="Hipervínculo visitado" xfId="329" builtinId="9" hidden="1"/>
    <cellStyle name="Hipervínculo visitado" xfId="331" builtinId="9" hidden="1"/>
    <cellStyle name="Hipervínculo visitado" xfId="333" builtinId="9" hidden="1"/>
    <cellStyle name="Hipervínculo visitado" xfId="335" builtinId="9" hidden="1"/>
    <cellStyle name="Hipervínculo visitado" xfId="337" builtinId="9" hidden="1"/>
    <cellStyle name="Hipervínculo visitado" xfId="339" builtinId="9" hidden="1"/>
    <cellStyle name="Hipervínculo visitado" xfId="341" builtinId="9" hidden="1"/>
    <cellStyle name="Hipervínculo visitado" xfId="343" builtinId="9" hidden="1"/>
    <cellStyle name="Hipervínculo visitado" xfId="345" builtinId="9" hidden="1"/>
    <cellStyle name="Hipervínculo visitado" xfId="347" builtinId="9" hidden="1"/>
    <cellStyle name="Hipervínculo visitado" xfId="349" builtinId="9" hidden="1"/>
    <cellStyle name="Hipervínculo visitado" xfId="351" builtinId="9" hidden="1"/>
    <cellStyle name="Hipervínculo visitado" xfId="353" builtinId="9" hidden="1"/>
    <cellStyle name="Hipervínculo visitado" xfId="355" builtinId="9" hidden="1"/>
    <cellStyle name="Hipervínculo visitado" xfId="357" builtinId="9" hidden="1"/>
    <cellStyle name="Hipervínculo visitado" xfId="359" builtinId="9" hidden="1"/>
    <cellStyle name="Hipervínculo visitado" xfId="361" builtinId="9" hidden="1"/>
    <cellStyle name="Hipervínculo visitado" xfId="363" builtinId="9" hidden="1"/>
    <cellStyle name="Hipervínculo visitado" xfId="365" builtinId="9" hidden="1"/>
    <cellStyle name="Hipervínculo visitado" xfId="367" builtinId="9" hidden="1"/>
    <cellStyle name="Hipervínculo visitado" xfId="369" builtinId="9" hidden="1"/>
    <cellStyle name="Hipervínculo visitado" xfId="371" builtinId="9" hidden="1"/>
    <cellStyle name="Hipervínculo visitado" xfId="373" builtinId="9" hidden="1"/>
    <cellStyle name="Hipervínculo visitado" xfId="375" builtinId="9" hidden="1"/>
    <cellStyle name="Hipervínculo visitado" xfId="377" builtinId="9" hidden="1"/>
    <cellStyle name="Hipervínculo visitado" xfId="379" builtinId="9" hidden="1"/>
    <cellStyle name="Hipervínculo visitado" xfId="381" builtinId="9" hidden="1"/>
    <cellStyle name="Hipervínculo visitado" xfId="383" builtinId="9" hidden="1"/>
    <cellStyle name="Hipervínculo visitado" xfId="385" builtinId="9" hidden="1"/>
    <cellStyle name="Hipervínculo visitado" xfId="387" builtinId="9" hidden="1"/>
    <cellStyle name="Hipervínculo visitado" xfId="389" builtinId="9" hidden="1"/>
    <cellStyle name="Hipervínculo visitado" xfId="391" builtinId="9" hidden="1"/>
    <cellStyle name="Hipervínculo visitado" xfId="393" builtinId="9" hidden="1"/>
    <cellStyle name="Hipervínculo visitado" xfId="395" builtinId="9" hidden="1"/>
    <cellStyle name="Hipervínculo visitado" xfId="397" builtinId="9" hidden="1"/>
    <cellStyle name="Hipervínculo visitado" xfId="399" builtinId="9" hidden="1"/>
    <cellStyle name="Hipervínculo visitado" xfId="401" builtinId="9" hidden="1"/>
    <cellStyle name="Hipervínculo visitado" xfId="403" builtinId="9" hidden="1"/>
    <cellStyle name="Hipervínculo visitado" xfId="405" builtinId="9" hidden="1"/>
    <cellStyle name="Hipervínculo visitado" xfId="407" builtinId="9" hidden="1"/>
    <cellStyle name="Hipervínculo visitado" xfId="409" builtinId="9" hidden="1"/>
    <cellStyle name="Hipervínculo visitado" xfId="411" builtinId="9" hidden="1"/>
    <cellStyle name="Hipervínculo visitado" xfId="413" builtinId="9" hidden="1"/>
    <cellStyle name="Hipervínculo visitado" xfId="415" builtinId="9" hidden="1"/>
    <cellStyle name="Hipervínculo visitado" xfId="417" builtinId="9" hidden="1"/>
    <cellStyle name="Hipervínculo visitado" xfId="419" builtinId="9" hidden="1"/>
    <cellStyle name="Hipervínculo visitado" xfId="421" builtinId="9" hidden="1"/>
    <cellStyle name="Hipervínculo visitado" xfId="423" builtinId="9" hidden="1"/>
    <cellStyle name="Hipervínculo visitado" xfId="425" builtinId="9" hidden="1"/>
    <cellStyle name="Hipervínculo visitado" xfId="427" builtinId="9" hidden="1"/>
    <cellStyle name="Hipervínculo visitado" xfId="429" builtinId="9" hidden="1"/>
    <cellStyle name="Hipervínculo visitado" xfId="431" builtinId="9" hidden="1"/>
    <cellStyle name="Hipervínculo visitado" xfId="433" builtinId="9" hidden="1"/>
    <cellStyle name="Hipervínculo visitado" xfId="435" builtinId="9" hidden="1"/>
    <cellStyle name="Hipervínculo visitado" xfId="437" builtinId="9" hidden="1"/>
    <cellStyle name="Hipervínculo visitado" xfId="439" builtinId="9" hidden="1"/>
    <cellStyle name="Millares" xfId="5" builtinId="3"/>
    <cellStyle name="Millares [0]" xfId="1" builtinId="6"/>
    <cellStyle name="Normal" xfId="0" builtinId="0"/>
    <cellStyle name="Porcentaje" xfId="2" builtinId="5"/>
  </cellStyles>
  <dxfs count="6"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theme="0" tint="-0.14996795556505021"/>
        </patternFill>
      </fill>
    </dxf>
    <dxf>
      <font>
        <b val="0"/>
        <i val="0"/>
      </font>
      <fill>
        <patternFill patternType="solid">
          <fgColor indexed="64"/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10</xdr:row>
      <xdr:rowOff>153458</xdr:rowOff>
    </xdr:from>
    <xdr:to>
      <xdr:col>7</xdr:col>
      <xdr:colOff>73026</xdr:colOff>
      <xdr:row>26</xdr:row>
      <xdr:rowOff>82550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D175A-2669-B971-F06D-6373D874A3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198" t="38900" r="20420" b="30092"/>
        <a:stretch/>
      </xdr:blipFill>
      <xdr:spPr>
        <a:xfrm>
          <a:off x="12700" y="3226858"/>
          <a:ext cx="11274426" cy="3180292"/>
        </a:xfrm>
        <a:prstGeom prst="rect">
          <a:avLst/>
        </a:prstGeom>
      </xdr:spPr>
    </xdr:pic>
    <xdr:clientData/>
  </xdr:twoCellAnchor>
  <xdr:twoCellAnchor editAs="oneCell">
    <xdr:from>
      <xdr:col>7</xdr:col>
      <xdr:colOff>269876</xdr:colOff>
      <xdr:row>10</xdr:row>
      <xdr:rowOff>88900</xdr:rowOff>
    </xdr:from>
    <xdr:to>
      <xdr:col>14</xdr:col>
      <xdr:colOff>791634</xdr:colOff>
      <xdr:row>29</xdr:row>
      <xdr:rowOff>35983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6A7A008-4B99-E7CB-DB99-3932D1EF5B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065" t="23409" r="62669" b="42893"/>
        <a:stretch/>
      </xdr:blipFill>
      <xdr:spPr>
        <a:xfrm>
          <a:off x="11306176" y="2959100"/>
          <a:ext cx="5944658" cy="3807883"/>
        </a:xfrm>
        <a:prstGeom prst="rect">
          <a:avLst/>
        </a:prstGeom>
      </xdr:spPr>
    </xdr:pic>
    <xdr:clientData/>
  </xdr:twoCellAnchor>
  <xdr:twoCellAnchor>
    <xdr:from>
      <xdr:col>0</xdr:col>
      <xdr:colOff>444500</xdr:colOff>
      <xdr:row>18</xdr:row>
      <xdr:rowOff>12700</xdr:rowOff>
    </xdr:from>
    <xdr:to>
      <xdr:col>4</xdr:col>
      <xdr:colOff>76200</xdr:colOff>
      <xdr:row>20</xdr:row>
      <xdr:rowOff>50800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A1EC6E80-D6B9-E780-8952-45FF5A874701}"/>
            </a:ext>
          </a:extLst>
        </xdr:cNvPr>
        <xdr:cNvSpPr/>
      </xdr:nvSpPr>
      <xdr:spPr>
        <a:xfrm>
          <a:off x="444500" y="4508500"/>
          <a:ext cx="7289800" cy="4445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876300</xdr:colOff>
      <xdr:row>17</xdr:row>
      <xdr:rowOff>114300</xdr:rowOff>
    </xdr:from>
    <xdr:to>
      <xdr:col>12</xdr:col>
      <xdr:colOff>368300</xdr:colOff>
      <xdr:row>23</xdr:row>
      <xdr:rowOff>139700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DD0CAB8D-8E34-0B32-C5E4-6D8ED27FD942}"/>
            </a:ext>
          </a:extLst>
        </xdr:cNvPr>
        <xdr:cNvSpPr/>
      </xdr:nvSpPr>
      <xdr:spPr>
        <a:xfrm>
          <a:off x="12407900" y="4406900"/>
          <a:ext cx="2667000" cy="1244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endParaRPr lang="es-CO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AZ10"/>
  <sheetViews>
    <sheetView tabSelected="1" zoomScale="60" zoomScaleNormal="50" workbookViewId="0">
      <selection activeCell="N10" sqref="N10"/>
    </sheetView>
  </sheetViews>
  <sheetFormatPr baseColWidth="10" defaultRowHeight="15.5" x14ac:dyDescent="0.35"/>
  <cols>
    <col min="1" max="1" width="65.9140625" customWidth="1"/>
    <col min="2" max="2" width="16.58203125" bestFit="1" customWidth="1"/>
    <col min="3" max="3" width="11.83203125" style="6" customWidth="1"/>
    <col min="4" max="4" width="8.33203125" customWidth="1"/>
    <col min="5" max="5" width="15" customWidth="1"/>
    <col min="6" max="6" width="14.08203125" customWidth="1"/>
    <col min="7" max="7" width="15.08203125" customWidth="1"/>
    <col min="8" max="8" width="6.5" customWidth="1"/>
    <col min="9" max="9" width="15.08203125" customWidth="1"/>
    <col min="10" max="10" width="5.58203125" customWidth="1"/>
    <col min="11" max="11" width="15.08203125" customWidth="1"/>
    <col min="12" max="12" width="5.58203125" customWidth="1"/>
    <col min="13" max="13" width="10.33203125" style="6" customWidth="1"/>
    <col min="14" max="14" width="12.58203125" customWidth="1"/>
    <col min="16" max="16" width="7" hidden="1" customWidth="1"/>
    <col min="17" max="17" width="6.83203125" hidden="1" customWidth="1"/>
    <col min="18" max="18" width="7" hidden="1" customWidth="1"/>
    <col min="19" max="19" width="6.83203125" hidden="1" customWidth="1"/>
    <col min="20" max="20" width="8" hidden="1" customWidth="1"/>
    <col min="21" max="21" width="6.83203125" hidden="1" customWidth="1"/>
    <col min="22" max="22" width="8" hidden="1" customWidth="1"/>
    <col min="23" max="23" width="6.83203125" hidden="1" customWidth="1"/>
    <col min="24" max="24" width="10.83203125" style="10" hidden="1" customWidth="1"/>
    <col min="25" max="32" width="10.83203125" hidden="1" customWidth="1"/>
    <col min="33" max="33" width="10.83203125" style="10" hidden="1" customWidth="1"/>
    <col min="34" max="41" width="10.83203125" hidden="1" customWidth="1"/>
    <col min="42" max="42" width="10.83203125" style="10" hidden="1" customWidth="1"/>
    <col min="43" max="52" width="10.83203125" hidden="1" customWidth="1"/>
  </cols>
  <sheetData>
    <row r="1" spans="1:50" s="2" customFormat="1" ht="53.5" customHeight="1" x14ac:dyDescent="0.35">
      <c r="A1" s="33" t="s">
        <v>13</v>
      </c>
      <c r="B1" s="24" t="s">
        <v>0</v>
      </c>
      <c r="C1" s="24" t="s">
        <v>1</v>
      </c>
      <c r="D1" s="25"/>
      <c r="E1" s="26" t="s">
        <v>12</v>
      </c>
      <c r="F1" s="26" t="s">
        <v>3</v>
      </c>
      <c r="G1" s="25"/>
      <c r="H1" s="25"/>
      <c r="I1" s="25"/>
      <c r="J1" s="25"/>
      <c r="K1" s="25"/>
      <c r="L1" s="25"/>
      <c r="M1" s="26" t="s">
        <v>7</v>
      </c>
      <c r="N1" s="26" t="s">
        <v>15</v>
      </c>
      <c r="U1" s="9"/>
      <c r="AA1" s="9"/>
      <c r="AG1" s="9"/>
    </row>
    <row r="2" spans="1:50" hidden="1" x14ac:dyDescent="0.35">
      <c r="A2" s="4"/>
      <c r="B2" s="5"/>
      <c r="C2" s="5"/>
      <c r="D2" s="4"/>
      <c r="E2" s="1"/>
      <c r="F2" s="1">
        <f>F3/B3</f>
        <v>0.94204187258917815</v>
      </c>
      <c r="G2" s="4"/>
      <c r="H2" s="4"/>
      <c r="I2" s="4"/>
      <c r="J2" s="4"/>
      <c r="K2" s="4"/>
      <c r="L2" s="4"/>
      <c r="M2" s="3" t="s">
        <v>4</v>
      </c>
      <c r="N2" s="4"/>
    </row>
    <row r="3" spans="1:50" x14ac:dyDescent="0.35">
      <c r="A3" s="23" t="s">
        <v>6</v>
      </c>
      <c r="B3" s="31">
        <v>12958151</v>
      </c>
      <c r="C3" s="11">
        <f>B3/B3</f>
        <v>1</v>
      </c>
      <c r="D3" s="12"/>
      <c r="E3" s="13"/>
      <c r="F3" s="13">
        <f>(F4+F5)/2</f>
        <v>12207120.833333332</v>
      </c>
      <c r="G3" s="12"/>
      <c r="H3" s="12"/>
      <c r="I3" s="12"/>
      <c r="J3" s="12"/>
      <c r="K3" s="12"/>
      <c r="L3" s="12"/>
      <c r="M3" s="14"/>
      <c r="N3" s="12"/>
    </row>
    <row r="4" spans="1:50" x14ac:dyDescent="0.35">
      <c r="A4" s="23" t="s">
        <v>8</v>
      </c>
      <c r="B4" s="32"/>
      <c r="C4" s="14"/>
      <c r="D4" s="14"/>
      <c r="E4" s="32">
        <v>49</v>
      </c>
      <c r="F4" s="13">
        <f>MAX(F7:F9)</f>
        <v>12686030</v>
      </c>
      <c r="G4" s="12"/>
      <c r="H4" s="12"/>
      <c r="I4" s="12"/>
      <c r="J4" s="12"/>
      <c r="K4" s="12"/>
      <c r="L4" s="12"/>
      <c r="M4" s="14"/>
      <c r="N4" s="12"/>
    </row>
    <row r="5" spans="1:50" x14ac:dyDescent="0.35">
      <c r="A5" s="12"/>
      <c r="B5" s="16"/>
      <c r="C5" s="17"/>
      <c r="D5" s="12"/>
      <c r="E5" s="12"/>
      <c r="F5" s="13">
        <f>AVERAGE(F7:F9)</f>
        <v>11728211.666666666</v>
      </c>
      <c r="G5" s="12"/>
      <c r="H5" s="12"/>
      <c r="I5" s="12"/>
      <c r="J5" s="12"/>
      <c r="K5" s="12"/>
      <c r="L5" s="12"/>
      <c r="M5" s="14"/>
      <c r="N5" s="12"/>
    </row>
    <row r="6" spans="1:50" hidden="1" x14ac:dyDescent="0.35">
      <c r="A6" s="12"/>
      <c r="B6" s="18"/>
      <c r="C6" s="14"/>
      <c r="D6" s="12"/>
      <c r="E6" s="12"/>
      <c r="F6" s="12"/>
      <c r="G6" s="37" t="s">
        <v>5</v>
      </c>
      <c r="H6" s="37"/>
      <c r="I6" s="37"/>
      <c r="J6" s="37"/>
      <c r="K6" s="37" t="s">
        <v>2</v>
      </c>
      <c r="L6" s="37"/>
      <c r="M6" s="14"/>
      <c r="N6" s="12"/>
      <c r="P6" s="7" t="e">
        <f>MIN(#REF!)</f>
        <v>#REF!</v>
      </c>
      <c r="R6" s="7" t="e">
        <f>MIN(Q7:Q9)</f>
        <v>#REF!</v>
      </c>
      <c r="T6" s="7" t="e">
        <f>MIN(S7:S9)</f>
        <v>#REF!</v>
      </c>
      <c r="V6" s="7" t="e">
        <f>MIN(U7:U9)</f>
        <v>#REF!</v>
      </c>
      <c r="Y6" s="7">
        <f>MIN(M7:M9)</f>
        <v>44.017476138415113</v>
      </c>
      <c r="AA6" s="7">
        <f>MIN(Z7:Z9)</f>
        <v>45.155268799734024</v>
      </c>
      <c r="AC6" s="7">
        <f>MIN(AB7:AB9)</f>
        <v>46.293061461052964</v>
      </c>
      <c r="AE6" s="7">
        <f>MIN(AD7:AD9)</f>
        <v>100</v>
      </c>
      <c r="AH6" s="7" t="e">
        <f>MIN(#REF!)</f>
        <v>#REF!</v>
      </c>
      <c r="AJ6" s="7" t="e">
        <f>MIN(AI7:AI9)</f>
        <v>#REF!</v>
      </c>
      <c r="AL6" s="7" t="e">
        <f>MIN(AK7:AK9)</f>
        <v>#REF!</v>
      </c>
      <c r="AN6" s="7" t="e">
        <f>MIN(AM7:AM9)</f>
        <v>#REF!</v>
      </c>
      <c r="AQ6" s="7" t="e">
        <f>MIN(#REF!)</f>
        <v>#REF!</v>
      </c>
      <c r="AS6" s="7" t="e">
        <f>MIN(AR7:AR9)</f>
        <v>#REF!</v>
      </c>
      <c r="AU6" s="7" t="e">
        <f>MIN(AT7:AT9)</f>
        <v>#REF!</v>
      </c>
      <c r="AW6" s="7" t="e">
        <f>MIN(AV7:AV9)</f>
        <v>#REF!</v>
      </c>
    </row>
    <row r="7" spans="1:50" x14ac:dyDescent="0.35">
      <c r="A7" s="35" t="s">
        <v>10</v>
      </c>
      <c r="B7" s="36">
        <v>12686030</v>
      </c>
      <c r="C7" s="17">
        <f>B7/$B$3</f>
        <v>0.97900001319632712</v>
      </c>
      <c r="D7" s="12"/>
      <c r="E7" s="15">
        <f>B7</f>
        <v>12686030</v>
      </c>
      <c r="F7" s="15">
        <f>B7</f>
        <v>12686030</v>
      </c>
      <c r="G7" s="19">
        <f>IF(F7&lt;$F$3,F7,0)</f>
        <v>0</v>
      </c>
      <c r="H7" s="19">
        <f>IF(F7=$F$3,F7,0)</f>
        <v>0</v>
      </c>
      <c r="I7" s="20">
        <f>G7+H7</f>
        <v>0</v>
      </c>
      <c r="J7" s="21">
        <f>$E$4*(1-(($F$3-I7)/$F$3))</f>
        <v>0</v>
      </c>
      <c r="K7" s="19">
        <f>IF(F7&gt;$F$3,F7,0)</f>
        <v>12686030</v>
      </c>
      <c r="L7" s="21">
        <f>IF(K7&gt;0,$E$4*(1-2*(ABS($F$3-K7)/$F$3)),0)</f>
        <v>45.155268799734024</v>
      </c>
      <c r="M7" s="22">
        <f>L7+J7</f>
        <v>45.155268799734024</v>
      </c>
      <c r="N7" s="14">
        <f>Y7+AA7+AC7+AE7</f>
        <v>2</v>
      </c>
      <c r="P7" t="e">
        <f>IF(#REF!=$P$6,3,0)</f>
        <v>#REF!</v>
      </c>
      <c r="Q7" s="8" t="e">
        <f>IF(P7=0,#REF!,100)</f>
        <v>#REF!</v>
      </c>
      <c r="R7" t="e">
        <f>IF(Q7=$R$6,2,0)</f>
        <v>#REF!</v>
      </c>
      <c r="S7" s="8" t="e">
        <f>IF((P7+R7)=0,#REF!,100)</f>
        <v>#REF!</v>
      </c>
      <c r="T7" t="e">
        <f>IF(S7=$T$6,1,0)</f>
        <v>#REF!</v>
      </c>
      <c r="U7" s="8" t="e">
        <f>IF((P7+R7+T7)=0,#REF!,100)</f>
        <v>#REF!</v>
      </c>
      <c r="V7" t="e">
        <f>IF(U7=$V$6,0,0)</f>
        <v>#REF!</v>
      </c>
      <c r="W7" s="8" t="e">
        <f>IF((P7+R7+T7+V7)=0,#REF!,100)</f>
        <v>#REF!</v>
      </c>
      <c r="X7"/>
      <c r="Y7">
        <f>IF(M7=$Y$6,3,0)</f>
        <v>0</v>
      </c>
      <c r="Z7" s="8">
        <f>IF(Y7=0,M7,100)</f>
        <v>45.155268799734024</v>
      </c>
      <c r="AA7">
        <f>IF(Z7=$AA$6,2,0)</f>
        <v>2</v>
      </c>
      <c r="AB7" s="8">
        <f>IF((Y7+AA7)=0,M7,100)</f>
        <v>100</v>
      </c>
      <c r="AC7">
        <f>IF(AB7=$AC$6,1,0)</f>
        <v>0</v>
      </c>
      <c r="AD7" s="8">
        <f>IF((Y7+AA7+AC7)=0,M7,100)</f>
        <v>100</v>
      </c>
      <c r="AE7">
        <f>IF(AD7=$AE$6,0,0)</f>
        <v>0</v>
      </c>
      <c r="AF7" s="8">
        <f>IF((Y7+AA7+AC7+AE7)=0,M7,100)</f>
        <v>100</v>
      </c>
      <c r="AG7"/>
      <c r="AH7" t="e">
        <f>IF(#REF!=$AH$6,3,0)</f>
        <v>#REF!</v>
      </c>
      <c r="AI7" s="8" t="e">
        <f>IF(AH7=0,#REF!,100)</f>
        <v>#REF!</v>
      </c>
      <c r="AJ7" t="e">
        <f>IF(AI7=$AJ$6,2,0)</f>
        <v>#REF!</v>
      </c>
      <c r="AK7" s="8" t="e">
        <f>IF((AH7+AJ7)=0,#REF!,100)</f>
        <v>#REF!</v>
      </c>
      <c r="AL7" t="e">
        <f>IF(AK7=$AL$6,1,0)</f>
        <v>#REF!</v>
      </c>
      <c r="AM7" s="8" t="e">
        <f>IF((AH7+AJ7+AL7)=0,#REF!,100)</f>
        <v>#REF!</v>
      </c>
      <c r="AN7" t="e">
        <f>IF(AM7=$AN$6,0,0)</f>
        <v>#REF!</v>
      </c>
      <c r="AO7" s="8" t="e">
        <f>IF((AH7+AJ7+AL7+AN7)=0,#REF!,100)</f>
        <v>#REF!</v>
      </c>
      <c r="AP7"/>
      <c r="AQ7" t="e">
        <f>IF(#REF!=$AQ$6,3,0)</f>
        <v>#REF!</v>
      </c>
      <c r="AR7" s="8" t="e">
        <f>IF(AQ7=0,#REF!,100)</f>
        <v>#REF!</v>
      </c>
      <c r="AS7" t="e">
        <f>IF(AR7=$AS$6,2,0)</f>
        <v>#REF!</v>
      </c>
      <c r="AT7" s="8" t="e">
        <f>IF((AQ7+AS7)=0,#REF!,100)</f>
        <v>#REF!</v>
      </c>
      <c r="AU7" t="e">
        <f>IF(AT7=$AU$6,1,0)</f>
        <v>#REF!</v>
      </c>
      <c r="AV7" s="8" t="e">
        <f>IF((AQ7+AS7+AU7)=0,#REF!,100)</f>
        <v>#REF!</v>
      </c>
      <c r="AW7" t="e">
        <f>IF(AV7=$AW$6,0,0)</f>
        <v>#REF!</v>
      </c>
      <c r="AX7" t="e">
        <f>+AQ7+AS7+AU7+AW7</f>
        <v>#REF!</v>
      </c>
    </row>
    <row r="8" spans="1:50" ht="34" customHeight="1" x14ac:dyDescent="0.35">
      <c r="A8" s="35" t="s">
        <v>11</v>
      </c>
      <c r="B8" s="36">
        <v>11532755</v>
      </c>
      <c r="C8" s="11">
        <f t="shared" ref="C8:C9" si="0">B8/$B$3</f>
        <v>0.89000004707461733</v>
      </c>
      <c r="D8" s="12"/>
      <c r="E8" s="15">
        <f t="shared" ref="E8:E9" si="1">B8</f>
        <v>11532755</v>
      </c>
      <c r="F8" s="15">
        <f>B8</f>
        <v>11532755</v>
      </c>
      <c r="G8" s="19">
        <f t="shared" ref="G8:G9" si="2">IF(F8&lt;$F$3,F8,0)</f>
        <v>11532755</v>
      </c>
      <c r="H8" s="19">
        <f t="shared" ref="H8:H9" si="3">IF(F8=$F$3,F8,0)</f>
        <v>0</v>
      </c>
      <c r="I8" s="20">
        <f t="shared" ref="I8:I9" si="4">G8+H8</f>
        <v>11532755</v>
      </c>
      <c r="J8" s="21">
        <f>$E$4*(1-(($F$3-I8)/$F$3))</f>
        <v>46.293061461052964</v>
      </c>
      <c r="K8" s="19">
        <f t="shared" ref="K8:K9" si="5">IF(F8&gt;$F$3,F8,0)</f>
        <v>0</v>
      </c>
      <c r="L8" s="21">
        <f>IF(K8&gt;0,$E$4*(1-2*(ABS($F$3-K8)/$F$3)),0)</f>
        <v>0</v>
      </c>
      <c r="M8" s="22">
        <f t="shared" ref="M8:M9" si="6">L8+J8</f>
        <v>46.293061461052964</v>
      </c>
      <c r="N8" s="14">
        <f t="shared" ref="N8:N9" si="7">Y8+AA8+AC8+AE8</f>
        <v>1</v>
      </c>
      <c r="P8" t="e">
        <f>IF(#REF!=$P$6,3,0)</f>
        <v>#REF!</v>
      </c>
      <c r="Q8" s="8" t="e">
        <f>IF(P8=0,#REF!,100)</f>
        <v>#REF!</v>
      </c>
      <c r="R8" t="e">
        <f t="shared" ref="R8:R9" si="8">IF(Q8=$R$6,2,0)</f>
        <v>#REF!</v>
      </c>
      <c r="S8" s="8" t="e">
        <f>IF((P8+R8)=0,#REF!,100)</f>
        <v>#REF!</v>
      </c>
      <c r="T8" t="e">
        <f t="shared" ref="T8:T9" si="9">IF(S8=$T$6,1,0)</f>
        <v>#REF!</v>
      </c>
      <c r="U8" s="8" t="e">
        <f>IF((P8+R8+T8)=0,#REF!,100)</f>
        <v>#REF!</v>
      </c>
      <c r="V8" t="e">
        <f t="shared" ref="V8:V9" si="10">IF(U8=$V$6,0,0)</f>
        <v>#REF!</v>
      </c>
      <c r="W8" s="8" t="e">
        <f>IF((P8+R8+T8+V8)=0,#REF!,100)</f>
        <v>#REF!</v>
      </c>
      <c r="Y8">
        <f>IF(M8=$Y$6,3,0)</f>
        <v>0</v>
      </c>
      <c r="Z8" s="8">
        <f>IF(Y8=0,M8,100)</f>
        <v>46.293061461052964</v>
      </c>
      <c r="AA8">
        <f t="shared" ref="AA8:AA9" si="11">IF(Z8=$AA$6,2,0)</f>
        <v>0</v>
      </c>
      <c r="AB8" s="8">
        <f>IF((Y8+AA8)=0,M8,100)</f>
        <v>46.293061461052964</v>
      </c>
      <c r="AC8">
        <f t="shared" ref="AC8:AC9" si="12">IF(AB8=$AC$6,1,0)</f>
        <v>1</v>
      </c>
      <c r="AD8" s="8">
        <f>IF((Y8+AA8+AC8)=0,M8,100)</f>
        <v>100</v>
      </c>
      <c r="AE8">
        <f t="shared" ref="AE8:AE9" si="13">IF(AD8=$AE$6,0,0)</f>
        <v>0</v>
      </c>
      <c r="AF8" s="8">
        <f>IF((Y8+AA8+AC8+AE8)=0,M8,100)</f>
        <v>100</v>
      </c>
      <c r="AH8" t="e">
        <f>IF(#REF!=$AH$6,3,0)</f>
        <v>#REF!</v>
      </c>
      <c r="AI8" s="8" t="e">
        <f>IF(AH8=0,#REF!,100)</f>
        <v>#REF!</v>
      </c>
      <c r="AJ8" t="e">
        <f t="shared" ref="AJ8:AJ9" si="14">IF(AI8=$AJ$6,2,0)</f>
        <v>#REF!</v>
      </c>
      <c r="AK8" s="8" t="e">
        <f>IF((AH8+AJ8)=0,#REF!,100)</f>
        <v>#REF!</v>
      </c>
      <c r="AL8" t="e">
        <f t="shared" ref="AL8:AL9" si="15">IF(AK8=$AL$6,1,0)</f>
        <v>#REF!</v>
      </c>
      <c r="AM8" s="8" t="e">
        <f>IF((AH8+AJ8+AL8)=0,#REF!,100)</f>
        <v>#REF!</v>
      </c>
      <c r="AN8" t="e">
        <f t="shared" ref="AN8:AN9" si="16">IF(AM8=$AN$6,0,0)</f>
        <v>#REF!</v>
      </c>
      <c r="AO8" s="8" t="e">
        <f>IF((AH8+AJ8+AL8+AN8)=0,#REF!,100)</f>
        <v>#REF!</v>
      </c>
      <c r="AQ8" t="e">
        <f>IF(#REF!=$AQ$6,3,0)</f>
        <v>#REF!</v>
      </c>
      <c r="AR8" s="8" t="e">
        <f>IF(AQ8=0,#REF!,100)</f>
        <v>#REF!</v>
      </c>
      <c r="AS8" t="e">
        <f t="shared" ref="AS8:AS9" si="17">IF(AR8=$AS$6,2,0)</f>
        <v>#REF!</v>
      </c>
      <c r="AT8" s="8" t="e">
        <f>IF((AQ8+AS8)=0,#REF!,100)</f>
        <v>#REF!</v>
      </c>
      <c r="AU8" t="e">
        <f t="shared" ref="AU8:AU9" si="18">IF(AT8=$AU$6,1,0)</f>
        <v>#REF!</v>
      </c>
      <c r="AV8" s="8" t="e">
        <f>IF((AQ8+AS8+AU8)=0,#REF!,100)</f>
        <v>#REF!</v>
      </c>
      <c r="AW8" t="e">
        <f t="shared" ref="AW8:AW9" si="19">IF(AV8=$AW$6,0,0)</f>
        <v>#REF!</v>
      </c>
      <c r="AX8" t="e">
        <f t="shared" ref="AX8:AX9" si="20">+AQ8+AS8+AU8+AW8</f>
        <v>#REF!</v>
      </c>
    </row>
    <row r="9" spans="1:50" ht="31" customHeight="1" x14ac:dyDescent="0.35">
      <c r="A9" s="35" t="s">
        <v>9</v>
      </c>
      <c r="B9" s="36">
        <v>10965850</v>
      </c>
      <c r="C9" s="11">
        <f t="shared" si="0"/>
        <v>0.84625113567514376</v>
      </c>
      <c r="D9" s="12"/>
      <c r="E9" s="15">
        <f t="shared" si="1"/>
        <v>10965850</v>
      </c>
      <c r="F9" s="15">
        <f>B9</f>
        <v>10965850</v>
      </c>
      <c r="G9" s="19">
        <f t="shared" si="2"/>
        <v>10965850</v>
      </c>
      <c r="H9" s="19">
        <f t="shared" si="3"/>
        <v>0</v>
      </c>
      <c r="I9" s="20">
        <f t="shared" si="4"/>
        <v>10965850</v>
      </c>
      <c r="J9" s="21">
        <f>$E$4*(1-(($F$3-I9)/$F$3))</f>
        <v>44.017476138415113</v>
      </c>
      <c r="K9" s="19">
        <f t="shared" si="5"/>
        <v>0</v>
      </c>
      <c r="L9" s="21">
        <f>IF(K9&gt;0,$E$4*(1-2*(ABS($F$3-K9)/$F$3)),0)</f>
        <v>0</v>
      </c>
      <c r="M9" s="22">
        <f t="shared" si="6"/>
        <v>44.017476138415113</v>
      </c>
      <c r="N9" s="14">
        <f t="shared" si="7"/>
        <v>3</v>
      </c>
      <c r="P9" t="e">
        <f>IF(#REF!=$P$6,3,0)</f>
        <v>#REF!</v>
      </c>
      <c r="Q9" s="8" t="e">
        <f>IF(P9=0,#REF!,100)</f>
        <v>#REF!</v>
      </c>
      <c r="R9" t="e">
        <f t="shared" si="8"/>
        <v>#REF!</v>
      </c>
      <c r="S9" s="8" t="e">
        <f>IF((P9+R9)=0,#REF!,100)</f>
        <v>#REF!</v>
      </c>
      <c r="T9" t="e">
        <f t="shared" si="9"/>
        <v>#REF!</v>
      </c>
      <c r="U9" s="8" t="e">
        <f>IF((P9+R9+T9)=0,#REF!,100)</f>
        <v>#REF!</v>
      </c>
      <c r="V9" t="e">
        <f t="shared" si="10"/>
        <v>#REF!</v>
      </c>
      <c r="W9" s="8" t="e">
        <f>IF((P9+R9+T9+V9)=0,#REF!,100)</f>
        <v>#REF!</v>
      </c>
      <c r="Y9">
        <f>IF(M9=$Y$6,3,0)</f>
        <v>3</v>
      </c>
      <c r="Z9" s="8">
        <f>IF(Y9=0,M9,100)</f>
        <v>100</v>
      </c>
      <c r="AA9">
        <f t="shared" si="11"/>
        <v>0</v>
      </c>
      <c r="AB9" s="8">
        <f>IF((Y9+AA9)=0,M9,100)</f>
        <v>100</v>
      </c>
      <c r="AC9">
        <f t="shared" si="12"/>
        <v>0</v>
      </c>
      <c r="AD9" s="8">
        <f>IF((Y9+AA9+AC9)=0,M9,100)</f>
        <v>100</v>
      </c>
      <c r="AE9">
        <f t="shared" si="13"/>
        <v>0</v>
      </c>
      <c r="AF9" s="8">
        <f>IF((Y9+AA9+AC9+AE9)=0,M9,100)</f>
        <v>100</v>
      </c>
      <c r="AH9" t="e">
        <f>IF(#REF!=$AH$6,3,0)</f>
        <v>#REF!</v>
      </c>
      <c r="AI9" s="8" t="e">
        <f>IF(AH9=0,#REF!,100)</f>
        <v>#REF!</v>
      </c>
      <c r="AJ9" t="e">
        <f t="shared" si="14"/>
        <v>#REF!</v>
      </c>
      <c r="AK9" s="8" t="e">
        <f>IF((AH9+AJ9)=0,#REF!,100)</f>
        <v>#REF!</v>
      </c>
      <c r="AL9" t="e">
        <f t="shared" si="15"/>
        <v>#REF!</v>
      </c>
      <c r="AM9" s="8" t="e">
        <f>IF((AH9+AJ9+AL9)=0,#REF!,100)</f>
        <v>#REF!</v>
      </c>
      <c r="AN9" t="e">
        <f t="shared" si="16"/>
        <v>#REF!</v>
      </c>
      <c r="AO9" s="8" t="e">
        <f>IF((AH9+AJ9+AL9+AN9)=0,#REF!,100)</f>
        <v>#REF!</v>
      </c>
      <c r="AQ9" t="e">
        <f>IF(#REF!=$AQ$6,3,0)</f>
        <v>#REF!</v>
      </c>
      <c r="AR9" s="8" t="e">
        <f>IF(AQ9=0,#REF!,100)</f>
        <v>#REF!</v>
      </c>
      <c r="AS9" t="e">
        <f t="shared" si="17"/>
        <v>#REF!</v>
      </c>
      <c r="AT9" s="8" t="e">
        <f>IF((AQ9+AS9)=0,#REF!,100)</f>
        <v>#REF!</v>
      </c>
      <c r="AU9" t="e">
        <f t="shared" si="18"/>
        <v>#REF!</v>
      </c>
      <c r="AV9" s="8" t="e">
        <f>IF((AQ9+AS9+AU9)=0,#REF!,100)</f>
        <v>#REF!</v>
      </c>
      <c r="AW9" t="e">
        <f t="shared" si="19"/>
        <v>#REF!</v>
      </c>
      <c r="AX9" t="e">
        <f t="shared" si="20"/>
        <v>#REF!</v>
      </c>
    </row>
    <row r="10" spans="1:50" s="27" customFormat="1" ht="43" customHeight="1" x14ac:dyDescent="0.35">
      <c r="A10" s="34" t="s">
        <v>14</v>
      </c>
      <c r="B10" s="28">
        <f>B3</f>
        <v>12958151</v>
      </c>
      <c r="C10" s="29"/>
      <c r="M10" s="29"/>
      <c r="X10" s="30"/>
      <c r="AG10" s="30"/>
      <c r="AP10" s="30"/>
    </row>
  </sheetData>
  <mergeCells count="2">
    <mergeCell ref="G6:J6"/>
    <mergeCell ref="K6:L6"/>
  </mergeCells>
  <conditionalFormatting sqref="N7:N9">
    <cfRule type="cellIs" dxfId="5" priority="13" operator="equal">
      <formula>3</formula>
    </cfRule>
    <cfRule type="cellIs" dxfId="4" priority="14" operator="greaterThan">
      <formula>5</formula>
    </cfRule>
    <cfRule type="cellIs" dxfId="3" priority="15" operator="equal">
      <formula>5</formula>
    </cfRule>
    <cfRule type="cellIs" dxfId="2" priority="16" operator="equal">
      <formula>4</formula>
    </cfRule>
    <cfRule type="cellIs" dxfId="1" priority="17" operator="equal">
      <formula>1</formula>
    </cfRule>
    <cfRule type="cellIs" dxfId="0" priority="18" operator="equal">
      <formula>2</formula>
    </cfRule>
  </conditionalFormatting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Carlos Andrés Baquero Gutiérrez</cp:lastModifiedBy>
  <cp:lastPrinted>2020-05-04T22:42:12Z</cp:lastPrinted>
  <dcterms:created xsi:type="dcterms:W3CDTF">2015-04-16T14:51:13Z</dcterms:created>
  <dcterms:modified xsi:type="dcterms:W3CDTF">2023-03-01T17:28:04Z</dcterms:modified>
</cp:coreProperties>
</file>