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Aires" sheetId="1" r:id="rId1"/>
    <sheet name="Red" sheetId="2" r:id="rId2"/>
    <sheet name="Aires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7" i="3"/>
  <c r="H7" i="3" s="1"/>
  <c r="I7" i="3" s="1"/>
  <c r="H6" i="3"/>
  <c r="I6" i="3" s="1"/>
  <c r="I9" i="3" s="1"/>
  <c r="E5" i="1"/>
  <c r="F3" i="2" l="1"/>
  <c r="D10" i="2" l="1"/>
  <c r="D11" i="2"/>
  <c r="D18" i="2" l="1"/>
  <c r="F17" i="2" l="1"/>
  <c r="F16" i="2" s="1"/>
  <c r="F20" i="2" s="1"/>
  <c r="F18" i="2"/>
  <c r="F19" i="2"/>
  <c r="F15" i="2"/>
  <c r="F14" i="2"/>
  <c r="F13" i="2"/>
  <c r="F12" i="2"/>
  <c r="F11" i="2"/>
  <c r="F10" i="2"/>
  <c r="F9" i="2"/>
  <c r="F8" i="2"/>
  <c r="F7" i="2"/>
  <c r="F6" i="2"/>
  <c r="F5" i="2"/>
  <c r="F4" i="2"/>
  <c r="F22" i="2" l="1"/>
  <c r="F21" i="2" l="1"/>
  <c r="F23" i="2" s="1"/>
  <c r="F10" i="1"/>
  <c r="F8" i="1"/>
  <c r="F6" i="1"/>
  <c r="F5" i="1"/>
  <c r="F11" i="1" l="1"/>
  <c r="F12" i="1" l="1"/>
  <c r="F13" i="1" s="1"/>
  <c r="F14" i="1" l="1"/>
  <c r="F15" i="1" s="1"/>
</calcChain>
</file>

<file path=xl/sharedStrings.xml><?xml version="1.0" encoding="utf-8"?>
<sst xmlns="http://schemas.openxmlformats.org/spreadsheetml/2006/main" count="104" uniqueCount="74">
  <si>
    <t>ITEM</t>
  </si>
  <si>
    <t>DESCRIPCION</t>
  </si>
  <si>
    <t>Un.</t>
  </si>
  <si>
    <t>CANT.</t>
  </si>
  <si>
    <t>V/ UNITARIO.</t>
  </si>
  <si>
    <t>V/ PARCIAL.</t>
  </si>
  <si>
    <t>Salida para voz y datos. en cable utp cat 7.  en  canaleta  metálica. Incluye:  Jack.  faceplate.  rotulado  y  tapa troquelada.  NO Incluye canaleta</t>
  </si>
  <si>
    <t>Sal</t>
  </si>
  <si>
    <t>Suministro  e instalación de  cable  utp  cat 7. Incluye elementos para su instalación.</t>
  </si>
  <si>
    <t>Ml</t>
  </si>
  <si>
    <t>VARIOS</t>
  </si>
  <si>
    <t>Un</t>
  </si>
  <si>
    <t>Suministro, transporte e instalación de espejo sin moldura, flotado 2 cm sin biselar con estructura metalica de soporte anclada a muro</t>
  </si>
  <si>
    <t>M2</t>
  </si>
  <si>
    <t>Suministro, transporte e instalación en piso de guía y alerta invidentes en vinilo de 0.20m x 0.20 m</t>
  </si>
  <si>
    <t>ML</t>
  </si>
  <si>
    <t>UN</t>
  </si>
  <si>
    <t>Suministro e instalacion de Totalizador 2x40A</t>
  </si>
  <si>
    <t>Suministro e instalacion de Totalizador 2x80A</t>
  </si>
  <si>
    <t>Suministro e instalacion de proteccion enchufable 2X40A</t>
  </si>
  <si>
    <t>Suministro e instalación de cable 2N°2(F)+1N°2(N)+1N°6(T)</t>
  </si>
  <si>
    <t>Suministro e instalación de Ramales en Cable Cu 2N°10+1N°12 AWG,CU THHN/THWN-2 CT 600 V, 90 °C. Conductor de cobre suave, cableado concéntricamente, aislado con PVC-Nylon resistente a la humedad y el calor. Cumple con las normas RETIE- NTC1332 y UL 83; Incluye empalme, terminales, correas de amarre y demás accesorios necesarios para su correcta instalación.</t>
  </si>
  <si>
    <t>Suministro e instalacion de sensor de presencia multitecnologia (infrarrojo+ultrasonico), se incluye caja</t>
  </si>
  <si>
    <t>Suministro e instalacion de salida wifi, incluye aparato</t>
  </si>
  <si>
    <t>Suministro e instalacion de Patch cord de 7 Pies</t>
  </si>
  <si>
    <t>TOTAL COSTO DIRECTO</t>
  </si>
  <si>
    <t xml:space="preserve">ADMINISTRACION </t>
  </si>
  <si>
    <t>UTILIDAD</t>
  </si>
  <si>
    <t>VALOR TOTAL</t>
  </si>
  <si>
    <t>INSTALACIONES AIRE ACONDICIONADO</t>
  </si>
  <si>
    <t xml:space="preserve"> </t>
  </si>
  <si>
    <t>EQUIPOS DE AIRE ACONDICIONADO</t>
  </si>
  <si>
    <t>un</t>
  </si>
  <si>
    <t>Suministro, transporte e instalación de cauchos antivibratorios para unidad condensadora.</t>
  </si>
  <si>
    <t>TUBERIA DE REFRIGERACIÓN</t>
  </si>
  <si>
    <t>Suministro, transporte e instalacion de tuberia de refrigeracion rigida tipo L de 3/8" (liquido) y de 5/8" (succion). Incluye aislamiento termico de tuberia de 1/2" de espesor, soporteria y demas elementos necesarios para su correcta instalacion y funcionamiento.</t>
  </si>
  <si>
    <t>m</t>
  </si>
  <si>
    <t>DRENAJE</t>
  </si>
  <si>
    <t>Suministro, transporte e instalacion de tuberia de drenaje en PVC RDE 21 de 3/4"</t>
  </si>
  <si>
    <t xml:space="preserve">TOTAL COSTO </t>
  </si>
  <si>
    <t>INSTALACIONES ELECTRICAS</t>
  </si>
  <si>
    <t>1.1</t>
  </si>
  <si>
    <t>1.2</t>
  </si>
  <si>
    <t>1.3</t>
  </si>
  <si>
    <t>1.4</t>
  </si>
  <si>
    <t>1.5</t>
  </si>
  <si>
    <t>1.6</t>
  </si>
  <si>
    <t>Suministro e instalacion de proteccion enchufable 2X20A</t>
  </si>
  <si>
    <t>1.7</t>
  </si>
  <si>
    <t>1.8</t>
  </si>
  <si>
    <t xml:space="preserve">Suministro e instalación de tuberia PVC DB 2" para alimentador nuevo de aire acondicionado, incluye brecha, marcación con cinta y demas elementos para su correcta instalación. </t>
  </si>
  <si>
    <t>1.9</t>
  </si>
  <si>
    <t>1.10</t>
  </si>
  <si>
    <t>1.11</t>
  </si>
  <si>
    <t>1.12</t>
  </si>
  <si>
    <t>2.1</t>
  </si>
  <si>
    <t>2.2</t>
  </si>
  <si>
    <t>2.3</t>
  </si>
  <si>
    <t xml:space="preserve">Suministro e instalación de tablero en acrilico de 1,00x3,00 mts; incluye marco en aluminio </t>
  </si>
  <si>
    <t>Adecuación para la red electrica de aires acondicionados, y datos para las aulas del Bloque A71 Centro Regional Uraba -  Politécnico Colombiano Jaime Isaza Cadavid - Apartado, Antioquia</t>
  </si>
  <si>
    <t>Mega Aires SAS</t>
  </si>
  <si>
    <t>Linio</t>
  </si>
  <si>
    <t>Electro Japonesa</t>
  </si>
  <si>
    <t>Aire acondicionado capacidad: 36.000 BTU. Refrigerante ecologico R410A, INVERTER, 220V/ 1 Fase/  60Hz.</t>
  </si>
  <si>
    <t>Marca</t>
  </si>
  <si>
    <t>MIDEA</t>
  </si>
  <si>
    <t>TRANE</t>
  </si>
  <si>
    <t>Transporte y gastos generales</t>
  </si>
  <si>
    <t xml:space="preserve">Comparativo Equipos de Aires acondicionados </t>
  </si>
  <si>
    <t>Suminstro de equipos de aire acondicionando para las 4 aulas del Bloque A71 del Centro Regional Uraba - Politécnico Colombiano Jaime Isaza Cadavid - Apartadó, Antioquia</t>
  </si>
  <si>
    <t>IVA 19%</t>
  </si>
  <si>
    <t>Suministro, transporte e instalacion de sistema de aire acondicionado capacidad: 36.000 BTU. Refrigerante ecologico R410A, INVERTER, 220V/ 1 Fase/  60Hz. Incluye cable señal.</t>
  </si>
  <si>
    <t>TOTAL COSTO DIRECTO MAS IVA 19%</t>
  </si>
  <si>
    <t>Estampillas 4,8% + Deporte y Recreación 1.0%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</si>
</sst>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0" fontId="6" fillId="0" borderId="0" xfId="0" applyFont="1"/>
    <xf numFmtId="0" fontId="4" fillId="0" borderId="1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4" fillId="0" borderId="20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6" fontId="4" fillId="0" borderId="4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6" fontId="6" fillId="0" borderId="4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165" fontId="6" fillId="0" borderId="0" xfId="2" applyFont="1"/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/>
    <xf numFmtId="166" fontId="4" fillId="0" borderId="11" xfId="0" applyNumberFormat="1" applyFont="1" applyBorder="1"/>
    <xf numFmtId="9" fontId="4" fillId="0" borderId="3" xfId="0" applyNumberFormat="1" applyFont="1" applyBorder="1"/>
    <xf numFmtId="166" fontId="4" fillId="0" borderId="4" xfId="1" applyFont="1" applyBorder="1"/>
    <xf numFmtId="0" fontId="4" fillId="0" borderId="13" xfId="0" applyFont="1" applyBorder="1"/>
    <xf numFmtId="166" fontId="4" fillId="0" borderId="14" xfId="0" applyNumberFormat="1" applyFont="1" applyBorder="1"/>
    <xf numFmtId="0" fontId="4" fillId="0" borderId="18" xfId="0" applyFont="1" applyBorder="1" applyAlignment="1">
      <alignment horizontal="center" vertical="center" wrapText="1"/>
    </xf>
    <xf numFmtId="166" fontId="4" fillId="0" borderId="18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 wrapText="1"/>
    </xf>
    <xf numFmtId="166" fontId="4" fillId="3" borderId="4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justify"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166" fontId="6" fillId="0" borderId="4" xfId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horizontal="center" vertical="center" wrapText="1"/>
    </xf>
    <xf numFmtId="4" fontId="6" fillId="0" borderId="7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6" fontId="6" fillId="0" borderId="8" xfId="1" applyFont="1" applyFill="1" applyBorder="1" applyAlignment="1">
      <alignment horizontal="center" vertical="center" wrapText="1"/>
    </xf>
    <xf numFmtId="166" fontId="6" fillId="0" borderId="0" xfId="0" applyNumberFormat="1" applyFont="1"/>
    <xf numFmtId="166" fontId="6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6" fontId="4" fillId="0" borderId="3" xfId="1" applyFont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66" fontId="4" fillId="0" borderId="22" xfId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164" fontId="6" fillId="0" borderId="13" xfId="0" applyNumberFormat="1" applyFont="1" applyFill="1" applyBorder="1" applyAlignment="1">
      <alignment horizontal="center" vertical="center" wrapText="1"/>
    </xf>
    <xf numFmtId="166" fontId="6" fillId="0" borderId="14" xfId="1" applyFont="1" applyBorder="1" applyAlignment="1">
      <alignment horizontal="center" vertical="center" wrapText="1"/>
    </xf>
    <xf numFmtId="166" fontId="6" fillId="0" borderId="22" xfId="1" applyFont="1" applyBorder="1" applyAlignment="1">
      <alignment horizontal="center" vertical="center" wrapText="1"/>
    </xf>
    <xf numFmtId="166" fontId="4" fillId="4" borderId="26" xfId="1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8">
    <cellStyle name="Hipervínculo 2" xfId="3"/>
    <cellStyle name="Moneda" xfId="1" builtinId="4"/>
    <cellStyle name="Moneda [0]" xfId="2" builtinId="7"/>
    <cellStyle name="Moneda 9" xfId="6"/>
    <cellStyle name="Normal" xfId="0" builtinId="0"/>
    <cellStyle name="Normal 2 5" xfId="7"/>
    <cellStyle name="Porcentaje 2" xfId="5"/>
    <cellStyle name="Porcentual 2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160" zoomScaleNormal="160" workbookViewId="0">
      <selection activeCell="J11" sqref="J11"/>
    </sheetView>
  </sheetViews>
  <sheetFormatPr baseColWidth="10" defaultRowHeight="15" x14ac:dyDescent="0.2"/>
  <cols>
    <col min="1" max="1" width="8.7109375" style="1" customWidth="1"/>
    <col min="2" max="2" width="58" style="1" customWidth="1"/>
    <col min="3" max="3" width="7.42578125" style="1" customWidth="1"/>
    <col min="4" max="4" width="11.85546875" style="1" customWidth="1"/>
    <col min="5" max="5" width="16.7109375" style="1" customWidth="1"/>
    <col min="6" max="6" width="23.42578125" style="1" customWidth="1"/>
    <col min="7" max="16384" width="11.42578125" style="1"/>
  </cols>
  <sheetData>
    <row r="1" spans="1:6" ht="44.25" customHeight="1" thickBot="1" x14ac:dyDescent="0.25">
      <c r="A1" s="60" t="s">
        <v>69</v>
      </c>
      <c r="B1" s="61"/>
      <c r="C1" s="61"/>
      <c r="D1" s="61"/>
      <c r="E1" s="61"/>
      <c r="F1" s="62"/>
    </row>
    <row r="2" spans="1:6" ht="15.75" x14ac:dyDescent="0.2">
      <c r="A2" s="49" t="s">
        <v>0</v>
      </c>
      <c r="B2" s="50" t="s">
        <v>1</v>
      </c>
      <c r="C2" s="50" t="s">
        <v>2</v>
      </c>
      <c r="D2" s="50" t="s">
        <v>3</v>
      </c>
      <c r="E2" s="50" t="s">
        <v>4</v>
      </c>
      <c r="F2" s="51" t="s">
        <v>5</v>
      </c>
    </row>
    <row r="3" spans="1:6" ht="15.75" x14ac:dyDescent="0.2">
      <c r="A3" s="5"/>
      <c r="B3" s="6" t="s">
        <v>29</v>
      </c>
      <c r="C3" s="46" t="s">
        <v>30</v>
      </c>
      <c r="D3" s="8"/>
      <c r="E3" s="9"/>
      <c r="F3" s="10"/>
    </row>
    <row r="4" spans="1:6" ht="15.75" x14ac:dyDescent="0.2">
      <c r="A4" s="5">
        <v>1</v>
      </c>
      <c r="B4" s="6" t="s">
        <v>31</v>
      </c>
      <c r="C4" s="11"/>
      <c r="D4" s="12"/>
      <c r="E4" s="36"/>
      <c r="F4" s="14"/>
    </row>
    <row r="5" spans="1:6" ht="60" x14ac:dyDescent="0.2">
      <c r="A5" s="15">
        <v>1.1000000000000001</v>
      </c>
      <c r="B5" s="16" t="s">
        <v>71</v>
      </c>
      <c r="C5" s="11" t="s">
        <v>32</v>
      </c>
      <c r="D5" s="12">
        <v>4</v>
      </c>
      <c r="E5" s="36">
        <f>6500000+400000+600000</f>
        <v>7500000</v>
      </c>
      <c r="F5" s="14">
        <f>ROUND(D5*E5,0)</f>
        <v>30000000</v>
      </c>
    </row>
    <row r="6" spans="1:6" ht="30" x14ac:dyDescent="0.2">
      <c r="A6" s="15">
        <v>1.2</v>
      </c>
      <c r="B6" s="16" t="s">
        <v>33</v>
      </c>
      <c r="C6" s="11" t="s">
        <v>32</v>
      </c>
      <c r="D6" s="12">
        <v>16</v>
      </c>
      <c r="E6" s="36">
        <v>14520</v>
      </c>
      <c r="F6" s="14">
        <f t="shared" ref="F6:F10" si="0">ROUND(D6*E6,0)</f>
        <v>232320</v>
      </c>
    </row>
    <row r="7" spans="1:6" ht="15.75" x14ac:dyDescent="0.2">
      <c r="A7" s="5">
        <v>2</v>
      </c>
      <c r="B7" s="6" t="s">
        <v>34</v>
      </c>
      <c r="C7" s="11"/>
      <c r="D7" s="12"/>
      <c r="E7" s="36"/>
      <c r="F7" s="14"/>
    </row>
    <row r="8" spans="1:6" ht="75" x14ac:dyDescent="0.2">
      <c r="A8" s="15">
        <v>2.1</v>
      </c>
      <c r="B8" s="16" t="s">
        <v>35</v>
      </c>
      <c r="C8" s="11" t="s">
        <v>36</v>
      </c>
      <c r="D8" s="12">
        <f>+(3+4)*8</f>
        <v>56</v>
      </c>
      <c r="E8" s="36">
        <v>52162.5</v>
      </c>
      <c r="F8" s="14">
        <f t="shared" si="0"/>
        <v>2921100</v>
      </c>
    </row>
    <row r="9" spans="1:6" ht="15.75" x14ac:dyDescent="0.2">
      <c r="A9" s="5">
        <v>3</v>
      </c>
      <c r="B9" s="6" t="s">
        <v>37</v>
      </c>
      <c r="C9" s="46"/>
      <c r="D9" s="8"/>
      <c r="E9" s="48"/>
      <c r="F9" s="10"/>
    </row>
    <row r="10" spans="1:6" ht="30.75" thickBot="1" x14ac:dyDescent="0.25">
      <c r="A10" s="52">
        <v>3.1</v>
      </c>
      <c r="B10" s="53" t="s">
        <v>38</v>
      </c>
      <c r="C10" s="54" t="s">
        <v>36</v>
      </c>
      <c r="D10" s="55">
        <v>8</v>
      </c>
      <c r="E10" s="56">
        <v>14520</v>
      </c>
      <c r="F10" s="57">
        <f t="shared" si="0"/>
        <v>116160</v>
      </c>
    </row>
    <row r="11" spans="1:6" ht="15.75" x14ac:dyDescent="0.2">
      <c r="A11" s="63" t="s">
        <v>25</v>
      </c>
      <c r="B11" s="64"/>
      <c r="C11" s="64"/>
      <c r="D11" s="64"/>
      <c r="E11" s="64"/>
      <c r="F11" s="51">
        <f>SUM(F4:F10)</f>
        <v>33269580</v>
      </c>
    </row>
    <row r="12" spans="1:6" ht="15.75" x14ac:dyDescent="0.2">
      <c r="A12" s="67" t="s">
        <v>70</v>
      </c>
      <c r="B12" s="68"/>
      <c r="C12" s="68"/>
      <c r="D12" s="68"/>
      <c r="E12" s="68"/>
      <c r="F12" s="58">
        <f>+F11*19%</f>
        <v>6321220.2000000002</v>
      </c>
    </row>
    <row r="13" spans="1:6" ht="15.75" x14ac:dyDescent="0.2">
      <c r="A13" s="69" t="s">
        <v>72</v>
      </c>
      <c r="B13" s="70"/>
      <c r="C13" s="70"/>
      <c r="D13" s="70"/>
      <c r="E13" s="71"/>
      <c r="F13" s="51">
        <f>+F11+F12</f>
        <v>39590800.200000003</v>
      </c>
    </row>
    <row r="14" spans="1:6" ht="15.75" x14ac:dyDescent="0.2">
      <c r="A14" s="67" t="s">
        <v>73</v>
      </c>
      <c r="B14" s="68"/>
      <c r="C14" s="68"/>
      <c r="D14" s="68"/>
      <c r="E14" s="68"/>
      <c r="F14" s="58">
        <f>+F13*5.8%</f>
        <v>2296266.4116000002</v>
      </c>
    </row>
    <row r="15" spans="1:6" ht="16.5" thickBot="1" x14ac:dyDescent="0.25">
      <c r="A15" s="65" t="s">
        <v>39</v>
      </c>
      <c r="B15" s="66"/>
      <c r="C15" s="66"/>
      <c r="D15" s="66"/>
      <c r="E15" s="66"/>
      <c r="F15" s="59">
        <f>+F13+F14</f>
        <v>41887066.611600004</v>
      </c>
    </row>
    <row r="17" spans="6:6" x14ac:dyDescent="0.2">
      <c r="F17" s="17"/>
    </row>
  </sheetData>
  <mergeCells count="6">
    <mergeCell ref="A1:F1"/>
    <mergeCell ref="A11:E11"/>
    <mergeCell ref="A15:E15"/>
    <mergeCell ref="A12:E12"/>
    <mergeCell ref="A13:E13"/>
    <mergeCell ref="A14:E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6" zoomScale="175" zoomScaleNormal="175" workbookViewId="0">
      <selection activeCell="G27" sqref="G27"/>
    </sheetView>
  </sheetViews>
  <sheetFormatPr baseColWidth="10" defaultRowHeight="15" x14ac:dyDescent="0.2"/>
  <cols>
    <col min="1" max="1" width="8.7109375" style="1" customWidth="1"/>
    <col min="2" max="2" width="58" style="1" customWidth="1"/>
    <col min="3" max="3" width="9.140625" style="1" bestFit="1" customWidth="1"/>
    <col min="4" max="4" width="11.85546875" style="1" customWidth="1"/>
    <col min="5" max="5" width="16.7109375" style="1" customWidth="1"/>
    <col min="6" max="6" width="23.42578125" style="1" customWidth="1"/>
    <col min="7" max="10" width="11.42578125" style="1"/>
    <col min="11" max="11" width="18" style="1" bestFit="1" customWidth="1"/>
    <col min="12" max="16384" width="11.42578125" style="1"/>
  </cols>
  <sheetData>
    <row r="1" spans="1:6" ht="45" customHeight="1" thickBot="1" x14ac:dyDescent="0.25">
      <c r="A1" s="72" t="s">
        <v>59</v>
      </c>
      <c r="B1" s="73"/>
      <c r="C1" s="73"/>
      <c r="D1" s="73"/>
      <c r="E1" s="73"/>
      <c r="F1" s="74"/>
    </row>
    <row r="2" spans="1:6" ht="15.75" x14ac:dyDescent="0.2">
      <c r="A2" s="25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6" t="s">
        <v>5</v>
      </c>
    </row>
    <row r="3" spans="1:6" ht="15.75" x14ac:dyDescent="0.2">
      <c r="A3" s="18">
        <v>1</v>
      </c>
      <c r="B3" s="6" t="s">
        <v>40</v>
      </c>
      <c r="C3" s="11"/>
      <c r="D3" s="12"/>
      <c r="E3" s="13"/>
      <c r="F3" s="10">
        <f>SUM(F4:F15)</f>
        <v>33201511</v>
      </c>
    </row>
    <row r="4" spans="1:6" ht="45" x14ac:dyDescent="0.2">
      <c r="A4" s="15" t="s">
        <v>41</v>
      </c>
      <c r="B4" s="16" t="s">
        <v>6</v>
      </c>
      <c r="C4" s="11" t="s">
        <v>7</v>
      </c>
      <c r="D4" s="12">
        <v>12</v>
      </c>
      <c r="E4" s="13">
        <v>127440</v>
      </c>
      <c r="F4" s="14">
        <f t="shared" ref="F4:F5" si="0">ROUND((D4*E4),0)</f>
        <v>1529280</v>
      </c>
    </row>
    <row r="5" spans="1:6" ht="30" x14ac:dyDescent="0.2">
      <c r="A5" s="15" t="s">
        <v>42</v>
      </c>
      <c r="B5" s="16" t="s">
        <v>8</v>
      </c>
      <c r="C5" s="11" t="s">
        <v>9</v>
      </c>
      <c r="D5" s="12">
        <v>75</v>
      </c>
      <c r="E5" s="13">
        <v>17700</v>
      </c>
      <c r="F5" s="14">
        <f t="shared" si="0"/>
        <v>1327500</v>
      </c>
    </row>
    <row r="6" spans="1:6" x14ac:dyDescent="0.2">
      <c r="A6" s="15" t="s">
        <v>43</v>
      </c>
      <c r="B6" s="16" t="s">
        <v>17</v>
      </c>
      <c r="C6" s="27" t="s">
        <v>16</v>
      </c>
      <c r="D6" s="12">
        <v>1</v>
      </c>
      <c r="E6" s="13">
        <v>59000</v>
      </c>
      <c r="F6" s="14">
        <f t="shared" ref="F6:F15" si="1">ROUND((D6*E6),0)</f>
        <v>59000</v>
      </c>
    </row>
    <row r="7" spans="1:6" x14ac:dyDescent="0.2">
      <c r="A7" s="15" t="s">
        <v>44</v>
      </c>
      <c r="B7" s="16" t="s">
        <v>18</v>
      </c>
      <c r="C7" s="27" t="s">
        <v>16</v>
      </c>
      <c r="D7" s="12">
        <v>1</v>
      </c>
      <c r="E7" s="13">
        <v>380000</v>
      </c>
      <c r="F7" s="14">
        <f t="shared" si="1"/>
        <v>380000</v>
      </c>
    </row>
    <row r="8" spans="1:6" ht="30" x14ac:dyDescent="0.2">
      <c r="A8" s="15" t="s">
        <v>45</v>
      </c>
      <c r="B8" s="16" t="s">
        <v>19</v>
      </c>
      <c r="C8" s="27" t="s">
        <v>16</v>
      </c>
      <c r="D8" s="12">
        <v>1</v>
      </c>
      <c r="E8" s="13">
        <v>448400</v>
      </c>
      <c r="F8" s="14">
        <f t="shared" si="1"/>
        <v>448400</v>
      </c>
    </row>
    <row r="9" spans="1:6" ht="30" x14ac:dyDescent="0.2">
      <c r="A9" s="15" t="s">
        <v>46</v>
      </c>
      <c r="B9" s="16" t="s">
        <v>47</v>
      </c>
      <c r="C9" s="27" t="s">
        <v>16</v>
      </c>
      <c r="D9" s="12">
        <v>4</v>
      </c>
      <c r="E9" s="13">
        <v>42100</v>
      </c>
      <c r="F9" s="14">
        <f t="shared" si="1"/>
        <v>168400</v>
      </c>
    </row>
    <row r="10" spans="1:6" ht="30" x14ac:dyDescent="0.2">
      <c r="A10" s="15" t="s">
        <v>48</v>
      </c>
      <c r="B10" s="16" t="s">
        <v>20</v>
      </c>
      <c r="C10" s="27" t="s">
        <v>15</v>
      </c>
      <c r="D10" s="12">
        <f>125*1.05</f>
        <v>131.25</v>
      </c>
      <c r="E10" s="13">
        <v>102013</v>
      </c>
      <c r="F10" s="14">
        <f t="shared" si="1"/>
        <v>13389206</v>
      </c>
    </row>
    <row r="11" spans="1:6" ht="60" x14ac:dyDescent="0.2">
      <c r="A11" s="15" t="s">
        <v>49</v>
      </c>
      <c r="B11" s="16" t="s">
        <v>50</v>
      </c>
      <c r="C11" s="27" t="s">
        <v>15</v>
      </c>
      <c r="D11" s="12">
        <f>125*1.05</f>
        <v>131.25</v>
      </c>
      <c r="E11" s="13">
        <v>79700</v>
      </c>
      <c r="F11" s="14">
        <f t="shared" si="1"/>
        <v>10460625</v>
      </c>
    </row>
    <row r="12" spans="1:6" ht="120" x14ac:dyDescent="0.2">
      <c r="A12" s="15" t="s">
        <v>51</v>
      </c>
      <c r="B12" s="16" t="s">
        <v>21</v>
      </c>
      <c r="C12" s="27" t="s">
        <v>15</v>
      </c>
      <c r="D12" s="12">
        <v>68</v>
      </c>
      <c r="E12" s="13">
        <v>18600</v>
      </c>
      <c r="F12" s="14">
        <f t="shared" si="1"/>
        <v>1264800</v>
      </c>
    </row>
    <row r="13" spans="1:6" ht="30" x14ac:dyDescent="0.2">
      <c r="A13" s="15" t="s">
        <v>52</v>
      </c>
      <c r="B13" s="16" t="s">
        <v>22</v>
      </c>
      <c r="C13" s="27" t="s">
        <v>16</v>
      </c>
      <c r="D13" s="12">
        <v>8</v>
      </c>
      <c r="E13" s="13">
        <v>374000</v>
      </c>
      <c r="F13" s="14">
        <f t="shared" si="1"/>
        <v>2992000</v>
      </c>
    </row>
    <row r="14" spans="1:6" x14ac:dyDescent="0.2">
      <c r="A14" s="15" t="s">
        <v>53</v>
      </c>
      <c r="B14" s="16" t="s">
        <v>23</v>
      </c>
      <c r="C14" s="27" t="s">
        <v>16</v>
      </c>
      <c r="D14" s="12">
        <v>4</v>
      </c>
      <c r="E14" s="13">
        <v>102200</v>
      </c>
      <c r="F14" s="14">
        <f t="shared" si="1"/>
        <v>408800</v>
      </c>
    </row>
    <row r="15" spans="1:6" x14ac:dyDescent="0.2">
      <c r="A15" s="15" t="s">
        <v>54</v>
      </c>
      <c r="B15" s="16" t="s">
        <v>24</v>
      </c>
      <c r="C15" s="27" t="s">
        <v>16</v>
      </c>
      <c r="D15" s="12">
        <v>13</v>
      </c>
      <c r="E15" s="13">
        <v>59500</v>
      </c>
      <c r="F15" s="14">
        <f t="shared" si="1"/>
        <v>773500</v>
      </c>
    </row>
    <row r="16" spans="1:6" ht="15.75" x14ac:dyDescent="0.2">
      <c r="A16" s="28">
        <v>2</v>
      </c>
      <c r="B16" s="29" t="s">
        <v>10</v>
      </c>
      <c r="C16" s="30"/>
      <c r="D16" s="30"/>
      <c r="E16" s="30"/>
      <c r="F16" s="31">
        <f>SUM(F17:F19)</f>
        <v>8433750</v>
      </c>
    </row>
    <row r="17" spans="1:11" ht="30" x14ac:dyDescent="0.2">
      <c r="A17" s="32" t="s">
        <v>55</v>
      </c>
      <c r="B17" s="33" t="s">
        <v>58</v>
      </c>
      <c r="C17" s="34" t="s">
        <v>11</v>
      </c>
      <c r="D17" s="35">
        <v>4</v>
      </c>
      <c r="E17" s="36">
        <v>330000</v>
      </c>
      <c r="F17" s="37">
        <f t="shared" ref="F17:F19" si="2">ROUND((D17*E17),0)</f>
        <v>1320000</v>
      </c>
    </row>
    <row r="18" spans="1:11" ht="45" x14ac:dyDescent="0.2">
      <c r="A18" s="32" t="s">
        <v>56</v>
      </c>
      <c r="B18" s="33" t="s">
        <v>12</v>
      </c>
      <c r="C18" s="34" t="s">
        <v>13</v>
      </c>
      <c r="D18" s="35">
        <f>+((2*1.5)+(2*1.5)+(1.5*1.5))</f>
        <v>8.25</v>
      </c>
      <c r="E18" s="36">
        <v>235000</v>
      </c>
      <c r="F18" s="37">
        <f t="shared" si="2"/>
        <v>1938750</v>
      </c>
    </row>
    <row r="19" spans="1:11" ht="30.75" thickBot="1" x14ac:dyDescent="0.25">
      <c r="A19" s="38" t="s">
        <v>57</v>
      </c>
      <c r="B19" s="39" t="s">
        <v>14</v>
      </c>
      <c r="C19" s="40" t="s">
        <v>15</v>
      </c>
      <c r="D19" s="41">
        <v>69</v>
      </c>
      <c r="E19" s="42">
        <v>75000</v>
      </c>
      <c r="F19" s="43">
        <f t="shared" si="2"/>
        <v>5175000</v>
      </c>
      <c r="K19" s="44"/>
    </row>
    <row r="20" spans="1:11" ht="15.75" customHeight="1" x14ac:dyDescent="0.25">
      <c r="A20" s="76" t="s">
        <v>25</v>
      </c>
      <c r="B20" s="77"/>
      <c r="C20" s="77"/>
      <c r="D20" s="77"/>
      <c r="E20" s="19"/>
      <c r="F20" s="20">
        <f>+F3+F16</f>
        <v>41635261</v>
      </c>
    </row>
    <row r="21" spans="1:11" ht="15.75" x14ac:dyDescent="0.25">
      <c r="A21" s="78" t="s">
        <v>26</v>
      </c>
      <c r="B21" s="79"/>
      <c r="C21" s="79"/>
      <c r="D21" s="79"/>
      <c r="E21" s="21">
        <v>0.2</v>
      </c>
      <c r="F21" s="22">
        <f>+F20*E21</f>
        <v>8327052.2000000002</v>
      </c>
    </row>
    <row r="22" spans="1:11" ht="15.75" x14ac:dyDescent="0.25">
      <c r="A22" s="78" t="s">
        <v>27</v>
      </c>
      <c r="B22" s="79"/>
      <c r="C22" s="79"/>
      <c r="D22" s="79"/>
      <c r="E22" s="21">
        <v>0.05</v>
      </c>
      <c r="F22" s="22">
        <f>+F20*E22</f>
        <v>2081763.05</v>
      </c>
    </row>
    <row r="23" spans="1:11" ht="16.5" thickBot="1" x14ac:dyDescent="0.3">
      <c r="A23" s="80" t="s">
        <v>28</v>
      </c>
      <c r="B23" s="81"/>
      <c r="C23" s="81"/>
      <c r="D23" s="81"/>
      <c r="E23" s="23"/>
      <c r="F23" s="24">
        <f>SUM(F20:F22)</f>
        <v>52044076.25</v>
      </c>
      <c r="G23" s="44"/>
    </row>
    <row r="25" spans="1:11" ht="42.75" customHeight="1" x14ac:dyDescent="0.2">
      <c r="B25" s="75"/>
      <c r="C25" s="75"/>
      <c r="D25" s="75"/>
      <c r="E25" s="75"/>
      <c r="F25" s="75"/>
    </row>
    <row r="26" spans="1:11" x14ac:dyDescent="0.2">
      <c r="F26" s="17"/>
    </row>
    <row r="27" spans="1:11" x14ac:dyDescent="0.2">
      <c r="F27" s="44"/>
    </row>
  </sheetData>
  <mergeCells count="6">
    <mergeCell ref="A1:F1"/>
    <mergeCell ref="B25:F25"/>
    <mergeCell ref="A20:D20"/>
    <mergeCell ref="A21:D21"/>
    <mergeCell ref="A22:D22"/>
    <mergeCell ref="A23:D2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zoomScale="130" zoomScaleNormal="130" workbookViewId="0">
      <selection sqref="A1:I9"/>
    </sheetView>
  </sheetViews>
  <sheetFormatPr baseColWidth="10" defaultRowHeight="15" x14ac:dyDescent="0.2"/>
  <cols>
    <col min="1" max="1" width="8.7109375" style="1" customWidth="1"/>
    <col min="2" max="2" width="58" style="1" customWidth="1"/>
    <col min="3" max="3" width="9.42578125" style="1" customWidth="1"/>
    <col min="4" max="4" width="11.85546875" style="1" customWidth="1"/>
    <col min="5" max="7" width="14.5703125" style="1" bestFit="1" customWidth="1"/>
    <col min="8" max="8" width="16.7109375" style="1" customWidth="1"/>
    <col min="9" max="9" width="23.42578125" style="1" customWidth="1"/>
    <col min="10" max="16384" width="11.42578125" style="1"/>
  </cols>
  <sheetData>
    <row r="1" spans="1:9" ht="44.25" customHeight="1" thickBot="1" x14ac:dyDescent="0.25">
      <c r="A1" s="72" t="s">
        <v>68</v>
      </c>
      <c r="B1" s="82"/>
      <c r="C1" s="82"/>
      <c r="D1" s="82"/>
      <c r="E1" s="82"/>
      <c r="F1" s="82"/>
      <c r="G1" s="82"/>
      <c r="H1" s="82"/>
      <c r="I1" s="83"/>
    </row>
    <row r="2" spans="1:9" ht="32.25" thickBo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60</v>
      </c>
      <c r="F2" s="3" t="s">
        <v>61</v>
      </c>
      <c r="G2" s="3" t="s">
        <v>62</v>
      </c>
      <c r="H2" s="3" t="s">
        <v>4</v>
      </c>
      <c r="I2" s="4" t="s">
        <v>5</v>
      </c>
    </row>
    <row r="3" spans="1:9" ht="15.75" x14ac:dyDescent="0.2">
      <c r="A3" s="5"/>
      <c r="B3" s="6"/>
      <c r="C3" s="7" t="s">
        <v>30</v>
      </c>
      <c r="D3" s="8"/>
      <c r="E3" s="8"/>
      <c r="F3" s="8"/>
      <c r="G3" s="8"/>
      <c r="H3" s="9"/>
      <c r="I3" s="10"/>
    </row>
    <row r="4" spans="1:9" ht="15.75" x14ac:dyDescent="0.2">
      <c r="A4" s="5">
        <v>1</v>
      </c>
      <c r="B4" s="6" t="s">
        <v>31</v>
      </c>
      <c r="C4" s="11"/>
      <c r="D4" s="12"/>
      <c r="E4" s="12"/>
      <c r="F4" s="12"/>
      <c r="G4" s="12"/>
      <c r="H4" s="13"/>
      <c r="I4" s="14"/>
    </row>
    <row r="5" spans="1:9" x14ac:dyDescent="0.2">
      <c r="A5" s="11"/>
      <c r="B5" s="16" t="s">
        <v>64</v>
      </c>
      <c r="C5" s="11"/>
      <c r="D5" s="12"/>
      <c r="E5" s="12" t="s">
        <v>65</v>
      </c>
      <c r="F5" s="12" t="s">
        <v>66</v>
      </c>
      <c r="G5" s="12" t="s">
        <v>65</v>
      </c>
      <c r="H5" s="13"/>
      <c r="I5" s="45"/>
    </row>
    <row r="6" spans="1:9" ht="45" x14ac:dyDescent="0.2">
      <c r="A6" s="11">
        <v>1.1000000000000001</v>
      </c>
      <c r="B6" s="16" t="s">
        <v>63</v>
      </c>
      <c r="C6" s="11" t="s">
        <v>32</v>
      </c>
      <c r="D6" s="12">
        <v>1</v>
      </c>
      <c r="E6" s="12">
        <v>6590327</v>
      </c>
      <c r="F6" s="12">
        <v>6495088</v>
      </c>
      <c r="G6" s="12">
        <v>6499000</v>
      </c>
      <c r="H6" s="13">
        <f>+(E6+F6+G6)/3</f>
        <v>6528138.333333333</v>
      </c>
      <c r="I6" s="45">
        <f>ROUND(D6*H6,0)</f>
        <v>6528138</v>
      </c>
    </row>
    <row r="7" spans="1:9" x14ac:dyDescent="0.2">
      <c r="A7" s="11"/>
      <c r="B7" s="16" t="s">
        <v>67</v>
      </c>
      <c r="C7" s="11" t="s">
        <v>32</v>
      </c>
      <c r="D7" s="12">
        <v>1</v>
      </c>
      <c r="E7" s="12">
        <f>3806167/4</f>
        <v>951541.75</v>
      </c>
      <c r="F7" s="12"/>
      <c r="G7" s="12"/>
      <c r="H7" s="13">
        <f>+E7</f>
        <v>951541.75</v>
      </c>
      <c r="I7" s="45">
        <f>+H7*D7</f>
        <v>951541.75</v>
      </c>
    </row>
    <row r="8" spans="1:9" x14ac:dyDescent="0.2">
      <c r="A8" s="11"/>
      <c r="B8" s="16"/>
      <c r="C8" s="11"/>
      <c r="D8" s="12"/>
      <c r="E8" s="12"/>
      <c r="F8" s="12"/>
      <c r="G8" s="12"/>
      <c r="H8" s="13"/>
      <c r="I8" s="45"/>
    </row>
    <row r="9" spans="1:9" ht="15.75" x14ac:dyDescent="0.2">
      <c r="A9" s="84" t="s">
        <v>25</v>
      </c>
      <c r="B9" s="84"/>
      <c r="C9" s="84"/>
      <c r="D9" s="84"/>
      <c r="E9" s="84"/>
      <c r="F9" s="84"/>
      <c r="G9" s="84"/>
      <c r="H9" s="84"/>
      <c r="I9" s="47">
        <f>SUM(I4:I8)</f>
        <v>7479679.75</v>
      </c>
    </row>
  </sheetData>
  <mergeCells count="2">
    <mergeCell ref="A1:I1"/>
    <mergeCell ref="A9:H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Aires</vt:lpstr>
      <vt:lpstr>Red</vt:lpstr>
      <vt:lpstr>Aires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Catalina Gomez Durango</cp:lastModifiedBy>
  <dcterms:created xsi:type="dcterms:W3CDTF">2023-01-18T15:48:27Z</dcterms:created>
  <dcterms:modified xsi:type="dcterms:W3CDTF">2023-02-20T18:40:00Z</dcterms:modified>
</cp:coreProperties>
</file>