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uarc\OneDrive\Documentos\FUNCIONAMIENTO 2023\EP EXTINTORES\EP EXTINTORES 2023\DOCUMENTOS EP EXTINTORES\"/>
    </mc:Choice>
  </mc:AlternateContent>
  <bookViews>
    <workbookView xWindow="-120" yWindow="-120" windowWidth="20730" windowHeight="11160"/>
  </bookViews>
  <sheets>
    <sheet name="ESTUDIO MERCADO" sheetId="2"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9" i="2" l="1"/>
  <c r="S9" i="2"/>
  <c r="AB17" i="2"/>
  <c r="AB24" i="2"/>
  <c r="AB25" i="2"/>
  <c r="AB30" i="2"/>
  <c r="AB31" i="2"/>
  <c r="AB32" i="2"/>
  <c r="AB33" i="2"/>
  <c r="AB39" i="2"/>
  <c r="AB40" i="2"/>
  <c r="AB41" i="2"/>
  <c r="AB48" i="2"/>
  <c r="AB49" i="2"/>
  <c r="AB52" i="2"/>
  <c r="AB54" i="2"/>
  <c r="AB55" i="2"/>
  <c r="AB56" i="2"/>
  <c r="AB23" i="2"/>
  <c r="AA24" i="2"/>
  <c r="AA30" i="2"/>
  <c r="AA31" i="2"/>
  <c r="AA32" i="2"/>
  <c r="AA38" i="2"/>
  <c r="AB38" i="2" s="1"/>
  <c r="AA45" i="2"/>
  <c r="AB45" i="2" s="1"/>
  <c r="AA46" i="2"/>
  <c r="AB46" i="2" s="1"/>
  <c r="AA47" i="2"/>
  <c r="AB47" i="2" s="1"/>
  <c r="AA48" i="2"/>
  <c r="AA54" i="2"/>
  <c r="AA55" i="2"/>
  <c r="AA56" i="2"/>
  <c r="Z56" i="2"/>
  <c r="Z55" i="2"/>
  <c r="Z54" i="2"/>
  <c r="Z53" i="2"/>
  <c r="AA53" i="2" s="1"/>
  <c r="AB53" i="2" s="1"/>
  <c r="Z51" i="2"/>
  <c r="AA51" i="2" s="1"/>
  <c r="AB51" i="2" s="1"/>
  <c r="Z52" i="2"/>
  <c r="AA52" i="2" s="1"/>
  <c r="Z50" i="2"/>
  <c r="AA50" i="2" s="1"/>
  <c r="AB50" i="2" s="1"/>
  <c r="Z43" i="2"/>
  <c r="AA43" i="2" s="1"/>
  <c r="AB43" i="2" s="1"/>
  <c r="Z42" i="2"/>
  <c r="AA42" i="2" s="1"/>
  <c r="AB42" i="2" s="1"/>
  <c r="Z41" i="2"/>
  <c r="AA41" i="2" s="1"/>
  <c r="Z49" i="2"/>
  <c r="AA49" i="2" s="1"/>
  <c r="Z48" i="2"/>
  <c r="Z47" i="2"/>
  <c r="Z39" i="2"/>
  <c r="AA39" i="2" s="1"/>
  <c r="Z40" i="2"/>
  <c r="AA40" i="2" s="1"/>
  <c r="Z46" i="2"/>
  <c r="Z38" i="2"/>
  <c r="Z45" i="2"/>
  <c r="Z44" i="2"/>
  <c r="AA44" i="2" s="1"/>
  <c r="AB44" i="2" s="1"/>
  <c r="Z37" i="2"/>
  <c r="AA37" i="2" s="1"/>
  <c r="AB37" i="2" s="1"/>
  <c r="Z36" i="2"/>
  <c r="AA36" i="2" s="1"/>
  <c r="AB36" i="2" s="1"/>
  <c r="Z35" i="2"/>
  <c r="AA35" i="2" s="1"/>
  <c r="AB35" i="2" s="1"/>
  <c r="Z34" i="2"/>
  <c r="AA34" i="2" s="1"/>
  <c r="AB34" i="2" s="1"/>
  <c r="Z33" i="2"/>
  <c r="AA33" i="2" s="1"/>
  <c r="Z32" i="2"/>
  <c r="Z31" i="2"/>
  <c r="Z30" i="2"/>
  <c r="Z29" i="2"/>
  <c r="AA29" i="2" s="1"/>
  <c r="AB29" i="2" s="1"/>
  <c r="Z28" i="2"/>
  <c r="AA28" i="2" s="1"/>
  <c r="AB28" i="2" s="1"/>
  <c r="Z27" i="2"/>
  <c r="AA27" i="2" s="1"/>
  <c r="AB27" i="2" s="1"/>
  <c r="Z26" i="2"/>
  <c r="AA26" i="2" s="1"/>
  <c r="AB26" i="2" s="1"/>
  <c r="Z25" i="2"/>
  <c r="AA25" i="2" s="1"/>
  <c r="Z24" i="2"/>
  <c r="Z23" i="2"/>
  <c r="AA23" i="2" s="1"/>
  <c r="Z16" i="2"/>
  <c r="V23" i="2"/>
  <c r="V45" i="2"/>
  <c r="V38" i="2"/>
  <c r="V31" i="2"/>
  <c r="V24" i="2"/>
  <c r="V25" i="2" l="1"/>
  <c r="V26" i="2"/>
  <c r="V27" i="2"/>
  <c r="V28" i="2"/>
  <c r="W28" i="2" s="1"/>
  <c r="V29" i="2"/>
  <c r="V30" i="2"/>
  <c r="W30" i="2" s="1"/>
  <c r="V32" i="2"/>
  <c r="V33" i="2"/>
  <c r="V34" i="2"/>
  <c r="V35" i="2"/>
  <c r="V36" i="2"/>
  <c r="V37" i="2"/>
  <c r="W37" i="2" s="1"/>
  <c r="V39" i="2"/>
  <c r="V40" i="2"/>
  <c r="V41" i="2"/>
  <c r="V42" i="2"/>
  <c r="V43" i="2"/>
  <c r="V44" i="2"/>
  <c r="V46" i="2"/>
  <c r="V47" i="2"/>
  <c r="W47" i="2" s="1"/>
  <c r="V48" i="2"/>
  <c r="V49" i="2"/>
  <c r="V50" i="2"/>
  <c r="V51" i="2"/>
  <c r="V52" i="2"/>
  <c r="V53" i="2"/>
  <c r="V54" i="2"/>
  <c r="W54" i="2" s="1"/>
  <c r="V55" i="2"/>
  <c r="W55" i="2" s="1"/>
  <c r="V56" i="2"/>
  <c r="T7" i="2"/>
  <c r="S45" i="2"/>
  <c r="S38" i="2"/>
  <c r="S31" i="2"/>
  <c r="S24" i="2"/>
  <c r="S25" i="2"/>
  <c r="S26" i="2"/>
  <c r="S27" i="2"/>
  <c r="S28" i="2"/>
  <c r="S29" i="2"/>
  <c r="S30" i="2"/>
  <c r="S32" i="2"/>
  <c r="S33" i="2"/>
  <c r="S34" i="2"/>
  <c r="S35" i="2"/>
  <c r="S36" i="2"/>
  <c r="S37" i="2"/>
  <c r="S39" i="2"/>
  <c r="S40" i="2"/>
  <c r="S41" i="2"/>
  <c r="S42" i="2"/>
  <c r="S43" i="2"/>
  <c r="S44" i="2"/>
  <c r="S46" i="2"/>
  <c r="S47" i="2"/>
  <c r="S48" i="2"/>
  <c r="S49" i="2"/>
  <c r="S50" i="2"/>
  <c r="S51" i="2"/>
  <c r="S52" i="2"/>
  <c r="S53" i="2"/>
  <c r="S54" i="2"/>
  <c r="S55" i="2"/>
  <c r="S56" i="2"/>
  <c r="S23" i="2"/>
  <c r="Z17" i="2"/>
  <c r="Q56" i="2"/>
  <c r="R56" i="2" s="1"/>
  <c r="M56" i="2"/>
  <c r="N56" i="2" s="1"/>
  <c r="I56" i="2"/>
  <c r="J56" i="2" s="1"/>
  <c r="Q55" i="2"/>
  <c r="R55" i="2" s="1"/>
  <c r="M55" i="2"/>
  <c r="N55" i="2" s="1"/>
  <c r="I55" i="2"/>
  <c r="J55" i="2" s="1"/>
  <c r="Q54" i="2"/>
  <c r="R54" i="2" s="1"/>
  <c r="M54" i="2"/>
  <c r="N54" i="2" s="1"/>
  <c r="I54" i="2"/>
  <c r="J54" i="2" s="1"/>
  <c r="Q53" i="2"/>
  <c r="R53" i="2" s="1"/>
  <c r="M53" i="2"/>
  <c r="N53" i="2" s="1"/>
  <c r="I53" i="2"/>
  <c r="Q52" i="2"/>
  <c r="R52" i="2" s="1"/>
  <c r="M52" i="2"/>
  <c r="N52" i="2" s="1"/>
  <c r="I52" i="2"/>
  <c r="Q51" i="2"/>
  <c r="R51" i="2" s="1"/>
  <c r="M51" i="2"/>
  <c r="N51" i="2" s="1"/>
  <c r="I51" i="2"/>
  <c r="J51" i="2" s="1"/>
  <c r="Q50" i="2"/>
  <c r="R50" i="2" s="1"/>
  <c r="M50" i="2"/>
  <c r="N50" i="2" s="1"/>
  <c r="I50" i="2"/>
  <c r="J50" i="2" s="1"/>
  <c r="Q49" i="2"/>
  <c r="R49" i="2" s="1"/>
  <c r="M49" i="2"/>
  <c r="N49" i="2" s="1"/>
  <c r="I49" i="2"/>
  <c r="J49" i="2" s="1"/>
  <c r="Q48" i="2"/>
  <c r="R48" i="2" s="1"/>
  <c r="M48" i="2"/>
  <c r="N48" i="2" s="1"/>
  <c r="I48" i="2"/>
  <c r="J48" i="2" s="1"/>
  <c r="Q47" i="2"/>
  <c r="R47" i="2" s="1"/>
  <c r="M47" i="2"/>
  <c r="N47" i="2" s="1"/>
  <c r="I47" i="2"/>
  <c r="Q46" i="2"/>
  <c r="R46" i="2" s="1"/>
  <c r="N46" i="2"/>
  <c r="M46" i="2"/>
  <c r="I46" i="2"/>
  <c r="Q45" i="2"/>
  <c r="R45" i="2" s="1"/>
  <c r="M45" i="2"/>
  <c r="I45" i="2"/>
  <c r="J45" i="2" s="1"/>
  <c r="Q44" i="2"/>
  <c r="R44" i="2" s="1"/>
  <c r="M44" i="2"/>
  <c r="I44" i="2"/>
  <c r="J44" i="2" s="1"/>
  <c r="Q43" i="2"/>
  <c r="R43" i="2" s="1"/>
  <c r="M43" i="2"/>
  <c r="N43" i="2" s="1"/>
  <c r="I43" i="2"/>
  <c r="J43" i="2" s="1"/>
  <c r="Q42" i="2"/>
  <c r="R42" i="2" s="1"/>
  <c r="M42" i="2"/>
  <c r="N42" i="2" s="1"/>
  <c r="I42" i="2"/>
  <c r="J42" i="2" s="1"/>
  <c r="Q41" i="2"/>
  <c r="R41" i="2" s="1"/>
  <c r="M41" i="2"/>
  <c r="N41" i="2" s="1"/>
  <c r="I41" i="2"/>
  <c r="J41" i="2" s="1"/>
  <c r="Q40" i="2"/>
  <c r="R40" i="2" s="1"/>
  <c r="M40" i="2"/>
  <c r="N40" i="2" s="1"/>
  <c r="I40" i="2"/>
  <c r="J40" i="2" s="1"/>
  <c r="Q39" i="2"/>
  <c r="R39" i="2" s="1"/>
  <c r="M39" i="2"/>
  <c r="N39" i="2" s="1"/>
  <c r="I39" i="2"/>
  <c r="Q38" i="2"/>
  <c r="R38" i="2" s="1"/>
  <c r="M38" i="2"/>
  <c r="N38" i="2" s="1"/>
  <c r="I38" i="2"/>
  <c r="J38" i="2" s="1"/>
  <c r="Q37" i="2"/>
  <c r="R37" i="2" s="1"/>
  <c r="M37" i="2"/>
  <c r="N37" i="2" s="1"/>
  <c r="I37" i="2"/>
  <c r="J37" i="2" s="1"/>
  <c r="Q36" i="2"/>
  <c r="R36" i="2" s="1"/>
  <c r="M36" i="2"/>
  <c r="I36" i="2"/>
  <c r="J36" i="2" s="1"/>
  <c r="Q35" i="2"/>
  <c r="R35" i="2" s="1"/>
  <c r="M35" i="2"/>
  <c r="N35" i="2" s="1"/>
  <c r="I35" i="2"/>
  <c r="J35" i="2" s="1"/>
  <c r="Q34" i="2"/>
  <c r="R34" i="2" s="1"/>
  <c r="M34" i="2"/>
  <c r="N34" i="2" s="1"/>
  <c r="I34" i="2"/>
  <c r="J34" i="2" s="1"/>
  <c r="Q33" i="2"/>
  <c r="R33" i="2" s="1"/>
  <c r="M33" i="2"/>
  <c r="N33" i="2" s="1"/>
  <c r="I33" i="2"/>
  <c r="J33" i="2" s="1"/>
  <c r="Q32" i="2"/>
  <c r="R32" i="2" s="1"/>
  <c r="M32" i="2"/>
  <c r="N32" i="2" s="1"/>
  <c r="I32" i="2"/>
  <c r="J32" i="2" s="1"/>
  <c r="Q31" i="2"/>
  <c r="R31" i="2" s="1"/>
  <c r="M31" i="2"/>
  <c r="I31" i="2"/>
  <c r="J31" i="2" s="1"/>
  <c r="Q30" i="2"/>
  <c r="R30" i="2" s="1"/>
  <c r="M30" i="2"/>
  <c r="N30" i="2" s="1"/>
  <c r="I30" i="2"/>
  <c r="Q29" i="2"/>
  <c r="R29" i="2" s="1"/>
  <c r="M29" i="2"/>
  <c r="N29" i="2" s="1"/>
  <c r="I29" i="2"/>
  <c r="J29" i="2" s="1"/>
  <c r="Q28" i="2"/>
  <c r="R28" i="2" s="1"/>
  <c r="M28" i="2"/>
  <c r="I28" i="2"/>
  <c r="J28" i="2" s="1"/>
  <c r="Q27" i="2"/>
  <c r="R27" i="2" s="1"/>
  <c r="M27" i="2"/>
  <c r="N27" i="2" s="1"/>
  <c r="I27" i="2"/>
  <c r="J27" i="2" s="1"/>
  <c r="Q26" i="2"/>
  <c r="R26" i="2" s="1"/>
  <c r="M26" i="2"/>
  <c r="N26" i="2" s="1"/>
  <c r="I26" i="2"/>
  <c r="J26" i="2" s="1"/>
  <c r="Q25" i="2"/>
  <c r="R25" i="2" s="1"/>
  <c r="M25" i="2"/>
  <c r="N25" i="2" s="1"/>
  <c r="I25" i="2"/>
  <c r="J25" i="2" s="1"/>
  <c r="Q24" i="2"/>
  <c r="R24" i="2" s="1"/>
  <c r="M24" i="2"/>
  <c r="N24" i="2" s="1"/>
  <c r="I24" i="2"/>
  <c r="J24" i="2" s="1"/>
  <c r="Q23" i="2"/>
  <c r="R23" i="2" s="1"/>
  <c r="M23" i="2"/>
  <c r="N23" i="2" s="1"/>
  <c r="I23" i="2"/>
  <c r="W46" i="2" l="1"/>
  <c r="W53" i="2"/>
  <c r="W44" i="2"/>
  <c r="W35" i="2"/>
  <c r="W26" i="2"/>
  <c r="W52" i="2"/>
  <c r="W43" i="2"/>
  <c r="W34" i="2"/>
  <c r="W25" i="2"/>
  <c r="X41" i="2"/>
  <c r="Y41" i="2"/>
  <c r="X32" i="2"/>
  <c r="Y32" i="2"/>
  <c r="W31" i="2"/>
  <c r="Y31" i="2"/>
  <c r="X31" i="2"/>
  <c r="Y23" i="2"/>
  <c r="X23" i="2"/>
  <c r="Y49" i="2"/>
  <c r="X49" i="2"/>
  <c r="X40" i="2"/>
  <c r="Y40" i="2"/>
  <c r="X30" i="2"/>
  <c r="Y30" i="2"/>
  <c r="X38" i="2"/>
  <c r="Y38" i="2"/>
  <c r="W51" i="2"/>
  <c r="W42" i="2"/>
  <c r="W33" i="2"/>
  <c r="W23" i="2"/>
  <c r="X56" i="2"/>
  <c r="Y56" i="2"/>
  <c r="Y29" i="2"/>
  <c r="X29" i="2"/>
  <c r="W45" i="2"/>
  <c r="X45" i="2"/>
  <c r="Y45" i="2"/>
  <c r="W32" i="2"/>
  <c r="Y51" i="2"/>
  <c r="X51" i="2"/>
  <c r="X33" i="2"/>
  <c r="Y33" i="2"/>
  <c r="X48" i="2"/>
  <c r="Y48" i="2"/>
  <c r="W50" i="2"/>
  <c r="X55" i="2"/>
  <c r="Y55" i="2"/>
  <c r="Y47" i="2"/>
  <c r="X47" i="2"/>
  <c r="Y37" i="2"/>
  <c r="X37" i="2"/>
  <c r="X28" i="2"/>
  <c r="Y28" i="2"/>
  <c r="W49" i="2"/>
  <c r="W40" i="2"/>
  <c r="X50" i="2"/>
  <c r="Y50" i="2"/>
  <c r="Y39" i="2"/>
  <c r="X39" i="2"/>
  <c r="W41" i="2"/>
  <c r="X54" i="2"/>
  <c r="Y54" i="2"/>
  <c r="X46" i="2"/>
  <c r="Y46" i="2"/>
  <c r="X36" i="2"/>
  <c r="Y36" i="2"/>
  <c r="Y27" i="2"/>
  <c r="X27" i="2"/>
  <c r="W56" i="2"/>
  <c r="W48" i="2"/>
  <c r="W39" i="2"/>
  <c r="W29" i="2"/>
  <c r="W38" i="2"/>
  <c r="X42" i="2"/>
  <c r="Y42" i="2"/>
  <c r="W24" i="2"/>
  <c r="X24" i="2"/>
  <c r="Y24" i="2"/>
  <c r="X44" i="2"/>
  <c r="Y44" i="2"/>
  <c r="X26" i="2"/>
  <c r="Y26" i="2"/>
  <c r="X53" i="2"/>
  <c r="Y53" i="2"/>
  <c r="Y35" i="2"/>
  <c r="X35" i="2"/>
  <c r="X52" i="2"/>
  <c r="Y52" i="2"/>
  <c r="Y43" i="2"/>
  <c r="X43" i="2"/>
  <c r="X34" i="2"/>
  <c r="Y34" i="2"/>
  <c r="X25" i="2"/>
  <c r="Y25" i="2"/>
  <c r="W36" i="2"/>
  <c r="W27" i="2"/>
  <c r="AA16" i="2"/>
  <c r="AB16" i="2" s="1"/>
  <c r="AA17" i="2"/>
  <c r="T51" i="2"/>
  <c r="U51" i="2" s="1"/>
  <c r="T38" i="2"/>
  <c r="U38" i="2" s="1"/>
  <c r="T40" i="2"/>
  <c r="U40" i="2" s="1"/>
  <c r="T35" i="2"/>
  <c r="U35" i="2" s="1"/>
  <c r="T48" i="2"/>
  <c r="U48" i="2" s="1"/>
  <c r="T29" i="2"/>
  <c r="U29" i="2" s="1"/>
  <c r="T37" i="2"/>
  <c r="U37" i="2" s="1"/>
  <c r="T43" i="2"/>
  <c r="U43" i="2" s="1"/>
  <c r="T32" i="2"/>
  <c r="U32" i="2" s="1"/>
  <c r="T27" i="2"/>
  <c r="U27" i="2" s="1"/>
  <c r="R57" i="2"/>
  <c r="T24" i="2"/>
  <c r="U24" i="2" s="1"/>
  <c r="T54" i="2"/>
  <c r="U54" i="2" s="1"/>
  <c r="N28" i="2"/>
  <c r="J30" i="2"/>
  <c r="N36" i="2"/>
  <c r="N44" i="2"/>
  <c r="J46" i="2"/>
  <c r="J52" i="2"/>
  <c r="J23" i="2"/>
  <c r="J39" i="2"/>
  <c r="N45" i="2"/>
  <c r="J47" i="2"/>
  <c r="J53" i="2"/>
  <c r="N31" i="2"/>
  <c r="AB18" i="2" l="1"/>
  <c r="T31" i="2"/>
  <c r="U31" i="2" s="1"/>
  <c r="T44" i="2"/>
  <c r="U44" i="2" s="1"/>
  <c r="T36" i="2"/>
  <c r="U36" i="2" s="1"/>
  <c r="T53" i="2"/>
  <c r="U53" i="2" s="1"/>
  <c r="T47" i="2"/>
  <c r="U47" i="2" s="1"/>
  <c r="T39" i="2"/>
  <c r="U39" i="2" s="1"/>
  <c r="T25" i="2"/>
  <c r="U25" i="2" s="1"/>
  <c r="T28" i="2"/>
  <c r="U28" i="2" s="1"/>
  <c r="T56" i="2"/>
  <c r="U56" i="2" s="1"/>
  <c r="T26" i="2"/>
  <c r="U26" i="2" s="1"/>
  <c r="T41" i="2"/>
  <c r="U41" i="2" s="1"/>
  <c r="T45" i="2"/>
  <c r="U45" i="2" s="1"/>
  <c r="T52" i="2"/>
  <c r="U52" i="2" s="1"/>
  <c r="J57" i="2"/>
  <c r="T30" i="2"/>
  <c r="U30" i="2" s="1"/>
  <c r="N57" i="2"/>
  <c r="T50" i="2"/>
  <c r="U50" i="2" s="1"/>
  <c r="T55" i="2"/>
  <c r="U55" i="2" s="1"/>
  <c r="T33" i="2"/>
  <c r="U33" i="2" s="1"/>
  <c r="T49" i="2"/>
  <c r="U49" i="2" s="1"/>
  <c r="T42" i="2"/>
  <c r="U42" i="2" s="1"/>
  <c r="T46" i="2"/>
  <c r="U46" i="2" s="1"/>
  <c r="T34" i="2"/>
  <c r="U34" i="2" s="1"/>
  <c r="T23" i="2" l="1"/>
  <c r="U23" i="2" s="1"/>
  <c r="U57" i="2" s="1"/>
  <c r="S16" i="2" l="1"/>
  <c r="X7" i="2"/>
  <c r="Y7" i="2" s="1"/>
  <c r="P17" i="2"/>
  <c r="Q17" i="2" s="1"/>
  <c r="R17" i="2" s="1"/>
  <c r="P16" i="2"/>
  <c r="Q16" i="2" s="1"/>
  <c r="R16" i="2" s="1"/>
  <c r="L17" i="2"/>
  <c r="M17" i="2" s="1"/>
  <c r="N17" i="2" s="1"/>
  <c r="L16" i="2"/>
  <c r="M16" i="2" s="1"/>
  <c r="N16" i="2" s="1"/>
  <c r="P11" i="2"/>
  <c r="Q11" i="2" s="1"/>
  <c r="R11" i="2" s="1"/>
  <c r="P10" i="2"/>
  <c r="Q10" i="2" s="1"/>
  <c r="R10" i="2" s="1"/>
  <c r="P9" i="2"/>
  <c r="Q9" i="2" s="1"/>
  <c r="R9" i="2" s="1"/>
  <c r="P8" i="2"/>
  <c r="Q8" i="2" s="1"/>
  <c r="R8" i="2" s="1"/>
  <c r="P7" i="2"/>
  <c r="Q7" i="2" s="1"/>
  <c r="R7" i="2" s="1"/>
  <c r="L11" i="2"/>
  <c r="M11" i="2" s="1"/>
  <c r="N11" i="2" s="1"/>
  <c r="L10" i="2"/>
  <c r="M10" i="2" s="1"/>
  <c r="N10" i="2" s="1"/>
  <c r="L9" i="2"/>
  <c r="M9" i="2" s="1"/>
  <c r="N9" i="2" s="1"/>
  <c r="L8" i="2"/>
  <c r="M8" i="2" s="1"/>
  <c r="N8" i="2" s="1"/>
  <c r="L7" i="2"/>
  <c r="M7" i="2" s="1"/>
  <c r="N7" i="2" s="1"/>
  <c r="H17" i="2"/>
  <c r="I17" i="2" s="1"/>
  <c r="J17" i="2" s="1"/>
  <c r="H16" i="2"/>
  <c r="I16" i="2" s="1"/>
  <c r="H8" i="2"/>
  <c r="I8" i="2" s="1"/>
  <c r="J8" i="2" s="1"/>
  <c r="H9" i="2"/>
  <c r="I9" i="2" s="1"/>
  <c r="J9" i="2" s="1"/>
  <c r="H10" i="2"/>
  <c r="I10" i="2" s="1"/>
  <c r="J10" i="2" s="1"/>
  <c r="H11" i="2"/>
  <c r="I11" i="2" s="1"/>
  <c r="J11" i="2" s="1"/>
  <c r="H7" i="2"/>
  <c r="I7" i="2" s="1"/>
  <c r="J7" i="2" s="1"/>
  <c r="S17" i="2"/>
  <c r="X11" i="2"/>
  <c r="X10" i="2"/>
  <c r="Y10" i="2" s="1"/>
  <c r="X9" i="2"/>
  <c r="Y9" i="2" s="1"/>
  <c r="X8" i="2"/>
  <c r="Y8" i="2" s="1"/>
  <c r="T11" i="2"/>
  <c r="T10" i="2"/>
  <c r="T9" i="2"/>
  <c r="T8" i="2"/>
  <c r="S11" i="2"/>
  <c r="S10" i="2"/>
  <c r="S8" i="2"/>
  <c r="S7" i="2"/>
  <c r="U7" i="2" s="1"/>
  <c r="U10" i="2" l="1"/>
  <c r="N12" i="2"/>
  <c r="J16" i="2"/>
  <c r="V16" i="2"/>
  <c r="T16" i="2"/>
  <c r="U16" i="2" s="1"/>
  <c r="T17" i="2"/>
  <c r="U17" i="2" s="1"/>
  <c r="V7" i="2"/>
  <c r="U9" i="2"/>
  <c r="V17" i="2"/>
  <c r="X17" i="2" s="1"/>
  <c r="V8" i="2"/>
  <c r="W11" i="2"/>
  <c r="Y11" i="2"/>
  <c r="Z11" i="2" s="1"/>
  <c r="V11" i="2"/>
  <c r="W10" i="2"/>
  <c r="V10" i="2"/>
  <c r="Z9" i="2"/>
  <c r="W9" i="2"/>
  <c r="Z8" i="2"/>
  <c r="V9" i="2"/>
  <c r="Z7" i="2"/>
  <c r="W7" i="2"/>
  <c r="W8" i="2"/>
  <c r="Z10" i="2"/>
  <c r="U11" i="2"/>
  <c r="W17" i="2" l="1"/>
  <c r="W16" i="2"/>
  <c r="Y16" i="2"/>
  <c r="X16" i="2"/>
  <c r="Y17" i="2"/>
  <c r="U18" i="2"/>
  <c r="Z12" i="2"/>
  <c r="R12" i="2" l="1"/>
  <c r="R18" i="2"/>
  <c r="N18" i="2"/>
  <c r="N19" i="2" s="1"/>
  <c r="J18" i="2"/>
  <c r="R19" i="2" l="1"/>
  <c r="J12" i="2"/>
  <c r="J19" i="2" s="1"/>
  <c r="U8" i="2"/>
</calcChain>
</file>

<file path=xl/sharedStrings.xml><?xml version="1.0" encoding="utf-8"?>
<sst xmlns="http://schemas.openxmlformats.org/spreadsheetml/2006/main" count="205" uniqueCount="48">
  <si>
    <t>No.</t>
  </si>
  <si>
    <t>Item</t>
  </si>
  <si>
    <t xml:space="preserve">Descripción </t>
  </si>
  <si>
    <t>Unidad</t>
  </si>
  <si>
    <t>SEÑALIZACIÓN PARA EXTINTORES</t>
  </si>
  <si>
    <t xml:space="preserve">Cantidad </t>
  </si>
  <si>
    <t>Valor Unitario sin IVA</t>
  </si>
  <si>
    <t>Iva</t>
  </si>
  <si>
    <t>Manometro</t>
  </si>
  <si>
    <t>Mangurea</t>
  </si>
  <si>
    <t>Valor Unitario con IVA</t>
  </si>
  <si>
    <t xml:space="preserve"> Extintor AGUA 30 lb</t>
  </si>
  <si>
    <t xml:space="preserve"> Extintores ABC de 30lb</t>
  </si>
  <si>
    <t xml:space="preserve"> Exintores ABC 10 LB </t>
  </si>
  <si>
    <t>Recarga y Mantenimiento general (cambio de etiquetas, cambio de anillo de verificación, cambio de químico, revisión del cilindro en general)</t>
  </si>
  <si>
    <t>Valor total  IVA incluido</t>
  </si>
  <si>
    <t xml:space="preserve"> Exintores ABC 20 LB </t>
  </si>
  <si>
    <t>Pintura</t>
  </si>
  <si>
    <t>Señalización  para  Extintores Multiproposito</t>
  </si>
  <si>
    <t>Señalizacion para extintor de AGUA</t>
  </si>
  <si>
    <t>Boquilla</t>
  </si>
  <si>
    <t>Valvula</t>
  </si>
  <si>
    <t>Pasador</t>
  </si>
  <si>
    <t>Cilindro</t>
  </si>
  <si>
    <t>Valor total cantidad  IVA incluido</t>
  </si>
  <si>
    <t>REPUESTOS EXTINTORES</t>
  </si>
  <si>
    <t>SUBTOTAL</t>
  </si>
  <si>
    <t>TOTAL REPUESTOS EXTINTORES</t>
  </si>
  <si>
    <t>Extintores ABC de 5lb  para los vehículos de propiedad de la ALCALDIA LOCAL DE USAQUEN los cuales se relacionan acontinuación:
* CAMIONETA TOYOTA 4RUNER
* CAMIONETA NISSAN NP300 FRONTIER
* VAN CHEVROLET N300
* CAMION CHEVROLET NKR</t>
  </si>
  <si>
    <t xml:space="preserve">TOTAL RECARGA Y MANTENIMIENTO Y SEÑALIZACION DE EXTINTORES </t>
  </si>
  <si>
    <t xml:space="preserve">Extintores ABC de 5lb </t>
  </si>
  <si>
    <t>FUMISECH</t>
  </si>
  <si>
    <t>PREVENSEG S.G SAS</t>
  </si>
  <si>
    <t>CAMELL EXTINTORES</t>
  </si>
  <si>
    <t>RECARGA Y MANTENIMIENTO EXTINTORES</t>
  </si>
  <si>
    <t xml:space="preserve">PROMEDIO ENTIDAD </t>
  </si>
  <si>
    <t>DESVIACIÓN</t>
  </si>
  <si>
    <t>VALOR</t>
  </si>
  <si>
    <t>%</t>
  </si>
  <si>
    <t>LIMITE INFERIOR</t>
  </si>
  <si>
    <t>LIMITE SUPERIOR</t>
  </si>
  <si>
    <t xml:space="preserve">VALOR ESTIMADO DEL MERCADO </t>
  </si>
  <si>
    <t>Valor total + IVA</t>
  </si>
  <si>
    <t>Valor total cantidad + IVA</t>
  </si>
  <si>
    <t xml:space="preserve">Metodología aplicada estudio de mercado
Una vez revisadas las cotizaciones allegadas, se observa que se presentan diferencias representativas, por lo anterior y con el fin de evitar distorsión en el promedio, se procederá a realizar el análisis de precios aplicando la desviación estándar, al igual se obtiene el límite inferior y límite superior  a fin de establecer la variación de precios con respecto al promedio, determinando así el rango de precios en que se encuentra cada una, así los precios que se encuentren dentro de ese rango definirán la tendencia central de los datos lo cuales serán seleccionados y promediados entre sí, obteniendo el valor promedio de mercado.
Como se indica esta metodología permitió la identificación de los datos atípicos en el estudio de mercado, proceso que se realizó a través de cotizaciones con especificaciones definidas por la entidad las cuales eran estándar para cada uno de los ítem; de igual forma, se realizó comunicación con cada uno de las empresas que presentaron cotizaciones para verificar si se presentaba alguna diferencia con las especificaciones de estos ítem o valor agregado; lo cual evidencio que las cotizaciones correspondían a las especificaciones definidas y la variación correspondía a la variación de precios del mercado. Con lo anterior la metodología permitió evitar la distorsión en el valor promedio del mercado.
</t>
  </si>
  <si>
    <t>|</t>
  </si>
  <si>
    <t>ESTUDIO DE MERCADO  EXTINTORES PARA RECARGA Y MANTENIMIENTO DE ACUERDO CON LAS ESPECIFICACIONES POR EL FONDO DE DESARROLLO LOCAL DE USAQUÉN</t>
  </si>
  <si>
    <r>
      <t>Se requiere que tenga las siguientes especificaciones:
* Media</t>
    </r>
    <r>
      <rPr>
        <sz val="12"/>
        <color rgb="FFFF0000"/>
        <rFont val="Arial"/>
        <family val="2"/>
      </rPr>
      <t xml:space="preserve"> </t>
    </r>
    <r>
      <rPr>
        <sz val="12"/>
        <rFont val="Arial"/>
        <family val="2"/>
      </rPr>
      <t>35cm de alto x 24cm de largo
* En tipo de material  poliestireno
* Con cinta adhesiva doble faz para sujeción a superficie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</si>
</sst>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7" x14ac:knownFonts="1">
    <font>
      <sz val="12"/>
      <name val="Calibri"/>
      <scheme val="minor"/>
    </font>
    <font>
      <sz val="12"/>
      <name val="Calibri"/>
      <family val="2"/>
      <scheme val="minor"/>
    </font>
    <font>
      <sz val="12"/>
      <name val="Arial"/>
      <family val="2"/>
    </font>
    <font>
      <b/>
      <sz val="12"/>
      <name val="Arial"/>
      <family val="2"/>
    </font>
    <font>
      <b/>
      <sz val="12"/>
      <name val="Calibri"/>
      <family val="2"/>
    </font>
    <font>
      <b/>
      <sz val="10"/>
      <color theme="1"/>
      <name val="Calibri"/>
      <family val="2"/>
    </font>
    <font>
      <sz val="12"/>
      <color rgb="FFFF0000"/>
      <name val="Arial"/>
      <family val="2"/>
    </font>
  </fonts>
  <fills count="10">
    <fill>
      <patternFill patternType="none"/>
    </fill>
    <fill>
      <patternFill patternType="gray125"/>
    </fill>
    <fill>
      <patternFill patternType="solid">
        <fgColor rgb="FFE2EFD9"/>
        <bgColor rgb="FFE2EFD9"/>
      </patternFill>
    </fill>
    <fill>
      <patternFill patternType="solid">
        <fgColor theme="2" tint="-9.9978637043366805E-2"/>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rgb="FFE2EFD9"/>
        <bgColor indexed="64"/>
      </patternFill>
    </fill>
    <fill>
      <patternFill patternType="solid">
        <fgColor theme="4" tint="0.79998168889431442"/>
        <bgColor indexed="64"/>
      </patternFill>
    </fill>
    <fill>
      <patternFill patternType="solid">
        <fgColor theme="4" tint="0.59999389629810485"/>
        <bgColor indexed="64"/>
      </patternFill>
    </fill>
  </fills>
  <borders count="46">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rgb="FFFF0000"/>
      </left>
      <right style="medium">
        <color rgb="FFFF0000"/>
      </right>
      <top style="medium">
        <color rgb="FFFF0000"/>
      </top>
      <bottom style="medium">
        <color rgb="FFFF0000"/>
      </bottom>
      <diagonal/>
    </border>
    <border>
      <left style="thin">
        <color indexed="64"/>
      </left>
      <right style="thin">
        <color indexed="64"/>
      </right>
      <top style="thin">
        <color rgb="FFFF0000"/>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93">
    <xf numFmtId="0" fontId="0" fillId="0" borderId="0" xfId="0"/>
    <xf numFmtId="0" fontId="2" fillId="4" borderId="0" xfId="0" applyFont="1" applyFill="1" applyAlignment="1">
      <alignment vertical="center"/>
    </xf>
    <xf numFmtId="0" fontId="2" fillId="0" borderId="0" xfId="0" applyFont="1" applyAlignment="1">
      <alignment vertical="center"/>
    </xf>
    <xf numFmtId="0" fontId="2" fillId="0" borderId="0" xfId="0" applyFont="1" applyAlignment="1">
      <alignment horizontal="left" vertical="center"/>
    </xf>
    <xf numFmtId="0" fontId="3" fillId="0" borderId="0" xfId="0" applyFont="1" applyAlignment="1">
      <alignment vertical="center"/>
    </xf>
    <xf numFmtId="0" fontId="2" fillId="4" borderId="1" xfId="0" applyFont="1" applyFill="1" applyBorder="1" applyAlignment="1">
      <alignment vertical="center"/>
    </xf>
    <xf numFmtId="0" fontId="2" fillId="4" borderId="2" xfId="0" applyFont="1" applyFill="1" applyBorder="1" applyAlignment="1">
      <alignment vertical="center"/>
    </xf>
    <xf numFmtId="0" fontId="3"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2" fillId="0" borderId="21" xfId="0" applyFont="1" applyBorder="1" applyAlignment="1">
      <alignment horizontal="center" vertical="center" wrapText="1"/>
    </xf>
    <xf numFmtId="0" fontId="3" fillId="0" borderId="22" xfId="0" applyFont="1" applyBorder="1" applyAlignment="1">
      <alignment horizontal="left" vertical="center" wrapText="1"/>
    </xf>
    <xf numFmtId="0" fontId="2" fillId="0" borderId="22" xfId="0" applyFont="1" applyBorder="1" applyAlignment="1">
      <alignment horizontal="left" vertical="center" wrapText="1"/>
    </xf>
    <xf numFmtId="0" fontId="2" fillId="0" borderId="22" xfId="0" applyFont="1" applyBorder="1" applyAlignment="1">
      <alignment horizontal="center" vertical="center" wrapText="1"/>
    </xf>
    <xf numFmtId="0" fontId="2" fillId="0" borderId="30" xfId="0" applyFont="1" applyBorder="1" applyAlignment="1">
      <alignment horizontal="center" vertical="center" wrapText="1"/>
    </xf>
    <xf numFmtId="164" fontId="2" fillId="0" borderId="5" xfId="1" applyNumberFormat="1" applyFont="1" applyBorder="1" applyAlignment="1">
      <alignment horizontal="center" vertical="center"/>
    </xf>
    <xf numFmtId="164" fontId="2" fillId="0" borderId="3" xfId="1" applyNumberFormat="1" applyFont="1" applyBorder="1" applyAlignment="1">
      <alignment horizontal="center" vertical="center"/>
    </xf>
    <xf numFmtId="164" fontId="2" fillId="0" borderId="3" xfId="1" applyNumberFormat="1" applyFont="1" applyBorder="1" applyAlignment="1">
      <alignment vertical="center"/>
    </xf>
    <xf numFmtId="164" fontId="3" fillId="0" borderId="6" xfId="1" applyNumberFormat="1" applyFont="1" applyBorder="1" applyAlignment="1">
      <alignment vertical="center"/>
    </xf>
    <xf numFmtId="164" fontId="2" fillId="0" borderId="5" xfId="1" applyNumberFormat="1" applyFont="1" applyBorder="1" applyAlignment="1">
      <alignment vertical="center"/>
    </xf>
    <xf numFmtId="0" fontId="2" fillId="0" borderId="5" xfId="0" applyFont="1" applyBorder="1" applyAlignment="1">
      <alignment horizontal="center" vertical="center" wrapText="1"/>
    </xf>
    <xf numFmtId="0" fontId="3" fillId="0" borderId="3" xfId="0"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24" xfId="0" applyFont="1" applyBorder="1" applyAlignment="1">
      <alignment horizontal="center" vertical="center" wrapText="1"/>
    </xf>
    <xf numFmtId="164" fontId="3" fillId="5" borderId="34" xfId="1" applyNumberFormat="1" applyFont="1" applyFill="1" applyBorder="1" applyAlignment="1">
      <alignment horizontal="right" vertical="center"/>
    </xf>
    <xf numFmtId="164" fontId="2" fillId="5" borderId="18" xfId="0" applyNumberFormat="1" applyFont="1" applyFill="1" applyBorder="1" applyAlignment="1">
      <alignment vertical="center"/>
    </xf>
    <xf numFmtId="164" fontId="2" fillId="5" borderId="13" xfId="0" applyNumberFormat="1" applyFont="1" applyFill="1" applyBorder="1" applyAlignment="1">
      <alignment vertical="center"/>
    </xf>
    <xf numFmtId="164" fontId="3" fillId="5" borderId="34" xfId="0" applyNumberFormat="1" applyFont="1" applyFill="1" applyBorder="1" applyAlignment="1">
      <alignment vertical="center"/>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0" borderId="3" xfId="0" applyFont="1" applyBorder="1" applyAlignment="1">
      <alignment horizontal="left" vertical="center" wrapText="1"/>
    </xf>
    <xf numFmtId="164" fontId="2" fillId="0" borderId="5" xfId="1" applyNumberFormat="1" applyFont="1" applyBorder="1" applyAlignment="1">
      <alignment horizontal="center" vertical="center" wrapText="1"/>
    </xf>
    <xf numFmtId="164" fontId="3" fillId="5" borderId="34" xfId="1" applyNumberFormat="1" applyFont="1" applyFill="1" applyBorder="1" applyAlignment="1">
      <alignment vertical="center"/>
    </xf>
    <xf numFmtId="164" fontId="2" fillId="5" borderId="2" xfId="0" applyNumberFormat="1" applyFont="1" applyFill="1" applyBorder="1" applyAlignment="1">
      <alignment vertical="center"/>
    </xf>
    <xf numFmtId="164" fontId="3" fillId="6" borderId="14" xfId="1" applyNumberFormat="1" applyFont="1" applyFill="1" applyBorder="1" applyAlignment="1">
      <alignment vertical="center"/>
    </xf>
    <xf numFmtId="164" fontId="2" fillId="6" borderId="9" xfId="0" applyNumberFormat="1" applyFont="1" applyFill="1" applyBorder="1" applyAlignment="1">
      <alignment vertical="center"/>
    </xf>
    <xf numFmtId="0" fontId="3" fillId="2" borderId="25" xfId="0" applyFont="1" applyFill="1" applyBorder="1" applyAlignment="1">
      <alignment horizontal="center" vertical="center" wrapText="1"/>
    </xf>
    <xf numFmtId="0" fontId="2" fillId="0" borderId="3" xfId="0" applyFont="1" applyBorder="1" applyAlignment="1">
      <alignment horizontal="left" vertical="center"/>
    </xf>
    <xf numFmtId="164" fontId="2" fillId="0" borderId="25" xfId="1" applyNumberFormat="1" applyFont="1" applyBorder="1" applyAlignment="1">
      <alignment vertical="center"/>
    </xf>
    <xf numFmtId="164" fontId="3" fillId="6" borderId="18" xfId="0" applyNumberFormat="1" applyFont="1" applyFill="1" applyBorder="1" applyAlignment="1">
      <alignment vertical="center"/>
    </xf>
    <xf numFmtId="0" fontId="2" fillId="6" borderId="18" xfId="0" applyFont="1" applyFill="1" applyBorder="1" applyAlignment="1">
      <alignment vertical="center"/>
    </xf>
    <xf numFmtId="0" fontId="2" fillId="6" borderId="13" xfId="0" applyFont="1" applyFill="1" applyBorder="1" applyAlignment="1">
      <alignment vertical="center"/>
    </xf>
    <xf numFmtId="44" fontId="2" fillId="6" borderId="13" xfId="1" applyFont="1" applyFill="1" applyBorder="1" applyAlignment="1">
      <alignment vertical="center"/>
    </xf>
    <xf numFmtId="164" fontId="3" fillId="6" borderId="29" xfId="1" applyNumberFormat="1" applyFont="1" applyFill="1" applyBorder="1" applyAlignment="1">
      <alignment vertical="center"/>
    </xf>
    <xf numFmtId="164" fontId="3" fillId="6" borderId="28" xfId="1" applyNumberFormat="1" applyFont="1" applyFill="1" applyBorder="1" applyAlignment="1">
      <alignment vertical="center"/>
    </xf>
    <xf numFmtId="0" fontId="2" fillId="0" borderId="1" xfId="0" applyFont="1" applyBorder="1" applyAlignment="1">
      <alignment vertical="center"/>
    </xf>
    <xf numFmtId="0" fontId="2" fillId="0" borderId="1" xfId="0" applyFont="1" applyBorder="1" applyAlignment="1">
      <alignment horizontal="left" vertical="center"/>
    </xf>
    <xf numFmtId="0" fontId="2" fillId="0" borderId="2" xfId="0" applyFont="1" applyBorder="1" applyAlignment="1">
      <alignment vertical="center"/>
    </xf>
    <xf numFmtId="0" fontId="3" fillId="0" borderId="1" xfId="0" applyFont="1" applyBorder="1" applyAlignment="1">
      <alignment vertical="center"/>
    </xf>
    <xf numFmtId="0" fontId="3" fillId="2" borderId="3" xfId="0" applyFont="1" applyFill="1" applyBorder="1" applyAlignment="1">
      <alignment horizontal="center" vertical="center" wrapText="1"/>
    </xf>
    <xf numFmtId="9" fontId="0" fillId="0" borderId="3" xfId="2" applyFont="1" applyBorder="1"/>
    <xf numFmtId="0" fontId="4"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164" fontId="2" fillId="9" borderId="5" xfId="1" applyNumberFormat="1" applyFont="1" applyFill="1" applyBorder="1" applyAlignment="1">
      <alignment horizontal="center" vertical="center"/>
    </xf>
    <xf numFmtId="164" fontId="2" fillId="9" borderId="5" xfId="1" applyNumberFormat="1" applyFont="1" applyFill="1" applyBorder="1" applyAlignment="1">
      <alignment vertical="center"/>
    </xf>
    <xf numFmtId="0" fontId="2" fillId="0" borderId="18" xfId="0" applyFont="1" applyBorder="1" applyAlignment="1">
      <alignment vertical="center"/>
    </xf>
    <xf numFmtId="0" fontId="2" fillId="0" borderId="13" xfId="0" applyFont="1" applyBorder="1" applyAlignment="1">
      <alignment vertical="center"/>
    </xf>
    <xf numFmtId="44" fontId="2" fillId="0" borderId="13" xfId="0" applyNumberFormat="1" applyFont="1" applyBorder="1" applyAlignment="1">
      <alignment vertical="center"/>
    </xf>
    <xf numFmtId="0" fontId="3" fillId="2" borderId="26" xfId="0" applyFont="1" applyFill="1" applyBorder="1" applyAlignment="1">
      <alignment horizontal="center" vertical="center" wrapText="1"/>
    </xf>
    <xf numFmtId="164" fontId="2" fillId="0" borderId="3" xfId="0" applyNumberFormat="1" applyFont="1" applyBorder="1" applyAlignment="1">
      <alignment vertical="center"/>
    </xf>
    <xf numFmtId="44" fontId="2" fillId="0" borderId="3" xfId="1" applyFont="1" applyBorder="1" applyAlignment="1">
      <alignment vertical="center"/>
    </xf>
    <xf numFmtId="44" fontId="2" fillId="0" borderId="3" xfId="0" applyNumberFormat="1" applyFont="1" applyBorder="1" applyAlignment="1">
      <alignment vertical="center"/>
    </xf>
    <xf numFmtId="44" fontId="3" fillId="9" borderId="19" xfId="0" applyNumberFormat="1" applyFont="1" applyFill="1" applyBorder="1" applyAlignment="1">
      <alignment vertical="center"/>
    </xf>
    <xf numFmtId="0" fontId="3" fillId="2" borderId="40"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1" xfId="0" applyFont="1" applyFill="1" applyBorder="1" applyAlignment="1">
      <alignment horizontal="center" vertical="center" wrapText="1"/>
    </xf>
    <xf numFmtId="44" fontId="0" fillId="0" borderId="6" xfId="1" applyFont="1" applyBorder="1"/>
    <xf numFmtId="44" fontId="0" fillId="0" borderId="41" xfId="1" applyFont="1" applyBorder="1"/>
    <xf numFmtId="44" fontId="3" fillId="9" borderId="14" xfId="0" applyNumberFormat="1" applyFont="1" applyFill="1" applyBorder="1" applyAlignment="1">
      <alignment vertical="center"/>
    </xf>
    <xf numFmtId="0" fontId="3" fillId="2" borderId="2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2" fillId="0" borderId="3" xfId="0" applyFont="1" applyBorder="1" applyAlignment="1">
      <alignment horizontal="center" vertical="center"/>
    </xf>
    <xf numFmtId="0" fontId="3" fillId="2" borderId="6" xfId="0" applyFont="1" applyFill="1" applyBorder="1" applyAlignment="1">
      <alignment horizontal="center" vertical="center" wrapText="1"/>
    </xf>
    <xf numFmtId="164" fontId="2" fillId="0" borderId="3" xfId="1" applyNumberFormat="1" applyFont="1" applyFill="1" applyBorder="1" applyAlignment="1">
      <alignment vertical="center"/>
    </xf>
    <xf numFmtId="164" fontId="2" fillId="0" borderId="3" xfId="1" applyNumberFormat="1" applyFont="1" applyBorder="1" applyAlignment="1">
      <alignment horizontal="right" vertical="center"/>
    </xf>
    <xf numFmtId="164" fontId="3" fillId="0" borderId="24" xfId="1" applyNumberFormat="1" applyFont="1" applyBorder="1" applyAlignment="1">
      <alignment vertical="center"/>
    </xf>
    <xf numFmtId="164" fontId="2" fillId="0" borderId="5" xfId="0" applyNumberFormat="1" applyFont="1" applyBorder="1" applyAlignment="1">
      <alignment vertical="center"/>
    </xf>
    <xf numFmtId="164" fontId="3" fillId="0" borderId="26" xfId="1" applyNumberFormat="1" applyFont="1" applyBorder="1" applyAlignment="1">
      <alignment vertical="center"/>
    </xf>
    <xf numFmtId="44" fontId="2" fillId="0" borderId="42" xfId="1" applyFont="1" applyBorder="1" applyAlignment="1">
      <alignment vertical="center"/>
    </xf>
    <xf numFmtId="164" fontId="2" fillId="9" borderId="3" xfId="1" applyNumberFormat="1" applyFont="1" applyFill="1" applyBorder="1" applyAlignment="1">
      <alignment vertical="center"/>
    </xf>
    <xf numFmtId="0" fontId="2" fillId="0" borderId="2" xfId="0" applyFont="1" applyFill="1" applyBorder="1" applyAlignment="1">
      <alignment vertical="center"/>
    </xf>
    <xf numFmtId="0" fontId="2" fillId="0" borderId="0" xfId="0" applyFont="1" applyFill="1" applyAlignment="1">
      <alignment vertical="center"/>
    </xf>
    <xf numFmtId="0" fontId="2" fillId="0" borderId="12" xfId="0" applyFont="1" applyBorder="1" applyAlignment="1">
      <alignment vertical="center"/>
    </xf>
    <xf numFmtId="44" fontId="3" fillId="0" borderId="39" xfId="0" applyNumberFormat="1" applyFont="1" applyBorder="1" applyAlignment="1">
      <alignment vertical="center"/>
    </xf>
    <xf numFmtId="44" fontId="2" fillId="0" borderId="2" xfId="0" applyNumberFormat="1" applyFont="1" applyBorder="1" applyAlignment="1">
      <alignment vertical="center"/>
    </xf>
    <xf numFmtId="0" fontId="2" fillId="0" borderId="3" xfId="0" applyFont="1" applyFill="1" applyBorder="1" applyAlignment="1">
      <alignment horizontal="left" vertical="center"/>
    </xf>
    <xf numFmtId="0" fontId="2" fillId="0" borderId="3" xfId="0" applyFont="1" applyFill="1" applyBorder="1" applyAlignment="1">
      <alignment horizontal="center" vertical="center"/>
    </xf>
    <xf numFmtId="44" fontId="2" fillId="0" borderId="5" xfId="1" applyFont="1" applyFill="1" applyBorder="1" applyAlignment="1">
      <alignment vertical="center"/>
    </xf>
    <xf numFmtId="164" fontId="3" fillId="0" borderId="6" xfId="1" applyNumberFormat="1" applyFont="1" applyFill="1" applyBorder="1" applyAlignment="1">
      <alignment vertical="center"/>
    </xf>
    <xf numFmtId="164" fontId="2" fillId="0" borderId="25" xfId="1" applyNumberFormat="1" applyFont="1" applyFill="1" applyBorder="1" applyAlignment="1">
      <alignment vertical="center"/>
    </xf>
    <xf numFmtId="164" fontId="3" fillId="0" borderId="24" xfId="1" applyNumberFormat="1" applyFont="1" applyFill="1" applyBorder="1" applyAlignment="1">
      <alignment vertical="center"/>
    </xf>
    <xf numFmtId="164" fontId="2" fillId="0" borderId="5" xfId="1" applyNumberFormat="1" applyFont="1" applyFill="1" applyBorder="1" applyAlignment="1">
      <alignment vertical="center"/>
    </xf>
    <xf numFmtId="164" fontId="2" fillId="0" borderId="5" xfId="0" applyNumberFormat="1" applyFont="1" applyFill="1" applyBorder="1" applyAlignment="1">
      <alignment vertical="center"/>
    </xf>
    <xf numFmtId="44" fontId="2" fillId="0" borderId="3" xfId="1" applyFont="1" applyFill="1" applyBorder="1" applyAlignment="1">
      <alignment vertical="center"/>
    </xf>
    <xf numFmtId="44" fontId="0" fillId="0" borderId="6" xfId="1" applyFont="1" applyFill="1" applyBorder="1"/>
    <xf numFmtId="164" fontId="2" fillId="9" borderId="25" xfId="1" applyNumberFormat="1" applyFont="1" applyFill="1" applyBorder="1" applyAlignment="1">
      <alignment vertical="center"/>
    </xf>
    <xf numFmtId="164" fontId="3" fillId="6" borderId="43" xfId="1" applyNumberFormat="1" applyFont="1" applyFill="1" applyBorder="1" applyAlignment="1">
      <alignment vertical="center"/>
    </xf>
    <xf numFmtId="44" fontId="2" fillId="0" borderId="24" xfId="1" applyFont="1" applyBorder="1" applyAlignment="1">
      <alignment vertical="center"/>
    </xf>
    <xf numFmtId="44" fontId="2" fillId="0" borderId="44" xfId="1" applyFont="1" applyBorder="1" applyAlignment="1">
      <alignment vertical="center"/>
    </xf>
    <xf numFmtId="44" fontId="3" fillId="9" borderId="45" xfId="0" applyNumberFormat="1" applyFont="1" applyFill="1" applyBorder="1" applyAlignment="1">
      <alignment vertical="center"/>
    </xf>
    <xf numFmtId="49" fontId="5" fillId="8" borderId="36" xfId="0" applyNumberFormat="1" applyFont="1" applyFill="1" applyBorder="1" applyAlignment="1">
      <alignment horizontal="center" vertical="center" wrapText="1"/>
    </xf>
    <xf numFmtId="49" fontId="5" fillId="8" borderId="22" xfId="0" applyNumberFormat="1"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9" xfId="0" applyFont="1" applyBorder="1" applyAlignment="1">
      <alignment horizontal="center" vertical="center" wrapText="1"/>
    </xf>
    <xf numFmtId="0" fontId="4" fillId="8" borderId="37" xfId="0" applyFont="1" applyFill="1" applyBorder="1" applyAlignment="1">
      <alignment horizontal="center" vertical="center"/>
    </xf>
    <xf numFmtId="0" fontId="4" fillId="8" borderId="38" xfId="0" applyFont="1" applyFill="1" applyBorder="1" applyAlignment="1">
      <alignment horizontal="center" vertical="center"/>
    </xf>
    <xf numFmtId="0" fontId="4" fillId="8" borderId="30" xfId="0" applyFont="1" applyFill="1" applyBorder="1" applyAlignment="1">
      <alignment horizontal="center" vertical="center"/>
    </xf>
    <xf numFmtId="0" fontId="4" fillId="8" borderId="27"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4" xfId="0" applyFont="1" applyFill="1" applyBorder="1" applyAlignment="1">
      <alignment horizontal="center" vertical="center"/>
    </xf>
    <xf numFmtId="0" fontId="3" fillId="2" borderId="36" xfId="0" applyFont="1" applyFill="1" applyBorder="1" applyAlignment="1">
      <alignment horizontal="left" vertical="center" wrapText="1"/>
    </xf>
    <xf numFmtId="0" fontId="3" fillId="2" borderId="22"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24" xfId="0" applyFont="1" applyBorder="1" applyAlignment="1">
      <alignment horizontal="center" vertical="center"/>
    </xf>
    <xf numFmtId="0" fontId="3" fillId="7" borderId="21" xfId="0" applyFont="1" applyFill="1" applyBorder="1" applyAlignment="1">
      <alignment horizontal="center" vertical="center"/>
    </xf>
    <xf numFmtId="0" fontId="3" fillId="7" borderId="22"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27" xfId="0" applyFont="1" applyFill="1" applyBorder="1" applyAlignment="1">
      <alignment horizontal="center" vertical="center"/>
    </xf>
    <xf numFmtId="0" fontId="3" fillId="7" borderId="30" xfId="0" applyFont="1" applyFill="1" applyBorder="1" applyAlignment="1">
      <alignment horizontal="center" vertical="center"/>
    </xf>
    <xf numFmtId="0" fontId="3" fillId="2" borderId="3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1"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3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7" borderId="32" xfId="0" applyFont="1" applyFill="1" applyBorder="1" applyAlignment="1">
      <alignment horizontal="center" vertical="center"/>
    </xf>
    <xf numFmtId="0" fontId="3" fillId="7" borderId="31" xfId="0" applyFont="1" applyFill="1" applyBorder="1" applyAlignment="1">
      <alignment horizontal="center" vertical="center"/>
    </xf>
    <xf numFmtId="0" fontId="3" fillId="7" borderId="33"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7" xfId="0" applyFont="1" applyFill="1" applyBorder="1" applyAlignment="1">
      <alignment horizontal="center" vertical="center"/>
    </xf>
    <xf numFmtId="0" fontId="2" fillId="0" borderId="3" xfId="0"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5" borderId="12" xfId="0" applyFont="1" applyFill="1" applyBorder="1" applyAlignment="1">
      <alignment horizontal="right" vertical="center" wrapText="1"/>
    </xf>
    <xf numFmtId="0" fontId="3" fillId="5" borderId="2" xfId="0" applyFont="1" applyFill="1" applyBorder="1" applyAlignment="1">
      <alignment horizontal="right" vertical="center" wrapText="1"/>
    </xf>
    <xf numFmtId="0" fontId="3" fillId="6" borderId="8" xfId="0" applyFont="1" applyFill="1" applyBorder="1" applyAlignment="1">
      <alignment horizontal="right" vertical="center" wrapText="1"/>
    </xf>
    <xf numFmtId="0" fontId="3" fillId="6" borderId="9" xfId="0" applyFont="1" applyFill="1" applyBorder="1" applyAlignment="1">
      <alignment horizontal="right" vertical="center" wrapText="1"/>
    </xf>
    <xf numFmtId="0" fontId="0" fillId="0" borderId="15" xfId="0" applyFill="1" applyBorder="1" applyAlignment="1">
      <alignment horizontal="left" vertical="center" wrapText="1"/>
    </xf>
    <xf numFmtId="0" fontId="0" fillId="0" borderId="16" xfId="0" applyFill="1" applyBorder="1" applyAlignment="1">
      <alignment horizontal="left" vertical="center" wrapText="1"/>
    </xf>
    <xf numFmtId="0" fontId="0" fillId="0" borderId="17" xfId="0" applyFill="1" applyBorder="1" applyAlignment="1">
      <alignment horizontal="left" vertical="center" wrapText="1"/>
    </xf>
    <xf numFmtId="0" fontId="0" fillId="0" borderId="12" xfId="0" applyFill="1" applyBorder="1" applyAlignment="1">
      <alignment horizontal="left" vertical="center" wrapText="1"/>
    </xf>
    <xf numFmtId="0" fontId="0" fillId="0" borderId="2" xfId="0" applyFill="1" applyBorder="1" applyAlignment="1">
      <alignment horizontal="left" vertical="center" wrapText="1"/>
    </xf>
    <xf numFmtId="0" fontId="0" fillId="0" borderId="39" xfId="0" applyFill="1" applyBorder="1" applyAlignment="1">
      <alignment horizontal="left" vertical="center" wrapText="1"/>
    </xf>
    <xf numFmtId="0" fontId="0" fillId="0" borderId="18" xfId="0" applyFill="1" applyBorder="1" applyAlignment="1">
      <alignment horizontal="left" vertical="center" wrapText="1"/>
    </xf>
    <xf numFmtId="0" fontId="0" fillId="0" borderId="13" xfId="0" applyFill="1" applyBorder="1" applyAlignment="1">
      <alignment horizontal="left" vertical="center" wrapText="1"/>
    </xf>
    <xf numFmtId="0" fontId="0" fillId="0" borderId="19" xfId="0" applyFill="1" applyBorder="1" applyAlignment="1">
      <alignment horizontal="left" vertical="center" wrapText="1"/>
    </xf>
    <xf numFmtId="49" fontId="5" fillId="8" borderId="31" xfId="0" applyNumberFormat="1" applyFont="1" applyFill="1" applyBorder="1" applyAlignment="1">
      <alignment horizontal="center" vertical="center" wrapText="1"/>
    </xf>
    <xf numFmtId="49" fontId="5" fillId="8" borderId="3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49" fontId="5" fillId="8" borderId="6" xfId="0" applyNumberFormat="1" applyFont="1" applyFill="1" applyBorder="1" applyAlignment="1">
      <alignment horizontal="center" vertical="center" wrapText="1"/>
    </xf>
    <xf numFmtId="0" fontId="4" fillId="8" borderId="32" xfId="0" applyFont="1" applyFill="1" applyBorder="1" applyAlignment="1">
      <alignment horizontal="center" vertical="center"/>
    </xf>
    <xf numFmtId="0" fontId="4" fillId="8" borderId="31" xfId="0" applyFont="1" applyFill="1" applyBorder="1" applyAlignment="1">
      <alignment horizontal="center" vertical="center"/>
    </xf>
    <xf numFmtId="0" fontId="4" fillId="8" borderId="33" xfId="0" applyFont="1" applyFill="1" applyBorder="1" applyAlignment="1">
      <alignment horizontal="center" vertical="center"/>
    </xf>
    <xf numFmtId="0" fontId="4" fillId="8" borderId="5" xfId="0" applyFont="1" applyFill="1" applyBorder="1" applyAlignment="1">
      <alignment horizontal="center" vertical="center"/>
    </xf>
    <xf numFmtId="0" fontId="4" fillId="8" borderId="3" xfId="0" applyFont="1" applyFill="1" applyBorder="1" applyAlignment="1">
      <alignment horizontal="center" vertical="center"/>
    </xf>
    <xf numFmtId="0" fontId="4" fillId="8" borderId="6" xfId="0" applyFont="1" applyFill="1" applyBorder="1" applyAlignment="1">
      <alignment horizontal="center" vertical="center"/>
    </xf>
    <xf numFmtId="0" fontId="4" fillId="8" borderId="21" xfId="0" applyFont="1" applyFill="1" applyBorder="1" applyAlignment="1">
      <alignment horizontal="center" vertical="center"/>
    </xf>
    <xf numFmtId="0" fontId="4" fillId="8" borderId="22" xfId="0" applyFont="1" applyFill="1" applyBorder="1" applyAlignment="1">
      <alignment horizontal="center" vertical="center"/>
    </xf>
    <xf numFmtId="0" fontId="4" fillId="8" borderId="23" xfId="0" applyFont="1" applyFill="1" applyBorder="1" applyAlignment="1">
      <alignment horizontal="center" vertical="center"/>
    </xf>
    <xf numFmtId="0" fontId="3" fillId="5" borderId="18" xfId="0" applyFont="1" applyFill="1" applyBorder="1" applyAlignment="1">
      <alignment horizontal="right" vertical="center" wrapText="1"/>
    </xf>
    <xf numFmtId="0" fontId="3" fillId="5" borderId="13" xfId="0" applyFont="1" applyFill="1" applyBorder="1" applyAlignment="1">
      <alignment horizontal="right" vertical="center" wrapText="1"/>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2" borderId="17"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6" borderId="18" xfId="0" applyFont="1" applyFill="1" applyBorder="1" applyAlignment="1">
      <alignment horizontal="right" vertical="center"/>
    </xf>
    <xf numFmtId="0" fontId="3" fillId="6" borderId="13" xfId="0" applyFont="1" applyFill="1" applyBorder="1" applyAlignment="1">
      <alignment horizontal="right" vertical="center"/>
    </xf>
    <xf numFmtId="0" fontId="3" fillId="6" borderId="19" xfId="0" applyFont="1" applyFill="1" applyBorder="1" applyAlignment="1">
      <alignment horizontal="right" vertical="center"/>
    </xf>
    <xf numFmtId="0" fontId="2" fillId="6" borderId="8" xfId="0" applyFont="1" applyFill="1" applyBorder="1" applyAlignment="1">
      <alignment horizontal="center" vertical="center"/>
    </xf>
    <xf numFmtId="0" fontId="2" fillId="6" borderId="9" xfId="0" applyFont="1" applyFill="1" applyBorder="1" applyAlignment="1">
      <alignment horizontal="center" vertical="center"/>
    </xf>
    <xf numFmtId="49" fontId="5" fillId="8" borderId="23" xfId="0" applyNumberFormat="1" applyFont="1" applyFill="1" applyBorder="1" applyAlignment="1">
      <alignment horizontal="center" vertical="center" wrapText="1"/>
    </xf>
    <xf numFmtId="0" fontId="4" fillId="8" borderId="35" xfId="0" applyFont="1" applyFill="1" applyBorder="1" applyAlignment="1">
      <alignment horizontal="center" vertical="center"/>
    </xf>
    <xf numFmtId="0" fontId="3" fillId="2" borderId="30" xfId="0" applyFont="1" applyFill="1" applyBorder="1" applyAlignment="1">
      <alignment horizontal="center" vertical="center" wrapText="1"/>
    </xf>
    <xf numFmtId="0" fontId="3" fillId="2" borderId="24" xfId="0" applyFont="1" applyFill="1" applyBorder="1" applyAlignment="1">
      <alignment horizontal="center" vertical="center" wrapText="1"/>
    </xf>
    <xf numFmtId="44" fontId="2" fillId="0" borderId="0" xfId="1" applyFont="1" applyAlignment="1">
      <alignment vertical="center"/>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E2E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23</xdr:col>
      <xdr:colOff>894998</xdr:colOff>
      <xdr:row>1</xdr:row>
      <xdr:rowOff>7762</xdr:rowOff>
    </xdr:from>
    <xdr:ext cx="2781300" cy="4762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3348276" y="198262"/>
          <a:ext cx="2781300" cy="4762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74"/>
  <sheetViews>
    <sheetView tabSelected="1" topLeftCell="R10" zoomScale="60" zoomScaleNormal="60" workbookViewId="0">
      <selection activeCell="V62" sqref="V62"/>
    </sheetView>
  </sheetViews>
  <sheetFormatPr baseColWidth="10" defaultColWidth="12.625" defaultRowHeight="15" customHeight="1" x14ac:dyDescent="0.25"/>
  <cols>
    <col min="1" max="1" width="4.375" style="1" customWidth="1"/>
    <col min="2" max="2" width="16.125" style="2" customWidth="1"/>
    <col min="3" max="3" width="42.125" style="3" bestFit="1" customWidth="1"/>
    <col min="4" max="4" width="46.625" style="2" customWidth="1"/>
    <col min="5" max="5" width="12.375" style="2" customWidth="1"/>
    <col min="6" max="6" width="10.125" style="2" customWidth="1"/>
    <col min="7" max="7" width="27.875" style="2" customWidth="1"/>
    <col min="8" max="8" width="10.875" style="2" customWidth="1"/>
    <col min="9" max="9" width="28.625" style="2" customWidth="1"/>
    <col min="10" max="10" width="41.625" style="4" customWidth="1"/>
    <col min="11" max="11" width="27.875" style="2" customWidth="1"/>
    <col min="12" max="12" width="11.125" style="2" customWidth="1"/>
    <col min="13" max="13" width="28.625" style="2" customWidth="1"/>
    <col min="14" max="14" width="41.625" style="4" customWidth="1"/>
    <col min="15" max="15" width="27.875" style="2" customWidth="1"/>
    <col min="16" max="16" width="13.125" style="2" customWidth="1"/>
    <col min="17" max="17" width="28.625" style="2" customWidth="1"/>
    <col min="18" max="18" width="41.625" style="4" customWidth="1"/>
    <col min="19" max="19" width="30.125" style="2" customWidth="1"/>
    <col min="20" max="20" width="17" style="2" customWidth="1"/>
    <col min="21" max="21" width="26" style="2" customWidth="1"/>
    <col min="22" max="22" width="19.25" style="2" customWidth="1"/>
    <col min="23" max="23" width="20.5" style="2" customWidth="1"/>
    <col min="24" max="24" width="18.875" style="2" customWidth="1"/>
    <col min="25" max="25" width="20.5" style="2" bestFit="1" customWidth="1"/>
    <col min="26" max="26" width="26.75" style="2" customWidth="1"/>
    <col min="27" max="27" width="13.875" style="2" bestFit="1" customWidth="1"/>
    <col min="28" max="28" width="31.625" style="2" bestFit="1" customWidth="1"/>
    <col min="29" max="16384" width="12.625" style="2"/>
  </cols>
  <sheetData>
    <row r="1" spans="1:28" ht="15" customHeight="1" thickBot="1" x14ac:dyDescent="0.3">
      <c r="G1" s="2" t="s">
        <v>45</v>
      </c>
    </row>
    <row r="2" spans="1:28" ht="45" customHeight="1" x14ac:dyDescent="0.25">
      <c r="B2" s="106" t="s">
        <v>46</v>
      </c>
      <c r="C2" s="107"/>
      <c r="D2" s="107"/>
      <c r="E2" s="107"/>
      <c r="F2" s="107"/>
      <c r="G2" s="107"/>
      <c r="H2" s="107"/>
      <c r="I2" s="107"/>
      <c r="J2" s="107"/>
      <c r="K2" s="107"/>
      <c r="L2" s="107"/>
      <c r="M2" s="107"/>
      <c r="N2" s="107"/>
      <c r="O2" s="107"/>
      <c r="P2" s="107"/>
      <c r="Q2" s="107"/>
      <c r="R2" s="107"/>
      <c r="S2" s="107"/>
      <c r="T2" s="107"/>
      <c r="U2" s="107"/>
      <c r="V2" s="107"/>
      <c r="W2" s="107"/>
      <c r="X2" s="107"/>
      <c r="Y2" s="107"/>
      <c r="Z2" s="108"/>
    </row>
    <row r="3" spans="1:28" ht="16.5" customHeight="1" thickBot="1" x14ac:dyDescent="0.3">
      <c r="A3" s="5"/>
      <c r="B3" s="109"/>
      <c r="C3" s="110"/>
      <c r="D3" s="110"/>
      <c r="E3" s="110"/>
      <c r="F3" s="110"/>
      <c r="G3" s="110"/>
      <c r="H3" s="110"/>
      <c r="I3" s="110"/>
      <c r="J3" s="110"/>
      <c r="K3" s="110"/>
      <c r="L3" s="110"/>
      <c r="M3" s="110"/>
      <c r="N3" s="110"/>
      <c r="O3" s="110"/>
      <c r="P3" s="110"/>
      <c r="Q3" s="110"/>
      <c r="R3" s="110"/>
      <c r="S3" s="110"/>
      <c r="T3" s="110"/>
      <c r="U3" s="110"/>
      <c r="V3" s="110"/>
      <c r="W3" s="110"/>
      <c r="X3" s="110"/>
      <c r="Y3" s="110"/>
      <c r="Z3" s="111"/>
    </row>
    <row r="4" spans="1:28" ht="15.95" customHeight="1" thickBot="1" x14ac:dyDescent="0.3">
      <c r="A4" s="6"/>
      <c r="B4" s="140" t="s">
        <v>34</v>
      </c>
      <c r="C4" s="141"/>
      <c r="D4" s="141"/>
      <c r="E4" s="141"/>
      <c r="F4" s="141"/>
      <c r="G4" s="141"/>
      <c r="H4" s="141"/>
      <c r="I4" s="141"/>
      <c r="J4" s="141"/>
      <c r="K4" s="141"/>
      <c r="L4" s="141"/>
      <c r="M4" s="141"/>
      <c r="N4" s="141"/>
      <c r="O4" s="141"/>
      <c r="P4" s="141"/>
      <c r="Q4" s="141"/>
      <c r="R4" s="142"/>
      <c r="S4" s="189" t="s">
        <v>35</v>
      </c>
      <c r="T4" s="112" t="s">
        <v>36</v>
      </c>
      <c r="U4" s="113"/>
      <c r="V4" s="104" t="s">
        <v>39</v>
      </c>
      <c r="W4" s="104" t="s">
        <v>40</v>
      </c>
      <c r="X4" s="161" t="s">
        <v>41</v>
      </c>
      <c r="Y4" s="161"/>
      <c r="Z4" s="162"/>
    </row>
    <row r="5" spans="1:28" ht="15.75" customHeight="1" x14ac:dyDescent="0.25">
      <c r="A5" s="6"/>
      <c r="B5" s="129" t="s">
        <v>0</v>
      </c>
      <c r="C5" s="131" t="s">
        <v>1</v>
      </c>
      <c r="D5" s="133" t="s">
        <v>2</v>
      </c>
      <c r="E5" s="133" t="s">
        <v>5</v>
      </c>
      <c r="F5" s="135" t="s">
        <v>3</v>
      </c>
      <c r="G5" s="137" t="s">
        <v>31</v>
      </c>
      <c r="H5" s="138"/>
      <c r="I5" s="138"/>
      <c r="J5" s="139"/>
      <c r="K5" s="137" t="s">
        <v>33</v>
      </c>
      <c r="L5" s="138"/>
      <c r="M5" s="138"/>
      <c r="N5" s="139"/>
      <c r="O5" s="137" t="s">
        <v>32</v>
      </c>
      <c r="P5" s="138"/>
      <c r="Q5" s="138"/>
      <c r="R5" s="139"/>
      <c r="S5" s="171"/>
      <c r="T5" s="114"/>
      <c r="U5" s="115"/>
      <c r="V5" s="105"/>
      <c r="W5" s="105"/>
      <c r="X5" s="163"/>
      <c r="Y5" s="163"/>
      <c r="Z5" s="164"/>
    </row>
    <row r="6" spans="1:28" ht="15.75" customHeight="1" x14ac:dyDescent="0.25">
      <c r="A6" s="5"/>
      <c r="B6" s="130"/>
      <c r="C6" s="132"/>
      <c r="D6" s="134"/>
      <c r="E6" s="134"/>
      <c r="F6" s="136"/>
      <c r="G6" s="7" t="s">
        <v>6</v>
      </c>
      <c r="H6" s="8" t="s">
        <v>7</v>
      </c>
      <c r="I6" s="8" t="s">
        <v>10</v>
      </c>
      <c r="J6" s="9" t="s">
        <v>24</v>
      </c>
      <c r="K6" s="7" t="s">
        <v>6</v>
      </c>
      <c r="L6" s="8" t="s">
        <v>7</v>
      </c>
      <c r="M6" s="8" t="s">
        <v>10</v>
      </c>
      <c r="N6" s="9" t="s">
        <v>24</v>
      </c>
      <c r="O6" s="7" t="s">
        <v>6</v>
      </c>
      <c r="P6" s="8" t="s">
        <v>7</v>
      </c>
      <c r="Q6" s="8" t="s">
        <v>10</v>
      </c>
      <c r="R6" s="60" t="s">
        <v>24</v>
      </c>
      <c r="S6" s="51" t="s">
        <v>6</v>
      </c>
      <c r="T6" s="53" t="s">
        <v>37</v>
      </c>
      <c r="U6" s="53" t="s">
        <v>38</v>
      </c>
      <c r="V6" s="53" t="s">
        <v>37</v>
      </c>
      <c r="W6" s="53" t="s">
        <v>37</v>
      </c>
      <c r="X6" s="53" t="s">
        <v>6</v>
      </c>
      <c r="Y6" s="53" t="s">
        <v>7</v>
      </c>
      <c r="Z6" s="53" t="s">
        <v>43</v>
      </c>
    </row>
    <row r="7" spans="1:28" ht="45" x14ac:dyDescent="0.25">
      <c r="A7" s="6"/>
      <c r="B7" s="10">
        <v>1</v>
      </c>
      <c r="C7" s="11" t="s">
        <v>12</v>
      </c>
      <c r="D7" s="12" t="s">
        <v>14</v>
      </c>
      <c r="E7" s="13">
        <v>2</v>
      </c>
      <c r="F7" s="14" t="s">
        <v>3</v>
      </c>
      <c r="G7" s="55">
        <v>40000</v>
      </c>
      <c r="H7" s="16">
        <f>+ROUND(G7*19%,0)</f>
        <v>7600</v>
      </c>
      <c r="I7" s="77">
        <f>+G7+H7</f>
        <v>47600</v>
      </c>
      <c r="J7" s="18">
        <f>+I7*E7</f>
        <v>95200</v>
      </c>
      <c r="K7" s="19">
        <v>23000</v>
      </c>
      <c r="L7" s="16">
        <f>+ROUND(K7*19%,0)</f>
        <v>4370</v>
      </c>
      <c r="M7" s="17">
        <f>+K7+L7</f>
        <v>27370</v>
      </c>
      <c r="N7" s="18">
        <f>+M7*E7</f>
        <v>54740</v>
      </c>
      <c r="O7" s="19">
        <v>28000</v>
      </c>
      <c r="P7" s="16">
        <f>+ROUND(O7*19%,0)</f>
        <v>5320</v>
      </c>
      <c r="Q7" s="17">
        <f>+O7+P7</f>
        <v>33320</v>
      </c>
      <c r="R7" s="18">
        <f>+Q7*E7</f>
        <v>66640</v>
      </c>
      <c r="S7" s="61">
        <f>AVERAGE(G7,K7,O7)</f>
        <v>30333.333333333332</v>
      </c>
      <c r="T7" s="62">
        <f>STDEV(G7,K7,O7)</f>
        <v>8736.8949480540996</v>
      </c>
      <c r="U7" s="52">
        <f>T7/S7</f>
        <v>0.28802950378200332</v>
      </c>
      <c r="V7" s="63">
        <f>S7-T7</f>
        <v>21596.438385279231</v>
      </c>
      <c r="W7" s="63">
        <f>S7+T7</f>
        <v>39070.228281387434</v>
      </c>
      <c r="X7" s="62">
        <f>(K7+O7)/2</f>
        <v>25500</v>
      </c>
      <c r="Y7" s="62">
        <f>ROUND(X7*19%,0)</f>
        <v>4845</v>
      </c>
      <c r="Z7" s="62">
        <f>(X7+Y7)*E7</f>
        <v>60690</v>
      </c>
    </row>
    <row r="8" spans="1:28" ht="45" x14ac:dyDescent="0.25">
      <c r="A8" s="6"/>
      <c r="B8" s="20">
        <v>2</v>
      </c>
      <c r="C8" s="32" t="s">
        <v>11</v>
      </c>
      <c r="D8" s="22" t="s">
        <v>14</v>
      </c>
      <c r="E8" s="23">
        <v>8</v>
      </c>
      <c r="F8" s="24" t="s">
        <v>3</v>
      </c>
      <c r="G8" s="55">
        <v>35000</v>
      </c>
      <c r="H8" s="16">
        <f t="shared" ref="H8:H11" si="0">+ROUND(G8*19%,0)</f>
        <v>6650</v>
      </c>
      <c r="I8" s="77">
        <f t="shared" ref="I8:I11" si="1">+G8+H8</f>
        <v>41650</v>
      </c>
      <c r="J8" s="18">
        <f t="shared" ref="J8:J11" si="2">+I8*E8</f>
        <v>333200</v>
      </c>
      <c r="K8" s="15">
        <v>15000</v>
      </c>
      <c r="L8" s="16">
        <f t="shared" ref="L8:L11" si="3">+ROUND(K8*19%,0)</f>
        <v>2850</v>
      </c>
      <c r="M8" s="17">
        <f t="shared" ref="M8:M11" si="4">+K8+L8</f>
        <v>17850</v>
      </c>
      <c r="N8" s="18">
        <f t="shared" ref="N8:N11" si="5">+M8*E8</f>
        <v>142800</v>
      </c>
      <c r="O8" s="15">
        <v>20000</v>
      </c>
      <c r="P8" s="16">
        <f t="shared" ref="P8:P11" si="6">+ROUND(O8*19%,0)</f>
        <v>3800</v>
      </c>
      <c r="Q8" s="17">
        <f t="shared" ref="Q8:Q11" si="7">+O8+P8</f>
        <v>23800</v>
      </c>
      <c r="R8" s="18">
        <f t="shared" ref="R8:R11" si="8">+Q8*E8</f>
        <v>190400</v>
      </c>
      <c r="S8" s="61">
        <f t="shared" ref="S8:S11" si="9">AVERAGE(G8,K8,O8)</f>
        <v>23333.333333333332</v>
      </c>
      <c r="T8" s="62">
        <f t="shared" ref="T8:T11" si="10">STDEV(G8,K8,O8)</f>
        <v>10408.329997330666</v>
      </c>
      <c r="U8" s="52">
        <f>T8/S8</f>
        <v>0.44607128559988568</v>
      </c>
      <c r="V8" s="63">
        <f t="shared" ref="V8:V11" si="11">S8-T8</f>
        <v>12925.003336002666</v>
      </c>
      <c r="W8" s="63">
        <f t="shared" ref="W8:W11" si="12">S8+T8</f>
        <v>33741.663330664</v>
      </c>
      <c r="X8" s="62">
        <f>(K8+O8)/2</f>
        <v>17500</v>
      </c>
      <c r="Y8" s="62">
        <f t="shared" ref="Y8:Y11" si="13">ROUND(X8*19%,0)</f>
        <v>3325</v>
      </c>
      <c r="Z8" s="62">
        <f t="shared" ref="Z8:Z11" si="14">(X8+Y8)*E8</f>
        <v>166600</v>
      </c>
    </row>
    <row r="9" spans="1:28" ht="45" x14ac:dyDescent="0.25">
      <c r="A9" s="6"/>
      <c r="B9" s="20">
        <v>3</v>
      </c>
      <c r="C9" s="32" t="s">
        <v>13</v>
      </c>
      <c r="D9" s="22" t="s">
        <v>14</v>
      </c>
      <c r="E9" s="23">
        <v>24</v>
      </c>
      <c r="F9" s="24" t="s">
        <v>3</v>
      </c>
      <c r="G9" s="55">
        <v>23000</v>
      </c>
      <c r="H9" s="16">
        <f t="shared" si="0"/>
        <v>4370</v>
      </c>
      <c r="I9" s="77">
        <f t="shared" si="1"/>
        <v>27370</v>
      </c>
      <c r="J9" s="18">
        <f>+I9*E9</f>
        <v>656880</v>
      </c>
      <c r="K9" s="15">
        <v>15000</v>
      </c>
      <c r="L9" s="16">
        <f t="shared" si="3"/>
        <v>2850</v>
      </c>
      <c r="M9" s="17">
        <f t="shared" si="4"/>
        <v>17850</v>
      </c>
      <c r="N9" s="18">
        <f t="shared" si="5"/>
        <v>428400</v>
      </c>
      <c r="O9" s="15">
        <v>18000</v>
      </c>
      <c r="P9" s="16">
        <f t="shared" si="6"/>
        <v>3420</v>
      </c>
      <c r="Q9" s="17">
        <f t="shared" si="7"/>
        <v>21420</v>
      </c>
      <c r="R9" s="18">
        <f t="shared" si="8"/>
        <v>514080</v>
      </c>
      <c r="S9" s="61">
        <f>AVERAGE(G9,K9,O9)</f>
        <v>18666.666666666668</v>
      </c>
      <c r="T9" s="62">
        <f t="shared" si="10"/>
        <v>4041.4518843273777</v>
      </c>
      <c r="U9" s="52">
        <f t="shared" ref="U9:U11" si="15">T9/S9</f>
        <v>0.21650635094610951</v>
      </c>
      <c r="V9" s="63">
        <f t="shared" si="11"/>
        <v>14625.21478233929</v>
      </c>
      <c r="W9" s="63">
        <f t="shared" si="12"/>
        <v>22708.118550994044</v>
      </c>
      <c r="X9" s="62">
        <f>(K9+O9)/2</f>
        <v>16500</v>
      </c>
      <c r="Y9" s="62">
        <f t="shared" si="13"/>
        <v>3135</v>
      </c>
      <c r="Z9" s="62">
        <f t="shared" si="14"/>
        <v>471240</v>
      </c>
    </row>
    <row r="10" spans="1:28" ht="45" x14ac:dyDescent="0.25">
      <c r="A10" s="6"/>
      <c r="B10" s="20">
        <v>4</v>
      </c>
      <c r="C10" s="32" t="s">
        <v>16</v>
      </c>
      <c r="D10" s="22" t="s">
        <v>14</v>
      </c>
      <c r="E10" s="23">
        <v>15</v>
      </c>
      <c r="F10" s="24" t="s">
        <v>3</v>
      </c>
      <c r="G10" s="55">
        <v>33000</v>
      </c>
      <c r="H10" s="16">
        <f t="shared" si="0"/>
        <v>6270</v>
      </c>
      <c r="I10" s="77">
        <f t="shared" si="1"/>
        <v>39270</v>
      </c>
      <c r="J10" s="18">
        <f t="shared" si="2"/>
        <v>589050</v>
      </c>
      <c r="K10" s="15">
        <v>20000</v>
      </c>
      <c r="L10" s="16">
        <f t="shared" si="3"/>
        <v>3800</v>
      </c>
      <c r="M10" s="17">
        <f t="shared" si="4"/>
        <v>23800</v>
      </c>
      <c r="N10" s="18">
        <f t="shared" si="5"/>
        <v>357000</v>
      </c>
      <c r="O10" s="15">
        <v>23000</v>
      </c>
      <c r="P10" s="16">
        <f t="shared" si="6"/>
        <v>4370</v>
      </c>
      <c r="Q10" s="17">
        <f t="shared" si="7"/>
        <v>27370</v>
      </c>
      <c r="R10" s="18">
        <f t="shared" si="8"/>
        <v>410550</v>
      </c>
      <c r="S10" s="61">
        <f t="shared" si="9"/>
        <v>25333.333333333332</v>
      </c>
      <c r="T10" s="62">
        <f t="shared" si="10"/>
        <v>6806.8592855540483</v>
      </c>
      <c r="U10" s="52">
        <f t="shared" si="15"/>
        <v>0.26869181390344926</v>
      </c>
      <c r="V10" s="63">
        <f t="shared" si="11"/>
        <v>18526.474047779284</v>
      </c>
      <c r="W10" s="63">
        <f t="shared" si="12"/>
        <v>32140.19261888738</v>
      </c>
      <c r="X10" s="62">
        <f>(K10+O10)/2</f>
        <v>21500</v>
      </c>
      <c r="Y10" s="62">
        <f t="shared" si="13"/>
        <v>4085</v>
      </c>
      <c r="Z10" s="62">
        <f t="shared" si="14"/>
        <v>383775</v>
      </c>
    </row>
    <row r="11" spans="1:28" ht="147" customHeight="1" x14ac:dyDescent="0.25">
      <c r="A11" s="6"/>
      <c r="B11" s="20">
        <v>5</v>
      </c>
      <c r="C11" s="21" t="s">
        <v>28</v>
      </c>
      <c r="D11" s="22" t="s">
        <v>14</v>
      </c>
      <c r="E11" s="23">
        <v>4</v>
      </c>
      <c r="F11" s="24" t="s">
        <v>3</v>
      </c>
      <c r="G11" s="15">
        <v>12000</v>
      </c>
      <c r="H11" s="16">
        <f t="shared" si="0"/>
        <v>2280</v>
      </c>
      <c r="I11" s="17">
        <f t="shared" si="1"/>
        <v>14280</v>
      </c>
      <c r="J11" s="18">
        <f t="shared" si="2"/>
        <v>57120</v>
      </c>
      <c r="K11" s="19">
        <v>10084</v>
      </c>
      <c r="L11" s="16">
        <f t="shared" si="3"/>
        <v>1916</v>
      </c>
      <c r="M11" s="17">
        <f t="shared" si="4"/>
        <v>12000</v>
      </c>
      <c r="N11" s="18">
        <f t="shared" si="5"/>
        <v>48000</v>
      </c>
      <c r="O11" s="56">
        <v>35000</v>
      </c>
      <c r="P11" s="16">
        <f t="shared" si="6"/>
        <v>6650</v>
      </c>
      <c r="Q11" s="77">
        <f t="shared" si="7"/>
        <v>41650</v>
      </c>
      <c r="R11" s="18">
        <f t="shared" si="8"/>
        <v>166600</v>
      </c>
      <c r="S11" s="61">
        <f t="shared" si="9"/>
        <v>19028</v>
      </c>
      <c r="T11" s="62">
        <f t="shared" si="10"/>
        <v>13865.293072993445</v>
      </c>
      <c r="U11" s="52">
        <f t="shared" si="15"/>
        <v>0.72867842511001923</v>
      </c>
      <c r="V11" s="63">
        <f t="shared" si="11"/>
        <v>5162.7069270065549</v>
      </c>
      <c r="W11" s="63">
        <f t="shared" si="12"/>
        <v>32893.293072993445</v>
      </c>
      <c r="X11" s="62">
        <f>(K11+G11)/2</f>
        <v>11042</v>
      </c>
      <c r="Y11" s="62">
        <f t="shared" si="13"/>
        <v>2098</v>
      </c>
      <c r="Z11" s="62">
        <f t="shared" si="14"/>
        <v>52560</v>
      </c>
    </row>
    <row r="12" spans="1:28" ht="16.5" thickBot="1" x14ac:dyDescent="0.3">
      <c r="A12" s="6"/>
      <c r="B12" s="174" t="s">
        <v>26</v>
      </c>
      <c r="C12" s="175"/>
      <c r="D12" s="175"/>
      <c r="E12" s="175"/>
      <c r="F12" s="175"/>
      <c r="G12" s="175"/>
      <c r="H12" s="175"/>
      <c r="I12" s="175"/>
      <c r="J12" s="25">
        <f>SUM(J7:J11)</f>
        <v>1731450</v>
      </c>
      <c r="K12" s="26"/>
      <c r="L12" s="27"/>
      <c r="M12" s="27"/>
      <c r="N12" s="28">
        <f>SUM(N7:N11)</f>
        <v>1030940</v>
      </c>
      <c r="O12" s="26"/>
      <c r="P12" s="27"/>
      <c r="Q12" s="27"/>
      <c r="R12" s="28">
        <f>SUM(R7:R11)</f>
        <v>1348270</v>
      </c>
      <c r="S12" s="57"/>
      <c r="T12" s="58"/>
      <c r="U12" s="58"/>
      <c r="V12" s="59"/>
      <c r="W12" s="59"/>
      <c r="X12" s="58"/>
      <c r="Y12" s="58"/>
      <c r="Z12" s="64">
        <f>SUM(Z7:Z11)</f>
        <v>1134865</v>
      </c>
    </row>
    <row r="13" spans="1:28" ht="15.75" customHeight="1" thickBot="1" x14ac:dyDescent="0.3">
      <c r="A13" s="5"/>
      <c r="B13" s="176" t="s">
        <v>4</v>
      </c>
      <c r="C13" s="177"/>
      <c r="D13" s="177"/>
      <c r="E13" s="177"/>
      <c r="F13" s="177"/>
      <c r="G13" s="177"/>
      <c r="H13" s="177"/>
      <c r="I13" s="177"/>
      <c r="J13" s="177"/>
      <c r="K13" s="177"/>
      <c r="L13" s="177"/>
      <c r="M13" s="177"/>
      <c r="N13" s="177"/>
      <c r="O13" s="177"/>
      <c r="P13" s="177"/>
      <c r="Q13" s="177"/>
      <c r="R13" s="178"/>
      <c r="S13" s="165" t="s">
        <v>35</v>
      </c>
      <c r="T13" s="166"/>
      <c r="U13" s="167"/>
      <c r="V13" s="112" t="s">
        <v>36</v>
      </c>
      <c r="W13" s="113"/>
      <c r="X13" s="104" t="s">
        <v>39</v>
      </c>
      <c r="Y13" s="104" t="s">
        <v>40</v>
      </c>
      <c r="Z13" s="161" t="s">
        <v>41</v>
      </c>
      <c r="AA13" s="161"/>
      <c r="AB13" s="162"/>
    </row>
    <row r="14" spans="1:28" ht="15.75" customHeight="1" x14ac:dyDescent="0.25">
      <c r="A14" s="6"/>
      <c r="B14" s="120" t="s">
        <v>0</v>
      </c>
      <c r="C14" s="118" t="s">
        <v>1</v>
      </c>
      <c r="D14" s="181" t="s">
        <v>2</v>
      </c>
      <c r="E14" s="181" t="s">
        <v>5</v>
      </c>
      <c r="F14" s="179" t="s">
        <v>3</v>
      </c>
      <c r="G14" s="124" t="s">
        <v>31</v>
      </c>
      <c r="H14" s="125"/>
      <c r="I14" s="125"/>
      <c r="J14" s="126"/>
      <c r="K14" s="124" t="s">
        <v>33</v>
      </c>
      <c r="L14" s="125"/>
      <c r="M14" s="125"/>
      <c r="N14" s="126"/>
      <c r="O14" s="124" t="s">
        <v>32</v>
      </c>
      <c r="P14" s="125"/>
      <c r="Q14" s="125"/>
      <c r="R14" s="126"/>
      <c r="S14" s="168"/>
      <c r="T14" s="169"/>
      <c r="U14" s="170"/>
      <c r="V14" s="114"/>
      <c r="W14" s="115"/>
      <c r="X14" s="105"/>
      <c r="Y14" s="105"/>
      <c r="Z14" s="163"/>
      <c r="AA14" s="163"/>
      <c r="AB14" s="164"/>
    </row>
    <row r="15" spans="1:28" ht="15.75" customHeight="1" x14ac:dyDescent="0.25">
      <c r="A15" s="5"/>
      <c r="B15" s="121"/>
      <c r="C15" s="119"/>
      <c r="D15" s="182"/>
      <c r="E15" s="182"/>
      <c r="F15" s="180"/>
      <c r="G15" s="29" t="s">
        <v>6</v>
      </c>
      <c r="H15" s="30" t="s">
        <v>7</v>
      </c>
      <c r="I15" s="30" t="s">
        <v>10</v>
      </c>
      <c r="J15" s="31" t="s">
        <v>24</v>
      </c>
      <c r="K15" s="29" t="s">
        <v>6</v>
      </c>
      <c r="L15" s="30" t="s">
        <v>7</v>
      </c>
      <c r="M15" s="30" t="s">
        <v>10</v>
      </c>
      <c r="N15" s="31" t="s">
        <v>24</v>
      </c>
      <c r="O15" s="29" t="s">
        <v>6</v>
      </c>
      <c r="P15" s="30" t="s">
        <v>7</v>
      </c>
      <c r="Q15" s="30" t="s">
        <v>10</v>
      </c>
      <c r="R15" s="31" t="s">
        <v>24</v>
      </c>
      <c r="S15" s="65" t="s">
        <v>6</v>
      </c>
      <c r="T15" s="66" t="s">
        <v>7</v>
      </c>
      <c r="U15" s="67" t="s">
        <v>43</v>
      </c>
      <c r="V15" s="53" t="s">
        <v>37</v>
      </c>
      <c r="W15" s="53" t="s">
        <v>38</v>
      </c>
      <c r="X15" s="53" t="s">
        <v>37</v>
      </c>
      <c r="Y15" s="53" t="s">
        <v>37</v>
      </c>
      <c r="Z15" s="53" t="s">
        <v>6</v>
      </c>
      <c r="AA15" s="53" t="s">
        <v>7</v>
      </c>
      <c r="AB15" s="53" t="s">
        <v>43</v>
      </c>
    </row>
    <row r="16" spans="1:28" ht="66" customHeight="1" x14ac:dyDescent="0.25">
      <c r="A16" s="5"/>
      <c r="B16" s="20">
        <v>1</v>
      </c>
      <c r="C16" s="32" t="s">
        <v>18</v>
      </c>
      <c r="D16" s="143" t="s">
        <v>47</v>
      </c>
      <c r="E16" s="23">
        <v>15</v>
      </c>
      <c r="F16" s="24" t="s">
        <v>3</v>
      </c>
      <c r="G16" s="33">
        <v>7000</v>
      </c>
      <c r="H16" s="16">
        <f t="shared" ref="H16:H17" si="16">+ROUND(G16*19%,0)</f>
        <v>1330</v>
      </c>
      <c r="I16" s="83">
        <f t="shared" ref="I16:I17" si="17">+G16+H16</f>
        <v>8330</v>
      </c>
      <c r="J16" s="18">
        <f>+I16*E16</f>
        <v>124950</v>
      </c>
      <c r="K16" s="19">
        <v>4202</v>
      </c>
      <c r="L16" s="16">
        <f t="shared" ref="L16:L17" si="18">+ROUND(K16*19%,0)</f>
        <v>798</v>
      </c>
      <c r="M16" s="17">
        <f t="shared" ref="M16:M17" si="19">+K16+L16</f>
        <v>5000</v>
      </c>
      <c r="N16" s="18">
        <f>+M16*E16</f>
        <v>75000</v>
      </c>
      <c r="O16" s="19">
        <v>4000</v>
      </c>
      <c r="P16" s="16">
        <f t="shared" ref="P16:P17" si="20">+ROUND(O16*19%,0)</f>
        <v>760</v>
      </c>
      <c r="Q16" s="17">
        <f t="shared" ref="Q16:Q17" si="21">+O16+P16</f>
        <v>4760</v>
      </c>
      <c r="R16" s="18">
        <f>+Q16*E16</f>
        <v>71400</v>
      </c>
      <c r="S16" s="61">
        <f>AVERAGE(G16,K16,O16)</f>
        <v>5067.333333333333</v>
      </c>
      <c r="T16" s="62">
        <f>ROUND(S16*19%,0)</f>
        <v>963</v>
      </c>
      <c r="U16" s="62">
        <f>(S16+T16)*E16</f>
        <v>90455</v>
      </c>
      <c r="V16" s="62">
        <f>STDEV(I16,M16,Q16)</f>
        <v>1995.4698694793665</v>
      </c>
      <c r="W16" s="52">
        <f>V16/U16</f>
        <v>2.2060360062786652E-2</v>
      </c>
      <c r="X16" s="63">
        <f>S16-V16</f>
        <v>3071.8634638539666</v>
      </c>
      <c r="Y16" s="63">
        <f>S16+V16</f>
        <v>7062.8032028127</v>
      </c>
      <c r="Z16" s="62">
        <f>(K16+O16)/2</f>
        <v>4101</v>
      </c>
      <c r="AA16" s="62">
        <f>ROUND(Z16*19%,0)</f>
        <v>779</v>
      </c>
      <c r="AB16" s="62">
        <f>(Z16+AA16)*E16</f>
        <v>73200</v>
      </c>
    </row>
    <row r="17" spans="1:28" ht="48.75" customHeight="1" x14ac:dyDescent="0.25">
      <c r="A17" s="6"/>
      <c r="B17" s="20">
        <v>2</v>
      </c>
      <c r="C17" s="32" t="s">
        <v>19</v>
      </c>
      <c r="D17" s="143"/>
      <c r="E17" s="23">
        <v>1</v>
      </c>
      <c r="F17" s="24" t="s">
        <v>3</v>
      </c>
      <c r="G17" s="33">
        <v>7000</v>
      </c>
      <c r="H17" s="16">
        <f t="shared" si="16"/>
        <v>1330</v>
      </c>
      <c r="I17" s="83">
        <f t="shared" si="17"/>
        <v>8330</v>
      </c>
      <c r="J17" s="18">
        <f t="shared" ref="J17" si="22">+I17*E17</f>
        <v>8330</v>
      </c>
      <c r="K17" s="19">
        <v>4202</v>
      </c>
      <c r="L17" s="16">
        <f t="shared" si="18"/>
        <v>798</v>
      </c>
      <c r="M17" s="17">
        <f t="shared" si="19"/>
        <v>5000</v>
      </c>
      <c r="N17" s="18">
        <f>+M17*E17</f>
        <v>5000</v>
      </c>
      <c r="O17" s="19">
        <v>4000</v>
      </c>
      <c r="P17" s="16">
        <f t="shared" si="20"/>
        <v>760</v>
      </c>
      <c r="Q17" s="17">
        <f t="shared" si="21"/>
        <v>4760</v>
      </c>
      <c r="R17" s="18">
        <f>+Q17*E17</f>
        <v>4760</v>
      </c>
      <c r="S17" s="61">
        <f>AVERAGE(G17,K17,O17)</f>
        <v>5067.333333333333</v>
      </c>
      <c r="T17" s="62">
        <f t="shared" ref="T17" si="23">ROUND(S17*19%,0)</f>
        <v>963</v>
      </c>
      <c r="U17" s="62">
        <f>(S17+T17)*E17</f>
        <v>6030.333333333333</v>
      </c>
      <c r="V17" s="62">
        <f>STDEV(I17,M17,Q17)</f>
        <v>1995.4698694793665</v>
      </c>
      <c r="W17" s="52">
        <f>V17/U17</f>
        <v>0.33090540094179977</v>
      </c>
      <c r="X17" s="63">
        <f>S17-V17</f>
        <v>3071.8634638539666</v>
      </c>
      <c r="Y17" s="63">
        <f>S17+V17</f>
        <v>7062.8032028127</v>
      </c>
      <c r="Z17" s="62">
        <f>(K17+O17)/2</f>
        <v>4101</v>
      </c>
      <c r="AA17" s="62">
        <f>ROUND(Z17*19%,0)</f>
        <v>779</v>
      </c>
      <c r="AB17" s="62">
        <f>(Z17+AA17)*E17</f>
        <v>4880</v>
      </c>
    </row>
    <row r="18" spans="1:28" ht="16.5" thickBot="1" x14ac:dyDescent="0.3">
      <c r="A18" s="6"/>
      <c r="B18" s="148" t="s">
        <v>26</v>
      </c>
      <c r="C18" s="149"/>
      <c r="D18" s="149"/>
      <c r="E18" s="149"/>
      <c r="F18" s="149"/>
      <c r="G18" s="149"/>
      <c r="H18" s="149"/>
      <c r="I18" s="149"/>
      <c r="J18" s="34">
        <f>SUM(J16:J17)</f>
        <v>133280</v>
      </c>
      <c r="K18" s="35"/>
      <c r="L18" s="35"/>
      <c r="M18" s="35"/>
      <c r="N18" s="28">
        <f>SUM(N16:N17)</f>
        <v>80000</v>
      </c>
      <c r="O18" s="35"/>
      <c r="P18" s="35"/>
      <c r="Q18" s="35"/>
      <c r="R18" s="28">
        <f>SUM(R16:R17)</f>
        <v>76160</v>
      </c>
      <c r="S18" s="86"/>
      <c r="T18" s="49"/>
      <c r="U18" s="87">
        <f>SUM(U16:U17)</f>
        <v>96485.333333333328</v>
      </c>
      <c r="V18" s="88"/>
      <c r="W18" s="88"/>
      <c r="X18" s="49"/>
      <c r="Y18" s="49"/>
      <c r="Z18" s="49"/>
      <c r="AA18" s="49"/>
      <c r="AB18" s="103">
        <f>SUM(AB16:AB17)</f>
        <v>78080</v>
      </c>
    </row>
    <row r="19" spans="1:28" ht="16.5" thickBot="1" x14ac:dyDescent="0.3">
      <c r="A19" s="6"/>
      <c r="B19" s="150" t="s">
        <v>29</v>
      </c>
      <c r="C19" s="151"/>
      <c r="D19" s="151"/>
      <c r="E19" s="151"/>
      <c r="F19" s="151"/>
      <c r="G19" s="151"/>
      <c r="H19" s="151"/>
      <c r="I19" s="151"/>
      <c r="J19" s="36">
        <f>J12+J18</f>
        <v>1864730</v>
      </c>
      <c r="K19" s="37"/>
      <c r="L19" s="37"/>
      <c r="M19" s="37"/>
      <c r="N19" s="36">
        <f>N12+N18</f>
        <v>1110940</v>
      </c>
      <c r="O19" s="37"/>
      <c r="P19" s="37"/>
      <c r="Q19" s="37"/>
      <c r="R19" s="36">
        <f>R12+R18</f>
        <v>1424430</v>
      </c>
      <c r="S19" s="186"/>
      <c r="T19" s="187"/>
      <c r="U19" s="187"/>
      <c r="V19" s="187"/>
      <c r="W19" s="187"/>
      <c r="X19" s="187"/>
      <c r="Y19" s="187"/>
      <c r="Z19" s="187"/>
      <c r="AA19" s="187"/>
      <c r="AB19" s="100">
        <f>AB18+Z12</f>
        <v>1212945</v>
      </c>
    </row>
    <row r="20" spans="1:28" ht="15.95" customHeight="1" thickBot="1" x14ac:dyDescent="0.3">
      <c r="A20" s="6"/>
      <c r="B20" s="146" t="s">
        <v>25</v>
      </c>
      <c r="C20" s="147"/>
      <c r="D20" s="147"/>
      <c r="E20" s="147"/>
      <c r="F20" s="147"/>
      <c r="G20" s="147"/>
      <c r="H20" s="147"/>
      <c r="I20" s="147"/>
      <c r="J20" s="147"/>
      <c r="K20" s="147"/>
      <c r="L20" s="147"/>
      <c r="M20" s="147"/>
      <c r="N20" s="147"/>
      <c r="O20" s="147"/>
      <c r="P20" s="147"/>
      <c r="Q20" s="147"/>
      <c r="R20" s="147"/>
      <c r="S20" s="171" t="s">
        <v>35</v>
      </c>
      <c r="T20" s="172"/>
      <c r="U20" s="173"/>
      <c r="V20" s="112" t="s">
        <v>36</v>
      </c>
      <c r="W20" s="113"/>
      <c r="X20" s="104" t="s">
        <v>39</v>
      </c>
      <c r="Y20" s="104" t="s">
        <v>40</v>
      </c>
      <c r="Z20" s="161" t="s">
        <v>41</v>
      </c>
      <c r="AA20" s="161"/>
      <c r="AB20" s="188"/>
    </row>
    <row r="21" spans="1:28" ht="15.75" x14ac:dyDescent="0.25">
      <c r="A21" s="6"/>
      <c r="B21" s="121" t="s">
        <v>1</v>
      </c>
      <c r="C21" s="119" t="s">
        <v>1</v>
      </c>
      <c r="D21" s="182" t="s">
        <v>5</v>
      </c>
      <c r="E21" s="182" t="s">
        <v>3</v>
      </c>
      <c r="F21" s="190"/>
      <c r="G21" s="124" t="s">
        <v>31</v>
      </c>
      <c r="H21" s="125"/>
      <c r="I21" s="125"/>
      <c r="J21" s="126"/>
      <c r="K21" s="127" t="s">
        <v>33</v>
      </c>
      <c r="L21" s="125"/>
      <c r="M21" s="125"/>
      <c r="N21" s="128"/>
      <c r="O21" s="124" t="s">
        <v>32</v>
      </c>
      <c r="P21" s="125"/>
      <c r="Q21" s="125"/>
      <c r="R21" s="128"/>
      <c r="S21" s="168"/>
      <c r="T21" s="169"/>
      <c r="U21" s="170"/>
      <c r="V21" s="114"/>
      <c r="W21" s="115"/>
      <c r="X21" s="105"/>
      <c r="Y21" s="105"/>
      <c r="Z21" s="163"/>
      <c r="AA21" s="163"/>
      <c r="AB21" s="164"/>
    </row>
    <row r="22" spans="1:28" ht="15.75" x14ac:dyDescent="0.25">
      <c r="A22" s="6"/>
      <c r="B22" s="130"/>
      <c r="C22" s="132"/>
      <c r="D22" s="134"/>
      <c r="E22" s="134"/>
      <c r="F22" s="191"/>
      <c r="G22" s="74" t="s">
        <v>6</v>
      </c>
      <c r="H22" s="72" t="s">
        <v>7</v>
      </c>
      <c r="I22" s="72" t="s">
        <v>10</v>
      </c>
      <c r="J22" s="76" t="s">
        <v>15</v>
      </c>
      <c r="K22" s="38" t="s">
        <v>6</v>
      </c>
      <c r="L22" s="72" t="s">
        <v>7</v>
      </c>
      <c r="M22" s="72" t="s">
        <v>10</v>
      </c>
      <c r="N22" s="73" t="s">
        <v>15</v>
      </c>
      <c r="O22" s="74" t="s">
        <v>6</v>
      </c>
      <c r="P22" s="72" t="s">
        <v>7</v>
      </c>
      <c r="Q22" s="72" t="s">
        <v>10</v>
      </c>
      <c r="R22" s="73" t="s">
        <v>15</v>
      </c>
      <c r="S22" s="71" t="s">
        <v>6</v>
      </c>
      <c r="T22" s="53" t="s">
        <v>7</v>
      </c>
      <c r="U22" s="54" t="s">
        <v>42</v>
      </c>
      <c r="V22" s="53" t="s">
        <v>37</v>
      </c>
      <c r="W22" s="53" t="s">
        <v>38</v>
      </c>
      <c r="X22" s="53" t="s">
        <v>37</v>
      </c>
      <c r="Y22" s="53" t="s">
        <v>37</v>
      </c>
      <c r="Z22" s="53" t="s">
        <v>6</v>
      </c>
      <c r="AA22" s="53" t="s">
        <v>7</v>
      </c>
      <c r="AB22" s="66" t="s">
        <v>43</v>
      </c>
    </row>
    <row r="23" spans="1:28" ht="15.75" customHeight="1" x14ac:dyDescent="0.25">
      <c r="A23" s="6"/>
      <c r="B23" s="144" t="s">
        <v>12</v>
      </c>
      <c r="C23" s="39" t="s">
        <v>8</v>
      </c>
      <c r="D23" s="75">
        <v>1</v>
      </c>
      <c r="E23" s="122" t="s">
        <v>3</v>
      </c>
      <c r="F23" s="123"/>
      <c r="G23" s="56">
        <v>4600</v>
      </c>
      <c r="H23" s="78">
        <v>874</v>
      </c>
      <c r="I23" s="17">
        <f>G23+H23</f>
        <v>5474</v>
      </c>
      <c r="J23" s="18">
        <f t="shared" ref="J23:J56" si="24">I23*D23</f>
        <v>5474</v>
      </c>
      <c r="K23" s="40">
        <v>5042</v>
      </c>
      <c r="L23" s="17">
        <v>958</v>
      </c>
      <c r="M23" s="17">
        <f>L23+K23</f>
        <v>6000</v>
      </c>
      <c r="N23" s="79">
        <f>M23*D23</f>
        <v>6000</v>
      </c>
      <c r="O23" s="19">
        <v>5000</v>
      </c>
      <c r="P23" s="17">
        <v>950</v>
      </c>
      <c r="Q23" s="17">
        <f>P23+O23</f>
        <v>5950</v>
      </c>
      <c r="R23" s="79">
        <f>Q23*D23</f>
        <v>5950</v>
      </c>
      <c r="S23" s="80">
        <f>AVERAGE(G23,K23,O23)</f>
        <v>4880.666666666667</v>
      </c>
      <c r="T23" s="62">
        <f>S23*19%</f>
        <v>927.32666666666671</v>
      </c>
      <c r="U23" s="68">
        <f>S23+T23</f>
        <v>5807.9933333333338</v>
      </c>
      <c r="V23" s="62">
        <f>STDEV(G23,K23,O23)</f>
        <v>243.96994350397617</v>
      </c>
      <c r="W23" s="52">
        <f>V23/S23</f>
        <v>4.9987012055178831E-2</v>
      </c>
      <c r="X23" s="63">
        <f>S23-V23</f>
        <v>4636.6967231626904</v>
      </c>
      <c r="Y23" s="63">
        <f>S23+V23</f>
        <v>5124.6366101706435</v>
      </c>
      <c r="Z23" s="101">
        <f>(K23+O23)/2</f>
        <v>5021</v>
      </c>
      <c r="AA23" s="101">
        <f>ROUND(Z23*19%,0)</f>
        <v>954</v>
      </c>
      <c r="AB23" s="101">
        <f>(Z23+AA23)*D23</f>
        <v>5975</v>
      </c>
    </row>
    <row r="24" spans="1:28" s="85" customFormat="1" ht="15.75" x14ac:dyDescent="0.25">
      <c r="A24" s="84"/>
      <c r="B24" s="144"/>
      <c r="C24" s="89" t="s">
        <v>9</v>
      </c>
      <c r="D24" s="90">
        <v>1</v>
      </c>
      <c r="E24" s="116" t="s">
        <v>3</v>
      </c>
      <c r="F24" s="117"/>
      <c r="G24" s="91"/>
      <c r="H24" s="77"/>
      <c r="I24" s="77">
        <f t="shared" ref="I24:I29" si="25">G24+H24</f>
        <v>0</v>
      </c>
      <c r="J24" s="92">
        <f t="shared" si="24"/>
        <v>0</v>
      </c>
      <c r="K24" s="93">
        <v>5882</v>
      </c>
      <c r="L24" s="77">
        <v>1118</v>
      </c>
      <c r="M24" s="77">
        <f t="shared" ref="M24:M56" si="26">L24+K24</f>
        <v>7000</v>
      </c>
      <c r="N24" s="94">
        <f t="shared" ref="N24:N56" si="27">M24*D24</f>
        <v>7000</v>
      </c>
      <c r="O24" s="95">
        <v>8000</v>
      </c>
      <c r="P24" s="77">
        <v>1520</v>
      </c>
      <c r="Q24" s="77">
        <f t="shared" ref="Q24:Q56" si="28">P24+O24</f>
        <v>9520</v>
      </c>
      <c r="R24" s="94">
        <f t="shared" ref="R24:R56" si="29">Q24*D24</f>
        <v>9520</v>
      </c>
      <c r="S24" s="96">
        <f>AVERAGE(K24,O24)</f>
        <v>6941</v>
      </c>
      <c r="T24" s="97">
        <f t="shared" ref="T24:T56" si="30">S24*19%</f>
        <v>1318.79</v>
      </c>
      <c r="U24" s="98">
        <f t="shared" ref="U24:U56" si="31">S24+T24</f>
        <v>8259.7900000000009</v>
      </c>
      <c r="V24" s="62">
        <f>STDEV(K24,O24)</f>
        <v>1497.6521625531077</v>
      </c>
      <c r="W24" s="52">
        <f t="shared" ref="W24:W56" si="32">V24/S24</f>
        <v>0.21576893279831547</v>
      </c>
      <c r="X24" s="63">
        <f t="shared" ref="X24:X56" si="33">S24-V24</f>
        <v>5443.3478374468923</v>
      </c>
      <c r="Y24" s="63">
        <f t="shared" ref="Y24:Y56" si="34">S24+V24</f>
        <v>8438.6521625531077</v>
      </c>
      <c r="Z24" s="101">
        <f>(K24+O24)/2</f>
        <v>6941</v>
      </c>
      <c r="AA24" s="101">
        <f t="shared" ref="AA24:AA56" si="35">ROUND(Z24*19%,0)</f>
        <v>1319</v>
      </c>
      <c r="AB24" s="101">
        <f t="shared" ref="AB24:AB56" si="36">(Z24+AA24)*D24</f>
        <v>8260</v>
      </c>
    </row>
    <row r="25" spans="1:28" s="85" customFormat="1" ht="15.75" x14ac:dyDescent="0.25">
      <c r="A25" s="84"/>
      <c r="B25" s="144"/>
      <c r="C25" s="89" t="s">
        <v>17</v>
      </c>
      <c r="D25" s="90">
        <v>1</v>
      </c>
      <c r="E25" s="116" t="s">
        <v>3</v>
      </c>
      <c r="F25" s="117"/>
      <c r="G25" s="56">
        <v>8000</v>
      </c>
      <c r="H25" s="77">
        <v>1520</v>
      </c>
      <c r="I25" s="77">
        <f t="shared" si="25"/>
        <v>9520</v>
      </c>
      <c r="J25" s="92">
        <f t="shared" si="24"/>
        <v>9520</v>
      </c>
      <c r="K25" s="93">
        <v>13025</v>
      </c>
      <c r="L25" s="77">
        <v>2475</v>
      </c>
      <c r="M25" s="77">
        <f t="shared" si="26"/>
        <v>15500</v>
      </c>
      <c r="N25" s="94">
        <f t="shared" si="27"/>
        <v>15500</v>
      </c>
      <c r="O25" s="95">
        <v>14000</v>
      </c>
      <c r="P25" s="77">
        <v>2660</v>
      </c>
      <c r="Q25" s="77">
        <f t="shared" si="28"/>
        <v>16660</v>
      </c>
      <c r="R25" s="94">
        <f t="shared" si="29"/>
        <v>16660</v>
      </c>
      <c r="S25" s="96">
        <f t="shared" ref="S25:S56" si="37">AVERAGE(G25,K25,O25)</f>
        <v>11675</v>
      </c>
      <c r="T25" s="97">
        <f t="shared" si="30"/>
        <v>2218.25</v>
      </c>
      <c r="U25" s="98">
        <f t="shared" si="31"/>
        <v>13893.25</v>
      </c>
      <c r="V25" s="62">
        <f t="shared" ref="V25:V56" si="38">STDEV(G25,K25,O25)</f>
        <v>3219.7631900498523</v>
      </c>
      <c r="W25" s="52">
        <f t="shared" si="32"/>
        <v>0.27578271435116508</v>
      </c>
      <c r="X25" s="63">
        <f t="shared" si="33"/>
        <v>8455.2368099501473</v>
      </c>
      <c r="Y25" s="63">
        <f t="shared" si="34"/>
        <v>14894.763190049853</v>
      </c>
      <c r="Z25" s="101">
        <f>(K25+O25)/2</f>
        <v>13512.5</v>
      </c>
      <c r="AA25" s="101">
        <f t="shared" si="35"/>
        <v>2567</v>
      </c>
      <c r="AB25" s="101">
        <f t="shared" si="36"/>
        <v>16079.5</v>
      </c>
    </row>
    <row r="26" spans="1:28" s="85" customFormat="1" ht="15.75" x14ac:dyDescent="0.25">
      <c r="A26" s="84"/>
      <c r="B26" s="144"/>
      <c r="C26" s="89" t="s">
        <v>20</v>
      </c>
      <c r="D26" s="90">
        <v>1</v>
      </c>
      <c r="E26" s="116" t="s">
        <v>3</v>
      </c>
      <c r="F26" s="117"/>
      <c r="G26" s="95">
        <v>1000</v>
      </c>
      <c r="H26" s="77">
        <v>190</v>
      </c>
      <c r="I26" s="77">
        <f t="shared" si="25"/>
        <v>1190</v>
      </c>
      <c r="J26" s="92">
        <f t="shared" si="24"/>
        <v>1190</v>
      </c>
      <c r="K26" s="56">
        <v>2521</v>
      </c>
      <c r="L26" s="77">
        <v>479</v>
      </c>
      <c r="M26" s="77">
        <f t="shared" si="26"/>
        <v>3000</v>
      </c>
      <c r="N26" s="94">
        <f t="shared" si="27"/>
        <v>3000</v>
      </c>
      <c r="O26" s="95">
        <v>500</v>
      </c>
      <c r="P26" s="77">
        <v>95</v>
      </c>
      <c r="Q26" s="77">
        <f t="shared" si="28"/>
        <v>595</v>
      </c>
      <c r="R26" s="94">
        <f>Q26*D26</f>
        <v>595</v>
      </c>
      <c r="S26" s="96">
        <f t="shared" si="37"/>
        <v>1340.3333333333333</v>
      </c>
      <c r="T26" s="97">
        <f t="shared" si="30"/>
        <v>254.66333333333333</v>
      </c>
      <c r="U26" s="98">
        <f t="shared" si="31"/>
        <v>1594.9966666666667</v>
      </c>
      <c r="V26" s="62">
        <f t="shared" si="38"/>
        <v>1052.6064475070127</v>
      </c>
      <c r="W26" s="52">
        <f t="shared" si="32"/>
        <v>0.78533184345213591</v>
      </c>
      <c r="X26" s="63">
        <f t="shared" si="33"/>
        <v>287.72688582632054</v>
      </c>
      <c r="Y26" s="63">
        <f t="shared" si="34"/>
        <v>2392.939780840346</v>
      </c>
      <c r="Z26" s="101">
        <f>(G26+O26)/2</f>
        <v>750</v>
      </c>
      <c r="AA26" s="101">
        <f t="shared" si="35"/>
        <v>143</v>
      </c>
      <c r="AB26" s="101">
        <f t="shared" si="36"/>
        <v>893</v>
      </c>
    </row>
    <row r="27" spans="1:28" s="85" customFormat="1" ht="15.75" x14ac:dyDescent="0.25">
      <c r="A27" s="84"/>
      <c r="B27" s="144"/>
      <c r="C27" s="89" t="s">
        <v>21</v>
      </c>
      <c r="D27" s="90">
        <v>1</v>
      </c>
      <c r="E27" s="116" t="s">
        <v>3</v>
      </c>
      <c r="F27" s="117"/>
      <c r="G27" s="56">
        <v>17000</v>
      </c>
      <c r="H27" s="77">
        <v>3230</v>
      </c>
      <c r="I27" s="77">
        <f t="shared" si="25"/>
        <v>20230</v>
      </c>
      <c r="J27" s="92">
        <f t="shared" si="24"/>
        <v>20230</v>
      </c>
      <c r="K27" s="93">
        <v>15126</v>
      </c>
      <c r="L27" s="77">
        <v>2874</v>
      </c>
      <c r="M27" s="77">
        <f t="shared" si="26"/>
        <v>18000</v>
      </c>
      <c r="N27" s="94">
        <f t="shared" si="27"/>
        <v>18000</v>
      </c>
      <c r="O27" s="95">
        <v>15000</v>
      </c>
      <c r="P27" s="77">
        <v>2850</v>
      </c>
      <c r="Q27" s="77">
        <f t="shared" si="28"/>
        <v>17850</v>
      </c>
      <c r="R27" s="94">
        <f t="shared" si="29"/>
        <v>17850</v>
      </c>
      <c r="S27" s="96">
        <f t="shared" si="37"/>
        <v>15708.666666666666</v>
      </c>
      <c r="T27" s="97">
        <f t="shared" si="30"/>
        <v>2984.6466666666665</v>
      </c>
      <c r="U27" s="98">
        <f t="shared" si="31"/>
        <v>18693.313333333332</v>
      </c>
      <c r="V27" s="62">
        <f t="shared" si="38"/>
        <v>1120.100590720911</v>
      </c>
      <c r="W27" s="52">
        <f t="shared" si="32"/>
        <v>7.1304625305833993E-2</v>
      </c>
      <c r="X27" s="63">
        <f t="shared" si="33"/>
        <v>14588.566075945755</v>
      </c>
      <c r="Y27" s="63">
        <f t="shared" si="34"/>
        <v>16828.767257387575</v>
      </c>
      <c r="Z27" s="101">
        <f>(K27+O27)/2</f>
        <v>15063</v>
      </c>
      <c r="AA27" s="101">
        <f t="shared" si="35"/>
        <v>2862</v>
      </c>
      <c r="AB27" s="101">
        <f t="shared" si="36"/>
        <v>17925</v>
      </c>
    </row>
    <row r="28" spans="1:28" s="85" customFormat="1" ht="15.75" x14ac:dyDescent="0.25">
      <c r="A28" s="84"/>
      <c r="B28" s="144"/>
      <c r="C28" s="89" t="s">
        <v>22</v>
      </c>
      <c r="D28" s="90">
        <v>1</v>
      </c>
      <c r="E28" s="116" t="s">
        <v>3</v>
      </c>
      <c r="F28" s="117"/>
      <c r="G28" s="95">
        <v>600</v>
      </c>
      <c r="H28" s="77">
        <v>114</v>
      </c>
      <c r="I28" s="77">
        <f t="shared" si="25"/>
        <v>714</v>
      </c>
      <c r="J28" s="92">
        <f t="shared" si="24"/>
        <v>714</v>
      </c>
      <c r="K28" s="99">
        <v>2521</v>
      </c>
      <c r="L28" s="77">
        <v>479</v>
      </c>
      <c r="M28" s="77">
        <f t="shared" si="26"/>
        <v>3000</v>
      </c>
      <c r="N28" s="94">
        <f t="shared" si="27"/>
        <v>3000</v>
      </c>
      <c r="O28" s="95">
        <v>500</v>
      </c>
      <c r="P28" s="77">
        <v>95</v>
      </c>
      <c r="Q28" s="77">
        <f t="shared" si="28"/>
        <v>595</v>
      </c>
      <c r="R28" s="94">
        <f t="shared" si="29"/>
        <v>595</v>
      </c>
      <c r="S28" s="96">
        <f t="shared" si="37"/>
        <v>1207</v>
      </c>
      <c r="T28" s="97">
        <f t="shared" si="30"/>
        <v>229.33</v>
      </c>
      <c r="U28" s="98">
        <f t="shared" si="31"/>
        <v>1436.33</v>
      </c>
      <c r="V28" s="62">
        <f t="shared" si="38"/>
        <v>1139.0553103339628</v>
      </c>
      <c r="W28" s="52">
        <f t="shared" si="32"/>
        <v>0.94370779646558645</v>
      </c>
      <c r="X28" s="63">
        <f t="shared" si="33"/>
        <v>67.94468966603722</v>
      </c>
      <c r="Y28" s="63">
        <f t="shared" si="34"/>
        <v>2346.0553103339626</v>
      </c>
      <c r="Z28" s="101">
        <f>(G28+O28)/2</f>
        <v>550</v>
      </c>
      <c r="AA28" s="101">
        <f t="shared" si="35"/>
        <v>105</v>
      </c>
      <c r="AB28" s="101">
        <f t="shared" si="36"/>
        <v>655</v>
      </c>
    </row>
    <row r="29" spans="1:28" s="85" customFormat="1" ht="15.75" x14ac:dyDescent="0.25">
      <c r="A29" s="84"/>
      <c r="B29" s="144"/>
      <c r="C29" s="89" t="s">
        <v>23</v>
      </c>
      <c r="D29" s="90">
        <v>1</v>
      </c>
      <c r="E29" s="116" t="s">
        <v>3</v>
      </c>
      <c r="F29" s="117"/>
      <c r="G29" s="56">
        <v>71000</v>
      </c>
      <c r="H29" s="77">
        <v>13490</v>
      </c>
      <c r="I29" s="77">
        <f t="shared" si="25"/>
        <v>84490</v>
      </c>
      <c r="J29" s="92">
        <f t="shared" si="24"/>
        <v>84490</v>
      </c>
      <c r="K29" s="93">
        <v>29411</v>
      </c>
      <c r="L29" s="77">
        <v>5589</v>
      </c>
      <c r="M29" s="77">
        <f t="shared" si="26"/>
        <v>35000</v>
      </c>
      <c r="N29" s="94">
        <f t="shared" si="27"/>
        <v>35000</v>
      </c>
      <c r="O29" s="95">
        <v>40000</v>
      </c>
      <c r="P29" s="77">
        <v>7600</v>
      </c>
      <c r="Q29" s="77">
        <f t="shared" si="28"/>
        <v>47600</v>
      </c>
      <c r="R29" s="94">
        <f t="shared" si="29"/>
        <v>47600</v>
      </c>
      <c r="S29" s="96">
        <f t="shared" si="37"/>
        <v>46803.666666666664</v>
      </c>
      <c r="T29" s="97">
        <f t="shared" si="30"/>
        <v>8892.6966666666667</v>
      </c>
      <c r="U29" s="98">
        <f t="shared" si="31"/>
        <v>55696.363333333327</v>
      </c>
      <c r="V29" s="62">
        <f t="shared" si="38"/>
        <v>21613.158962385241</v>
      </c>
      <c r="W29" s="52">
        <f t="shared" si="32"/>
        <v>0.46178345633287798</v>
      </c>
      <c r="X29" s="63">
        <f t="shared" si="33"/>
        <v>25190.507704281423</v>
      </c>
      <c r="Y29" s="63">
        <f t="shared" si="34"/>
        <v>68416.825629051906</v>
      </c>
      <c r="Z29" s="101">
        <f>(K29+O29)/2</f>
        <v>34705.5</v>
      </c>
      <c r="AA29" s="101">
        <f t="shared" si="35"/>
        <v>6594</v>
      </c>
      <c r="AB29" s="101">
        <f t="shared" si="36"/>
        <v>41299.5</v>
      </c>
    </row>
    <row r="30" spans="1:28" s="85" customFormat="1" ht="15.75" customHeight="1" x14ac:dyDescent="0.25">
      <c r="A30" s="84"/>
      <c r="B30" s="145" t="s">
        <v>11</v>
      </c>
      <c r="C30" s="89" t="s">
        <v>8</v>
      </c>
      <c r="D30" s="90">
        <v>1</v>
      </c>
      <c r="E30" s="116" t="s">
        <v>3</v>
      </c>
      <c r="F30" s="117"/>
      <c r="G30" s="56">
        <v>4600</v>
      </c>
      <c r="H30" s="77">
        <v>874</v>
      </c>
      <c r="I30" s="77">
        <f>G30+H30</f>
        <v>5474</v>
      </c>
      <c r="J30" s="92">
        <f t="shared" si="24"/>
        <v>5474</v>
      </c>
      <c r="K30" s="93">
        <v>5042</v>
      </c>
      <c r="L30" s="77">
        <v>958</v>
      </c>
      <c r="M30" s="77">
        <f t="shared" si="26"/>
        <v>6000</v>
      </c>
      <c r="N30" s="94">
        <f t="shared" si="27"/>
        <v>6000</v>
      </c>
      <c r="O30" s="95">
        <v>5000</v>
      </c>
      <c r="P30" s="77">
        <v>950</v>
      </c>
      <c r="Q30" s="77">
        <f t="shared" si="28"/>
        <v>5950</v>
      </c>
      <c r="R30" s="94">
        <f t="shared" si="29"/>
        <v>5950</v>
      </c>
      <c r="S30" s="96">
        <f t="shared" si="37"/>
        <v>4880.666666666667</v>
      </c>
      <c r="T30" s="97">
        <f t="shared" si="30"/>
        <v>927.32666666666671</v>
      </c>
      <c r="U30" s="98">
        <f t="shared" si="31"/>
        <v>5807.9933333333338</v>
      </c>
      <c r="V30" s="62">
        <f t="shared" si="38"/>
        <v>243.96994350397617</v>
      </c>
      <c r="W30" s="52">
        <f t="shared" si="32"/>
        <v>4.9987012055178831E-2</v>
      </c>
      <c r="X30" s="63">
        <f t="shared" si="33"/>
        <v>4636.6967231626904</v>
      </c>
      <c r="Y30" s="63">
        <f t="shared" si="34"/>
        <v>5124.6366101706435</v>
      </c>
      <c r="Z30" s="101">
        <f>(K30+O30)/2</f>
        <v>5021</v>
      </c>
      <c r="AA30" s="101">
        <f t="shared" si="35"/>
        <v>954</v>
      </c>
      <c r="AB30" s="101">
        <f t="shared" si="36"/>
        <v>5975</v>
      </c>
    </row>
    <row r="31" spans="1:28" s="85" customFormat="1" ht="15.75" x14ac:dyDescent="0.25">
      <c r="A31" s="84"/>
      <c r="B31" s="145"/>
      <c r="C31" s="89" t="s">
        <v>9</v>
      </c>
      <c r="D31" s="90">
        <v>1</v>
      </c>
      <c r="E31" s="116" t="s">
        <v>3</v>
      </c>
      <c r="F31" s="117"/>
      <c r="G31" s="95"/>
      <c r="H31" s="77"/>
      <c r="I31" s="77">
        <f t="shared" ref="I31:I56" si="39">G31+H31</f>
        <v>0</v>
      </c>
      <c r="J31" s="92">
        <f t="shared" si="24"/>
        <v>0</v>
      </c>
      <c r="K31" s="93">
        <v>5882</v>
      </c>
      <c r="L31" s="77">
        <v>1118</v>
      </c>
      <c r="M31" s="77">
        <f t="shared" si="26"/>
        <v>7000</v>
      </c>
      <c r="N31" s="94">
        <f t="shared" si="27"/>
        <v>7000</v>
      </c>
      <c r="O31" s="95">
        <v>8000</v>
      </c>
      <c r="P31" s="77">
        <v>1520</v>
      </c>
      <c r="Q31" s="77">
        <f t="shared" si="28"/>
        <v>9520</v>
      </c>
      <c r="R31" s="94">
        <f t="shared" si="29"/>
        <v>9520</v>
      </c>
      <c r="S31" s="96">
        <f>AVERAGE(K31,O31)</f>
        <v>6941</v>
      </c>
      <c r="T31" s="97">
        <f t="shared" si="30"/>
        <v>1318.79</v>
      </c>
      <c r="U31" s="98">
        <f t="shared" si="31"/>
        <v>8259.7900000000009</v>
      </c>
      <c r="V31" s="62">
        <f>STDEV(K31,O31)</f>
        <v>1497.6521625531077</v>
      </c>
      <c r="W31" s="52">
        <f t="shared" si="32"/>
        <v>0.21576893279831547</v>
      </c>
      <c r="X31" s="63">
        <f t="shared" si="33"/>
        <v>5443.3478374468923</v>
      </c>
      <c r="Y31" s="63">
        <f t="shared" si="34"/>
        <v>8438.6521625531077</v>
      </c>
      <c r="Z31" s="101">
        <f>(K31+O31)/2</f>
        <v>6941</v>
      </c>
      <c r="AA31" s="101">
        <f t="shared" si="35"/>
        <v>1319</v>
      </c>
      <c r="AB31" s="101">
        <f t="shared" si="36"/>
        <v>8260</v>
      </c>
    </row>
    <row r="32" spans="1:28" s="85" customFormat="1" ht="15.75" x14ac:dyDescent="0.25">
      <c r="A32" s="84"/>
      <c r="B32" s="145"/>
      <c r="C32" s="89" t="s">
        <v>17</v>
      </c>
      <c r="D32" s="90">
        <v>1</v>
      </c>
      <c r="E32" s="116" t="s">
        <v>3</v>
      </c>
      <c r="F32" s="117"/>
      <c r="G32" s="56">
        <v>8000</v>
      </c>
      <c r="H32" s="77">
        <v>1520</v>
      </c>
      <c r="I32" s="77">
        <f t="shared" si="39"/>
        <v>9520</v>
      </c>
      <c r="J32" s="92">
        <f t="shared" si="24"/>
        <v>9520</v>
      </c>
      <c r="K32" s="93">
        <v>13025</v>
      </c>
      <c r="L32" s="77">
        <v>2475</v>
      </c>
      <c r="M32" s="77">
        <f t="shared" si="26"/>
        <v>15500</v>
      </c>
      <c r="N32" s="94">
        <f t="shared" si="27"/>
        <v>15500</v>
      </c>
      <c r="O32" s="95">
        <v>14000</v>
      </c>
      <c r="P32" s="77">
        <v>2660</v>
      </c>
      <c r="Q32" s="77">
        <f t="shared" si="28"/>
        <v>16660</v>
      </c>
      <c r="R32" s="94">
        <f t="shared" si="29"/>
        <v>16660</v>
      </c>
      <c r="S32" s="96">
        <f t="shared" si="37"/>
        <v>11675</v>
      </c>
      <c r="T32" s="97">
        <f t="shared" si="30"/>
        <v>2218.25</v>
      </c>
      <c r="U32" s="98">
        <f t="shared" si="31"/>
        <v>13893.25</v>
      </c>
      <c r="V32" s="62">
        <f t="shared" si="38"/>
        <v>3219.7631900498523</v>
      </c>
      <c r="W32" s="52">
        <f t="shared" si="32"/>
        <v>0.27578271435116508</v>
      </c>
      <c r="X32" s="63">
        <f t="shared" si="33"/>
        <v>8455.2368099501473</v>
      </c>
      <c r="Y32" s="63">
        <f t="shared" si="34"/>
        <v>14894.763190049853</v>
      </c>
      <c r="Z32" s="101">
        <f>(K32+O32)/2</f>
        <v>13512.5</v>
      </c>
      <c r="AA32" s="101">
        <f t="shared" si="35"/>
        <v>2567</v>
      </c>
      <c r="AB32" s="101">
        <f t="shared" si="36"/>
        <v>16079.5</v>
      </c>
    </row>
    <row r="33" spans="1:28" s="85" customFormat="1" ht="15.75" x14ac:dyDescent="0.25">
      <c r="A33" s="84"/>
      <c r="B33" s="145"/>
      <c r="C33" s="89" t="s">
        <v>20</v>
      </c>
      <c r="D33" s="90">
        <v>1</v>
      </c>
      <c r="E33" s="116" t="s">
        <v>3</v>
      </c>
      <c r="F33" s="117"/>
      <c r="G33" s="95">
        <v>1000</v>
      </c>
      <c r="H33" s="77">
        <v>190</v>
      </c>
      <c r="I33" s="77">
        <f t="shared" si="39"/>
        <v>1190</v>
      </c>
      <c r="J33" s="92">
        <f t="shared" si="24"/>
        <v>1190</v>
      </c>
      <c r="K33" s="99">
        <v>2521</v>
      </c>
      <c r="L33" s="77">
        <v>479</v>
      </c>
      <c r="M33" s="77">
        <f t="shared" si="26"/>
        <v>3000</v>
      </c>
      <c r="N33" s="94">
        <f t="shared" si="27"/>
        <v>3000</v>
      </c>
      <c r="O33" s="95">
        <v>500</v>
      </c>
      <c r="P33" s="77">
        <v>95</v>
      </c>
      <c r="Q33" s="77">
        <f t="shared" si="28"/>
        <v>595</v>
      </c>
      <c r="R33" s="94">
        <f t="shared" si="29"/>
        <v>595</v>
      </c>
      <c r="S33" s="96">
        <f t="shared" si="37"/>
        <v>1340.3333333333333</v>
      </c>
      <c r="T33" s="97">
        <f t="shared" si="30"/>
        <v>254.66333333333333</v>
      </c>
      <c r="U33" s="98">
        <f t="shared" si="31"/>
        <v>1594.9966666666667</v>
      </c>
      <c r="V33" s="62">
        <f t="shared" si="38"/>
        <v>1052.6064475070127</v>
      </c>
      <c r="W33" s="52">
        <f t="shared" si="32"/>
        <v>0.78533184345213591</v>
      </c>
      <c r="X33" s="63">
        <f t="shared" si="33"/>
        <v>287.72688582632054</v>
      </c>
      <c r="Y33" s="63">
        <f t="shared" si="34"/>
        <v>2392.939780840346</v>
      </c>
      <c r="Z33" s="101">
        <f>(G33+O33)/2</f>
        <v>750</v>
      </c>
      <c r="AA33" s="101">
        <f t="shared" si="35"/>
        <v>143</v>
      </c>
      <c r="AB33" s="101">
        <f t="shared" si="36"/>
        <v>893</v>
      </c>
    </row>
    <row r="34" spans="1:28" s="85" customFormat="1" ht="15.75" x14ac:dyDescent="0.25">
      <c r="A34" s="84"/>
      <c r="B34" s="145"/>
      <c r="C34" s="89" t="s">
        <v>21</v>
      </c>
      <c r="D34" s="90">
        <v>1</v>
      </c>
      <c r="E34" s="116" t="s">
        <v>3</v>
      </c>
      <c r="F34" s="117"/>
      <c r="G34" s="56">
        <v>17000</v>
      </c>
      <c r="H34" s="77">
        <v>3230</v>
      </c>
      <c r="I34" s="77">
        <f t="shared" si="39"/>
        <v>20230</v>
      </c>
      <c r="J34" s="92">
        <f t="shared" si="24"/>
        <v>20230</v>
      </c>
      <c r="K34" s="93">
        <v>15126</v>
      </c>
      <c r="L34" s="77">
        <v>2874</v>
      </c>
      <c r="M34" s="77">
        <f t="shared" si="26"/>
        <v>18000</v>
      </c>
      <c r="N34" s="94">
        <f t="shared" si="27"/>
        <v>18000</v>
      </c>
      <c r="O34" s="95">
        <v>15000</v>
      </c>
      <c r="P34" s="77">
        <v>2850</v>
      </c>
      <c r="Q34" s="77">
        <f t="shared" si="28"/>
        <v>17850</v>
      </c>
      <c r="R34" s="94">
        <f t="shared" si="29"/>
        <v>17850</v>
      </c>
      <c r="S34" s="96">
        <f t="shared" si="37"/>
        <v>15708.666666666666</v>
      </c>
      <c r="T34" s="97">
        <f t="shared" si="30"/>
        <v>2984.6466666666665</v>
      </c>
      <c r="U34" s="98">
        <f t="shared" si="31"/>
        <v>18693.313333333332</v>
      </c>
      <c r="V34" s="62">
        <f t="shared" si="38"/>
        <v>1120.100590720911</v>
      </c>
      <c r="W34" s="52">
        <f t="shared" si="32"/>
        <v>7.1304625305833993E-2</v>
      </c>
      <c r="X34" s="63">
        <f t="shared" si="33"/>
        <v>14588.566075945755</v>
      </c>
      <c r="Y34" s="63">
        <f t="shared" si="34"/>
        <v>16828.767257387575</v>
      </c>
      <c r="Z34" s="101">
        <f>(K34+O34)/2</f>
        <v>15063</v>
      </c>
      <c r="AA34" s="101">
        <f t="shared" si="35"/>
        <v>2862</v>
      </c>
      <c r="AB34" s="101">
        <f t="shared" si="36"/>
        <v>17925</v>
      </c>
    </row>
    <row r="35" spans="1:28" s="85" customFormat="1" ht="15.75" x14ac:dyDescent="0.25">
      <c r="A35" s="84"/>
      <c r="B35" s="145"/>
      <c r="C35" s="89" t="s">
        <v>22</v>
      </c>
      <c r="D35" s="90">
        <v>1</v>
      </c>
      <c r="E35" s="116" t="s">
        <v>3</v>
      </c>
      <c r="F35" s="117"/>
      <c r="G35" s="95">
        <v>600</v>
      </c>
      <c r="H35" s="77">
        <v>114</v>
      </c>
      <c r="I35" s="77">
        <f t="shared" si="39"/>
        <v>714</v>
      </c>
      <c r="J35" s="92">
        <f t="shared" si="24"/>
        <v>714</v>
      </c>
      <c r="K35" s="99">
        <v>2521</v>
      </c>
      <c r="L35" s="77">
        <v>479</v>
      </c>
      <c r="M35" s="77">
        <f t="shared" si="26"/>
        <v>3000</v>
      </c>
      <c r="N35" s="94">
        <f t="shared" si="27"/>
        <v>3000</v>
      </c>
      <c r="O35" s="95">
        <v>500</v>
      </c>
      <c r="P35" s="77">
        <v>95</v>
      </c>
      <c r="Q35" s="77">
        <f t="shared" si="28"/>
        <v>595</v>
      </c>
      <c r="R35" s="94">
        <f t="shared" si="29"/>
        <v>595</v>
      </c>
      <c r="S35" s="96">
        <f t="shared" si="37"/>
        <v>1207</v>
      </c>
      <c r="T35" s="97">
        <f t="shared" si="30"/>
        <v>229.33</v>
      </c>
      <c r="U35" s="98">
        <f t="shared" si="31"/>
        <v>1436.33</v>
      </c>
      <c r="V35" s="62">
        <f t="shared" si="38"/>
        <v>1139.0553103339628</v>
      </c>
      <c r="W35" s="52">
        <f t="shared" si="32"/>
        <v>0.94370779646558645</v>
      </c>
      <c r="X35" s="63">
        <f t="shared" si="33"/>
        <v>67.94468966603722</v>
      </c>
      <c r="Y35" s="63">
        <f t="shared" si="34"/>
        <v>2346.0553103339626</v>
      </c>
      <c r="Z35" s="101">
        <f>(G35+O35)/2</f>
        <v>550</v>
      </c>
      <c r="AA35" s="101">
        <f t="shared" si="35"/>
        <v>105</v>
      </c>
      <c r="AB35" s="101">
        <f t="shared" si="36"/>
        <v>655</v>
      </c>
    </row>
    <row r="36" spans="1:28" s="85" customFormat="1" ht="15.75" x14ac:dyDescent="0.25">
      <c r="A36" s="84"/>
      <c r="B36" s="145"/>
      <c r="C36" s="89" t="s">
        <v>23</v>
      </c>
      <c r="D36" s="90">
        <v>1</v>
      </c>
      <c r="E36" s="116" t="s">
        <v>3</v>
      </c>
      <c r="F36" s="117"/>
      <c r="G36" s="56">
        <v>68000</v>
      </c>
      <c r="H36" s="77">
        <v>12920</v>
      </c>
      <c r="I36" s="77">
        <f t="shared" si="39"/>
        <v>80920</v>
      </c>
      <c r="J36" s="92">
        <f t="shared" si="24"/>
        <v>80920</v>
      </c>
      <c r="K36" s="93">
        <v>29411</v>
      </c>
      <c r="L36" s="77">
        <v>5589</v>
      </c>
      <c r="M36" s="77">
        <f t="shared" si="26"/>
        <v>35000</v>
      </c>
      <c r="N36" s="94">
        <f t="shared" si="27"/>
        <v>35000</v>
      </c>
      <c r="O36" s="95">
        <v>40000</v>
      </c>
      <c r="P36" s="77">
        <v>7600</v>
      </c>
      <c r="Q36" s="77">
        <f t="shared" si="28"/>
        <v>47600</v>
      </c>
      <c r="R36" s="94">
        <f t="shared" si="29"/>
        <v>47600</v>
      </c>
      <c r="S36" s="96">
        <f t="shared" si="37"/>
        <v>45803.666666666664</v>
      </c>
      <c r="T36" s="97">
        <f t="shared" si="30"/>
        <v>8702.6966666666667</v>
      </c>
      <c r="U36" s="98">
        <f t="shared" si="31"/>
        <v>54506.363333333327</v>
      </c>
      <c r="V36" s="62">
        <f t="shared" si="38"/>
        <v>19938.396132420821</v>
      </c>
      <c r="W36" s="52">
        <f t="shared" si="32"/>
        <v>0.43530131064661831</v>
      </c>
      <c r="X36" s="63">
        <f t="shared" si="33"/>
        <v>25865.270534245843</v>
      </c>
      <c r="Y36" s="63">
        <f t="shared" si="34"/>
        <v>65742.062799087493</v>
      </c>
      <c r="Z36" s="101">
        <f t="shared" ref="Z36:Z41" si="40">(K36+O36)/2</f>
        <v>34705.5</v>
      </c>
      <c r="AA36" s="101">
        <f t="shared" si="35"/>
        <v>6594</v>
      </c>
      <c r="AB36" s="101">
        <f t="shared" si="36"/>
        <v>41299.5</v>
      </c>
    </row>
    <row r="37" spans="1:28" s="85" customFormat="1" ht="15.75" customHeight="1" x14ac:dyDescent="0.25">
      <c r="A37" s="84"/>
      <c r="B37" s="145" t="s">
        <v>13</v>
      </c>
      <c r="C37" s="89" t="s">
        <v>8</v>
      </c>
      <c r="D37" s="90">
        <v>1</v>
      </c>
      <c r="E37" s="116" t="s">
        <v>3</v>
      </c>
      <c r="F37" s="117"/>
      <c r="G37" s="56">
        <v>4600</v>
      </c>
      <c r="H37" s="77">
        <v>874</v>
      </c>
      <c r="I37" s="77">
        <f t="shared" si="39"/>
        <v>5474</v>
      </c>
      <c r="J37" s="92">
        <f t="shared" si="24"/>
        <v>5474</v>
      </c>
      <c r="K37" s="93">
        <v>5042</v>
      </c>
      <c r="L37" s="77">
        <v>958</v>
      </c>
      <c r="M37" s="77">
        <f t="shared" si="26"/>
        <v>6000</v>
      </c>
      <c r="N37" s="94">
        <f t="shared" si="27"/>
        <v>6000</v>
      </c>
      <c r="O37" s="95">
        <v>5000</v>
      </c>
      <c r="P37" s="77">
        <v>950</v>
      </c>
      <c r="Q37" s="77">
        <f t="shared" si="28"/>
        <v>5950</v>
      </c>
      <c r="R37" s="94">
        <f t="shared" si="29"/>
        <v>5950</v>
      </c>
      <c r="S37" s="96">
        <f t="shared" si="37"/>
        <v>4880.666666666667</v>
      </c>
      <c r="T37" s="97">
        <f t="shared" si="30"/>
        <v>927.32666666666671</v>
      </c>
      <c r="U37" s="98">
        <f t="shared" si="31"/>
        <v>5807.9933333333338</v>
      </c>
      <c r="V37" s="62">
        <f t="shared" si="38"/>
        <v>243.96994350397617</v>
      </c>
      <c r="W37" s="52">
        <f t="shared" si="32"/>
        <v>4.9987012055178831E-2</v>
      </c>
      <c r="X37" s="63">
        <f t="shared" si="33"/>
        <v>4636.6967231626904</v>
      </c>
      <c r="Y37" s="63">
        <f t="shared" si="34"/>
        <v>5124.6366101706435</v>
      </c>
      <c r="Z37" s="101">
        <f t="shared" si="40"/>
        <v>5021</v>
      </c>
      <c r="AA37" s="101">
        <f t="shared" si="35"/>
        <v>954</v>
      </c>
      <c r="AB37" s="101">
        <f t="shared" si="36"/>
        <v>5975</v>
      </c>
    </row>
    <row r="38" spans="1:28" s="85" customFormat="1" ht="15.75" x14ac:dyDescent="0.25">
      <c r="A38" s="84"/>
      <c r="B38" s="145"/>
      <c r="C38" s="89" t="s">
        <v>9</v>
      </c>
      <c r="D38" s="90">
        <v>1</v>
      </c>
      <c r="E38" s="116" t="s">
        <v>3</v>
      </c>
      <c r="F38" s="117"/>
      <c r="G38" s="95"/>
      <c r="H38" s="77"/>
      <c r="I38" s="77">
        <f t="shared" si="39"/>
        <v>0</v>
      </c>
      <c r="J38" s="92">
        <f t="shared" si="24"/>
        <v>0</v>
      </c>
      <c r="K38" s="93">
        <v>5882</v>
      </c>
      <c r="L38" s="77">
        <v>1118</v>
      </c>
      <c r="M38" s="77">
        <f t="shared" si="26"/>
        <v>7000</v>
      </c>
      <c r="N38" s="94">
        <f t="shared" si="27"/>
        <v>7000</v>
      </c>
      <c r="O38" s="95">
        <v>8000</v>
      </c>
      <c r="P38" s="77">
        <v>1520</v>
      </c>
      <c r="Q38" s="77">
        <f t="shared" si="28"/>
        <v>9520</v>
      </c>
      <c r="R38" s="94">
        <f t="shared" si="29"/>
        <v>9520</v>
      </c>
      <c r="S38" s="96">
        <f>AVERAGE(K38,O38)</f>
        <v>6941</v>
      </c>
      <c r="T38" s="97">
        <f t="shared" si="30"/>
        <v>1318.79</v>
      </c>
      <c r="U38" s="98">
        <f t="shared" si="31"/>
        <v>8259.7900000000009</v>
      </c>
      <c r="V38" s="62">
        <f>STDEV(K38,O38)</f>
        <v>1497.6521625531077</v>
      </c>
      <c r="W38" s="52">
        <f t="shared" si="32"/>
        <v>0.21576893279831547</v>
      </c>
      <c r="X38" s="63">
        <f t="shared" si="33"/>
        <v>5443.3478374468923</v>
      </c>
      <c r="Y38" s="63">
        <f t="shared" si="34"/>
        <v>8438.6521625531077</v>
      </c>
      <c r="Z38" s="101">
        <f t="shared" si="40"/>
        <v>6941</v>
      </c>
      <c r="AA38" s="101">
        <f t="shared" si="35"/>
        <v>1319</v>
      </c>
      <c r="AB38" s="101">
        <f t="shared" si="36"/>
        <v>8260</v>
      </c>
    </row>
    <row r="39" spans="1:28" s="85" customFormat="1" ht="15.75" x14ac:dyDescent="0.25">
      <c r="A39" s="84"/>
      <c r="B39" s="145"/>
      <c r="C39" s="89" t="s">
        <v>17</v>
      </c>
      <c r="D39" s="90">
        <v>1</v>
      </c>
      <c r="E39" s="116" t="s">
        <v>3</v>
      </c>
      <c r="F39" s="117"/>
      <c r="G39" s="56">
        <v>7000</v>
      </c>
      <c r="H39" s="77">
        <v>1330</v>
      </c>
      <c r="I39" s="77">
        <f t="shared" si="39"/>
        <v>8330</v>
      </c>
      <c r="J39" s="92">
        <f t="shared" si="24"/>
        <v>8330</v>
      </c>
      <c r="K39" s="93">
        <v>13025</v>
      </c>
      <c r="L39" s="77">
        <v>2475</v>
      </c>
      <c r="M39" s="77">
        <f t="shared" si="26"/>
        <v>15500</v>
      </c>
      <c r="N39" s="94">
        <f t="shared" si="27"/>
        <v>15500</v>
      </c>
      <c r="O39" s="95">
        <v>10000</v>
      </c>
      <c r="P39" s="77">
        <v>1900</v>
      </c>
      <c r="Q39" s="77">
        <f t="shared" si="28"/>
        <v>11900</v>
      </c>
      <c r="R39" s="94">
        <f t="shared" si="29"/>
        <v>11900</v>
      </c>
      <c r="S39" s="96">
        <f t="shared" si="37"/>
        <v>10008.333333333334</v>
      </c>
      <c r="T39" s="97">
        <f t="shared" si="30"/>
        <v>1901.5833333333335</v>
      </c>
      <c r="U39" s="98">
        <f t="shared" si="31"/>
        <v>11909.916666666668</v>
      </c>
      <c r="V39" s="62">
        <f t="shared" si="38"/>
        <v>3012.5086445242514</v>
      </c>
      <c r="W39" s="52">
        <f t="shared" si="32"/>
        <v>0.3010000310931808</v>
      </c>
      <c r="X39" s="63">
        <f t="shared" si="33"/>
        <v>6995.8246888090825</v>
      </c>
      <c r="Y39" s="63">
        <f t="shared" si="34"/>
        <v>13020.841977857584</v>
      </c>
      <c r="Z39" s="101">
        <f t="shared" si="40"/>
        <v>11512.5</v>
      </c>
      <c r="AA39" s="101">
        <f t="shared" si="35"/>
        <v>2187</v>
      </c>
      <c r="AB39" s="101">
        <f t="shared" si="36"/>
        <v>13699.5</v>
      </c>
    </row>
    <row r="40" spans="1:28" s="85" customFormat="1" ht="15.75" x14ac:dyDescent="0.25">
      <c r="A40" s="84"/>
      <c r="B40" s="145"/>
      <c r="C40" s="89" t="s">
        <v>20</v>
      </c>
      <c r="D40" s="90">
        <v>1</v>
      </c>
      <c r="E40" s="116" t="s">
        <v>3</v>
      </c>
      <c r="F40" s="117"/>
      <c r="G40" s="95">
        <v>1000</v>
      </c>
      <c r="H40" s="77">
        <v>190</v>
      </c>
      <c r="I40" s="77">
        <f t="shared" si="39"/>
        <v>1190</v>
      </c>
      <c r="J40" s="92">
        <f t="shared" si="24"/>
        <v>1190</v>
      </c>
      <c r="K40" s="99">
        <v>2521</v>
      </c>
      <c r="L40" s="77">
        <v>479</v>
      </c>
      <c r="M40" s="77">
        <f t="shared" si="26"/>
        <v>3000</v>
      </c>
      <c r="N40" s="94">
        <f t="shared" si="27"/>
        <v>3000</v>
      </c>
      <c r="O40" s="95">
        <v>500</v>
      </c>
      <c r="P40" s="77">
        <v>95</v>
      </c>
      <c r="Q40" s="77">
        <f t="shared" si="28"/>
        <v>595</v>
      </c>
      <c r="R40" s="94">
        <f t="shared" si="29"/>
        <v>595</v>
      </c>
      <c r="S40" s="96">
        <f t="shared" si="37"/>
        <v>1340.3333333333333</v>
      </c>
      <c r="T40" s="97">
        <f t="shared" si="30"/>
        <v>254.66333333333333</v>
      </c>
      <c r="U40" s="98">
        <f t="shared" si="31"/>
        <v>1594.9966666666667</v>
      </c>
      <c r="V40" s="62">
        <f t="shared" si="38"/>
        <v>1052.6064475070127</v>
      </c>
      <c r="W40" s="52">
        <f t="shared" si="32"/>
        <v>0.78533184345213591</v>
      </c>
      <c r="X40" s="63">
        <f t="shared" si="33"/>
        <v>287.72688582632054</v>
      </c>
      <c r="Y40" s="63">
        <f t="shared" si="34"/>
        <v>2392.939780840346</v>
      </c>
      <c r="Z40" s="101">
        <f t="shared" si="40"/>
        <v>1510.5</v>
      </c>
      <c r="AA40" s="101">
        <f t="shared" si="35"/>
        <v>287</v>
      </c>
      <c r="AB40" s="101">
        <f t="shared" si="36"/>
        <v>1797.5</v>
      </c>
    </row>
    <row r="41" spans="1:28" s="85" customFormat="1" ht="15.75" x14ac:dyDescent="0.25">
      <c r="A41" s="84"/>
      <c r="B41" s="145"/>
      <c r="C41" s="89" t="s">
        <v>21</v>
      </c>
      <c r="D41" s="90">
        <v>1</v>
      </c>
      <c r="E41" s="116" t="s">
        <v>3</v>
      </c>
      <c r="F41" s="117"/>
      <c r="G41" s="56">
        <v>17000</v>
      </c>
      <c r="H41" s="77">
        <v>3230</v>
      </c>
      <c r="I41" s="77">
        <f t="shared" si="39"/>
        <v>20230</v>
      </c>
      <c r="J41" s="92">
        <f t="shared" si="24"/>
        <v>20230</v>
      </c>
      <c r="K41" s="93">
        <v>15126</v>
      </c>
      <c r="L41" s="77">
        <v>2874</v>
      </c>
      <c r="M41" s="77">
        <f t="shared" si="26"/>
        <v>18000</v>
      </c>
      <c r="N41" s="94">
        <f t="shared" si="27"/>
        <v>18000</v>
      </c>
      <c r="O41" s="95">
        <v>15000</v>
      </c>
      <c r="P41" s="77">
        <v>2850</v>
      </c>
      <c r="Q41" s="77">
        <f t="shared" si="28"/>
        <v>17850</v>
      </c>
      <c r="R41" s="94">
        <f t="shared" si="29"/>
        <v>17850</v>
      </c>
      <c r="S41" s="96">
        <f t="shared" si="37"/>
        <v>15708.666666666666</v>
      </c>
      <c r="T41" s="97">
        <f t="shared" si="30"/>
        <v>2984.6466666666665</v>
      </c>
      <c r="U41" s="98">
        <f t="shared" si="31"/>
        <v>18693.313333333332</v>
      </c>
      <c r="V41" s="62">
        <f t="shared" si="38"/>
        <v>1120.100590720911</v>
      </c>
      <c r="W41" s="52">
        <f t="shared" si="32"/>
        <v>7.1304625305833993E-2</v>
      </c>
      <c r="X41" s="63">
        <f t="shared" si="33"/>
        <v>14588.566075945755</v>
      </c>
      <c r="Y41" s="63">
        <f t="shared" si="34"/>
        <v>16828.767257387575</v>
      </c>
      <c r="Z41" s="101">
        <f t="shared" si="40"/>
        <v>15063</v>
      </c>
      <c r="AA41" s="101">
        <f t="shared" si="35"/>
        <v>2862</v>
      </c>
      <c r="AB41" s="101">
        <f t="shared" si="36"/>
        <v>17925</v>
      </c>
    </row>
    <row r="42" spans="1:28" s="85" customFormat="1" ht="15.75" x14ac:dyDescent="0.25">
      <c r="A42" s="84"/>
      <c r="B42" s="145"/>
      <c r="C42" s="89" t="s">
        <v>22</v>
      </c>
      <c r="D42" s="90">
        <v>1</v>
      </c>
      <c r="E42" s="116" t="s">
        <v>3</v>
      </c>
      <c r="F42" s="117"/>
      <c r="G42" s="95">
        <v>600</v>
      </c>
      <c r="H42" s="77">
        <v>114</v>
      </c>
      <c r="I42" s="77">
        <f t="shared" si="39"/>
        <v>714</v>
      </c>
      <c r="J42" s="92">
        <f t="shared" si="24"/>
        <v>714</v>
      </c>
      <c r="K42" s="99">
        <v>2521</v>
      </c>
      <c r="L42" s="77">
        <v>479</v>
      </c>
      <c r="M42" s="77">
        <f t="shared" si="26"/>
        <v>3000</v>
      </c>
      <c r="N42" s="94">
        <f t="shared" si="27"/>
        <v>3000</v>
      </c>
      <c r="O42" s="95">
        <v>500</v>
      </c>
      <c r="P42" s="77">
        <v>95</v>
      </c>
      <c r="Q42" s="77">
        <f t="shared" si="28"/>
        <v>595</v>
      </c>
      <c r="R42" s="94">
        <f t="shared" si="29"/>
        <v>595</v>
      </c>
      <c r="S42" s="96">
        <f t="shared" si="37"/>
        <v>1207</v>
      </c>
      <c r="T42" s="97">
        <f t="shared" si="30"/>
        <v>229.33</v>
      </c>
      <c r="U42" s="98">
        <f t="shared" si="31"/>
        <v>1436.33</v>
      </c>
      <c r="V42" s="62">
        <f t="shared" si="38"/>
        <v>1139.0553103339628</v>
      </c>
      <c r="W42" s="52">
        <f t="shared" si="32"/>
        <v>0.94370779646558645</v>
      </c>
      <c r="X42" s="63">
        <f t="shared" si="33"/>
        <v>67.94468966603722</v>
      </c>
      <c r="Y42" s="63">
        <f t="shared" si="34"/>
        <v>2346.0553103339626</v>
      </c>
      <c r="Z42" s="101">
        <f>(G42+O42)/2</f>
        <v>550</v>
      </c>
      <c r="AA42" s="101">
        <f t="shared" si="35"/>
        <v>105</v>
      </c>
      <c r="AB42" s="101">
        <f t="shared" si="36"/>
        <v>655</v>
      </c>
    </row>
    <row r="43" spans="1:28" s="85" customFormat="1" ht="15.75" x14ac:dyDescent="0.25">
      <c r="A43" s="84"/>
      <c r="B43" s="145"/>
      <c r="C43" s="89" t="s">
        <v>23</v>
      </c>
      <c r="D43" s="90">
        <v>1</v>
      </c>
      <c r="E43" s="116" t="s">
        <v>3</v>
      </c>
      <c r="F43" s="117"/>
      <c r="G43" s="56">
        <v>41000</v>
      </c>
      <c r="H43" s="77">
        <v>7790</v>
      </c>
      <c r="I43" s="77">
        <f t="shared" si="39"/>
        <v>48790</v>
      </c>
      <c r="J43" s="92">
        <f t="shared" si="24"/>
        <v>48790</v>
      </c>
      <c r="K43" s="93">
        <v>29411</v>
      </c>
      <c r="L43" s="77">
        <v>5589</v>
      </c>
      <c r="M43" s="77">
        <f t="shared" si="26"/>
        <v>35000</v>
      </c>
      <c r="N43" s="94">
        <f t="shared" si="27"/>
        <v>35000</v>
      </c>
      <c r="O43" s="95">
        <v>25000</v>
      </c>
      <c r="P43" s="77">
        <v>4750</v>
      </c>
      <c r="Q43" s="77">
        <f t="shared" si="28"/>
        <v>29750</v>
      </c>
      <c r="R43" s="94">
        <f t="shared" si="29"/>
        <v>29750</v>
      </c>
      <c r="S43" s="96">
        <f t="shared" si="37"/>
        <v>31803.666666666668</v>
      </c>
      <c r="T43" s="97">
        <f t="shared" si="30"/>
        <v>6042.6966666666667</v>
      </c>
      <c r="U43" s="98">
        <f t="shared" si="31"/>
        <v>37846.363333333335</v>
      </c>
      <c r="V43" s="62">
        <f t="shared" si="38"/>
        <v>8263.9966319773666</v>
      </c>
      <c r="W43" s="52">
        <f t="shared" si="32"/>
        <v>0.25984414685866514</v>
      </c>
      <c r="X43" s="63">
        <f t="shared" si="33"/>
        <v>23539.670034689301</v>
      </c>
      <c r="Y43" s="63">
        <f t="shared" si="34"/>
        <v>40067.663298644038</v>
      </c>
      <c r="Z43" s="101">
        <f>(K43+O43)/2</f>
        <v>27205.5</v>
      </c>
      <c r="AA43" s="101">
        <f t="shared" si="35"/>
        <v>5169</v>
      </c>
      <c r="AB43" s="101">
        <f t="shared" si="36"/>
        <v>32374.5</v>
      </c>
    </row>
    <row r="44" spans="1:28" s="85" customFormat="1" ht="15.75" customHeight="1" x14ac:dyDescent="0.25">
      <c r="A44" s="84"/>
      <c r="B44" s="145" t="s">
        <v>16</v>
      </c>
      <c r="C44" s="89" t="s">
        <v>8</v>
      </c>
      <c r="D44" s="90">
        <v>1</v>
      </c>
      <c r="E44" s="116" t="s">
        <v>3</v>
      </c>
      <c r="F44" s="117"/>
      <c r="G44" s="56">
        <v>4600</v>
      </c>
      <c r="H44" s="77">
        <v>874</v>
      </c>
      <c r="I44" s="77">
        <f t="shared" si="39"/>
        <v>5474</v>
      </c>
      <c r="J44" s="92">
        <f t="shared" si="24"/>
        <v>5474</v>
      </c>
      <c r="K44" s="93">
        <v>5042</v>
      </c>
      <c r="L44" s="77">
        <v>958</v>
      </c>
      <c r="M44" s="77">
        <f t="shared" si="26"/>
        <v>6000</v>
      </c>
      <c r="N44" s="94">
        <f t="shared" si="27"/>
        <v>6000</v>
      </c>
      <c r="O44" s="95">
        <v>5000</v>
      </c>
      <c r="P44" s="77">
        <v>950</v>
      </c>
      <c r="Q44" s="77">
        <f t="shared" si="28"/>
        <v>5950</v>
      </c>
      <c r="R44" s="94">
        <f t="shared" si="29"/>
        <v>5950</v>
      </c>
      <c r="S44" s="96">
        <f t="shared" si="37"/>
        <v>4880.666666666667</v>
      </c>
      <c r="T44" s="97">
        <f t="shared" si="30"/>
        <v>927.32666666666671</v>
      </c>
      <c r="U44" s="98">
        <f t="shared" si="31"/>
        <v>5807.9933333333338</v>
      </c>
      <c r="V44" s="62">
        <f t="shared" si="38"/>
        <v>243.96994350397617</v>
      </c>
      <c r="W44" s="52">
        <f t="shared" si="32"/>
        <v>4.9987012055178831E-2</v>
      </c>
      <c r="X44" s="63">
        <f t="shared" si="33"/>
        <v>4636.6967231626904</v>
      </c>
      <c r="Y44" s="63">
        <f t="shared" si="34"/>
        <v>5124.6366101706435</v>
      </c>
      <c r="Z44" s="101">
        <f>(K44+O44)/2</f>
        <v>5021</v>
      </c>
      <c r="AA44" s="101">
        <f t="shared" si="35"/>
        <v>954</v>
      </c>
      <c r="AB44" s="101">
        <f t="shared" si="36"/>
        <v>5975</v>
      </c>
    </row>
    <row r="45" spans="1:28" s="85" customFormat="1" ht="15.75" x14ac:dyDescent="0.25">
      <c r="A45" s="84"/>
      <c r="B45" s="145"/>
      <c r="C45" s="89" t="s">
        <v>9</v>
      </c>
      <c r="D45" s="90">
        <v>1</v>
      </c>
      <c r="E45" s="116" t="s">
        <v>3</v>
      </c>
      <c r="F45" s="117"/>
      <c r="G45" s="95"/>
      <c r="H45" s="77"/>
      <c r="I45" s="77">
        <f t="shared" si="39"/>
        <v>0</v>
      </c>
      <c r="J45" s="92">
        <f t="shared" si="24"/>
        <v>0</v>
      </c>
      <c r="K45" s="93">
        <v>5882</v>
      </c>
      <c r="L45" s="77">
        <v>1118</v>
      </c>
      <c r="M45" s="77">
        <f t="shared" si="26"/>
        <v>7000</v>
      </c>
      <c r="N45" s="94">
        <f t="shared" si="27"/>
        <v>7000</v>
      </c>
      <c r="O45" s="95">
        <v>8000</v>
      </c>
      <c r="P45" s="77">
        <v>1520</v>
      </c>
      <c r="Q45" s="77">
        <f t="shared" si="28"/>
        <v>9520</v>
      </c>
      <c r="R45" s="94">
        <f t="shared" si="29"/>
        <v>9520</v>
      </c>
      <c r="S45" s="96">
        <f>AVERAGE(K45,O45)</f>
        <v>6941</v>
      </c>
      <c r="T45" s="97">
        <f t="shared" si="30"/>
        <v>1318.79</v>
      </c>
      <c r="U45" s="98">
        <f t="shared" si="31"/>
        <v>8259.7900000000009</v>
      </c>
      <c r="V45" s="62">
        <f>STDEV(K45,O45)</f>
        <v>1497.6521625531077</v>
      </c>
      <c r="W45" s="52">
        <f t="shared" si="32"/>
        <v>0.21576893279831547</v>
      </c>
      <c r="X45" s="63">
        <f t="shared" si="33"/>
        <v>5443.3478374468923</v>
      </c>
      <c r="Y45" s="63">
        <f t="shared" si="34"/>
        <v>8438.6521625531077</v>
      </c>
      <c r="Z45" s="101">
        <f>(K45+O45)/2</f>
        <v>6941</v>
      </c>
      <c r="AA45" s="101">
        <f t="shared" si="35"/>
        <v>1319</v>
      </c>
      <c r="AB45" s="101">
        <f t="shared" si="36"/>
        <v>8260</v>
      </c>
    </row>
    <row r="46" spans="1:28" s="85" customFormat="1" ht="15.75" x14ac:dyDescent="0.25">
      <c r="A46" s="84"/>
      <c r="B46" s="145"/>
      <c r="C46" s="89" t="s">
        <v>17</v>
      </c>
      <c r="D46" s="90">
        <v>1</v>
      </c>
      <c r="E46" s="116" t="s">
        <v>3</v>
      </c>
      <c r="F46" s="117"/>
      <c r="G46" s="56">
        <v>8000</v>
      </c>
      <c r="H46" s="77">
        <v>1520</v>
      </c>
      <c r="I46" s="77">
        <f t="shared" si="39"/>
        <v>9520</v>
      </c>
      <c r="J46" s="92">
        <f t="shared" si="24"/>
        <v>9520</v>
      </c>
      <c r="K46" s="93">
        <v>13025</v>
      </c>
      <c r="L46" s="77">
        <v>2475</v>
      </c>
      <c r="M46" s="77">
        <f t="shared" si="26"/>
        <v>15500</v>
      </c>
      <c r="N46" s="94">
        <f t="shared" si="27"/>
        <v>15500</v>
      </c>
      <c r="O46" s="95">
        <v>12000</v>
      </c>
      <c r="P46" s="77">
        <v>2850</v>
      </c>
      <c r="Q46" s="77">
        <f t="shared" si="28"/>
        <v>14850</v>
      </c>
      <c r="R46" s="94">
        <f t="shared" si="29"/>
        <v>14850</v>
      </c>
      <c r="S46" s="96">
        <f t="shared" si="37"/>
        <v>11008.333333333334</v>
      </c>
      <c r="T46" s="97">
        <f t="shared" si="30"/>
        <v>2091.5833333333335</v>
      </c>
      <c r="U46" s="98">
        <f t="shared" si="31"/>
        <v>13099.916666666668</v>
      </c>
      <c r="V46" s="62">
        <f t="shared" si="38"/>
        <v>2655.2228406168365</v>
      </c>
      <c r="W46" s="52">
        <f t="shared" si="32"/>
        <v>0.24120116644513276</v>
      </c>
      <c r="X46" s="63">
        <f t="shared" si="33"/>
        <v>8353.1104927164979</v>
      </c>
      <c r="Y46" s="63">
        <f t="shared" si="34"/>
        <v>13663.55617395017</v>
      </c>
      <c r="Z46" s="101">
        <f>(K46+O46)/2</f>
        <v>12512.5</v>
      </c>
      <c r="AA46" s="101">
        <f t="shared" si="35"/>
        <v>2377</v>
      </c>
      <c r="AB46" s="101">
        <f t="shared" si="36"/>
        <v>14889.5</v>
      </c>
    </row>
    <row r="47" spans="1:28" s="85" customFormat="1" ht="15.75" x14ac:dyDescent="0.25">
      <c r="A47" s="84"/>
      <c r="B47" s="145"/>
      <c r="C47" s="89" t="s">
        <v>20</v>
      </c>
      <c r="D47" s="90">
        <v>1</v>
      </c>
      <c r="E47" s="116" t="s">
        <v>3</v>
      </c>
      <c r="F47" s="117"/>
      <c r="G47" s="95">
        <v>1000</v>
      </c>
      <c r="H47" s="77">
        <v>190</v>
      </c>
      <c r="I47" s="77">
        <f t="shared" si="39"/>
        <v>1190</v>
      </c>
      <c r="J47" s="92">
        <f t="shared" si="24"/>
        <v>1190</v>
      </c>
      <c r="K47" s="99">
        <v>2521</v>
      </c>
      <c r="L47" s="77">
        <v>479</v>
      </c>
      <c r="M47" s="77">
        <f t="shared" si="26"/>
        <v>3000</v>
      </c>
      <c r="N47" s="94">
        <f t="shared" si="27"/>
        <v>3000</v>
      </c>
      <c r="O47" s="95">
        <v>500</v>
      </c>
      <c r="P47" s="77">
        <v>95</v>
      </c>
      <c r="Q47" s="77">
        <f t="shared" si="28"/>
        <v>595</v>
      </c>
      <c r="R47" s="94">
        <f t="shared" si="29"/>
        <v>595</v>
      </c>
      <c r="S47" s="96">
        <f t="shared" si="37"/>
        <v>1340.3333333333333</v>
      </c>
      <c r="T47" s="97">
        <f t="shared" si="30"/>
        <v>254.66333333333333</v>
      </c>
      <c r="U47" s="98">
        <f t="shared" si="31"/>
        <v>1594.9966666666667</v>
      </c>
      <c r="V47" s="62">
        <f t="shared" si="38"/>
        <v>1052.6064475070127</v>
      </c>
      <c r="W47" s="52">
        <f t="shared" si="32"/>
        <v>0.78533184345213591</v>
      </c>
      <c r="X47" s="63">
        <f t="shared" si="33"/>
        <v>287.72688582632054</v>
      </c>
      <c r="Y47" s="63">
        <f t="shared" si="34"/>
        <v>2392.939780840346</v>
      </c>
      <c r="Z47" s="101">
        <f>(G47+O47)/2</f>
        <v>750</v>
      </c>
      <c r="AA47" s="101">
        <f t="shared" si="35"/>
        <v>143</v>
      </c>
      <c r="AB47" s="101">
        <f t="shared" si="36"/>
        <v>893</v>
      </c>
    </row>
    <row r="48" spans="1:28" s="85" customFormat="1" ht="15.75" x14ac:dyDescent="0.25">
      <c r="A48" s="84"/>
      <c r="B48" s="145"/>
      <c r="C48" s="89" t="s">
        <v>21</v>
      </c>
      <c r="D48" s="90">
        <v>1</v>
      </c>
      <c r="E48" s="116" t="s">
        <v>3</v>
      </c>
      <c r="F48" s="117"/>
      <c r="G48" s="56">
        <v>17000</v>
      </c>
      <c r="H48" s="77">
        <v>3230</v>
      </c>
      <c r="I48" s="77">
        <f t="shared" si="39"/>
        <v>20230</v>
      </c>
      <c r="J48" s="92">
        <f t="shared" si="24"/>
        <v>20230</v>
      </c>
      <c r="K48" s="93">
        <v>15126</v>
      </c>
      <c r="L48" s="77">
        <v>2874</v>
      </c>
      <c r="M48" s="77">
        <f t="shared" si="26"/>
        <v>18000</v>
      </c>
      <c r="N48" s="94">
        <f t="shared" si="27"/>
        <v>18000</v>
      </c>
      <c r="O48" s="95">
        <v>15000</v>
      </c>
      <c r="P48" s="77">
        <v>2850</v>
      </c>
      <c r="Q48" s="77">
        <f t="shared" si="28"/>
        <v>17850</v>
      </c>
      <c r="R48" s="94">
        <f t="shared" si="29"/>
        <v>17850</v>
      </c>
      <c r="S48" s="96">
        <f t="shared" si="37"/>
        <v>15708.666666666666</v>
      </c>
      <c r="T48" s="97">
        <f t="shared" si="30"/>
        <v>2984.6466666666665</v>
      </c>
      <c r="U48" s="98">
        <f t="shared" si="31"/>
        <v>18693.313333333332</v>
      </c>
      <c r="V48" s="62">
        <f t="shared" si="38"/>
        <v>1120.100590720911</v>
      </c>
      <c r="W48" s="52">
        <f t="shared" si="32"/>
        <v>7.1304625305833993E-2</v>
      </c>
      <c r="X48" s="63">
        <f t="shared" si="33"/>
        <v>14588.566075945755</v>
      </c>
      <c r="Y48" s="63">
        <f t="shared" si="34"/>
        <v>16828.767257387575</v>
      </c>
      <c r="Z48" s="101">
        <f>(K48+O48)/2</f>
        <v>15063</v>
      </c>
      <c r="AA48" s="101">
        <f t="shared" si="35"/>
        <v>2862</v>
      </c>
      <c r="AB48" s="101">
        <f t="shared" si="36"/>
        <v>17925</v>
      </c>
    </row>
    <row r="49" spans="1:28" s="85" customFormat="1" ht="15.75" x14ac:dyDescent="0.25">
      <c r="A49" s="84"/>
      <c r="B49" s="145"/>
      <c r="C49" s="89" t="s">
        <v>22</v>
      </c>
      <c r="D49" s="90">
        <v>1</v>
      </c>
      <c r="E49" s="116" t="s">
        <v>3</v>
      </c>
      <c r="F49" s="117"/>
      <c r="G49" s="95">
        <v>600</v>
      </c>
      <c r="H49" s="77">
        <v>114</v>
      </c>
      <c r="I49" s="77">
        <f t="shared" si="39"/>
        <v>714</v>
      </c>
      <c r="J49" s="92">
        <f t="shared" si="24"/>
        <v>714</v>
      </c>
      <c r="K49" s="99">
        <v>2521</v>
      </c>
      <c r="L49" s="77">
        <v>479</v>
      </c>
      <c r="M49" s="77">
        <f t="shared" si="26"/>
        <v>3000</v>
      </c>
      <c r="N49" s="94">
        <f t="shared" si="27"/>
        <v>3000</v>
      </c>
      <c r="O49" s="95">
        <v>500</v>
      </c>
      <c r="P49" s="77">
        <v>95</v>
      </c>
      <c r="Q49" s="77">
        <f t="shared" si="28"/>
        <v>595</v>
      </c>
      <c r="R49" s="94">
        <f t="shared" si="29"/>
        <v>595</v>
      </c>
      <c r="S49" s="96">
        <f t="shared" si="37"/>
        <v>1207</v>
      </c>
      <c r="T49" s="97">
        <f t="shared" si="30"/>
        <v>229.33</v>
      </c>
      <c r="U49" s="98">
        <f t="shared" si="31"/>
        <v>1436.33</v>
      </c>
      <c r="V49" s="62">
        <f t="shared" si="38"/>
        <v>1139.0553103339628</v>
      </c>
      <c r="W49" s="52">
        <f t="shared" si="32"/>
        <v>0.94370779646558645</v>
      </c>
      <c r="X49" s="63">
        <f t="shared" si="33"/>
        <v>67.94468966603722</v>
      </c>
      <c r="Y49" s="63">
        <f t="shared" si="34"/>
        <v>2346.0553103339626</v>
      </c>
      <c r="Z49" s="101">
        <f>(G49+O49)/2</f>
        <v>550</v>
      </c>
      <c r="AA49" s="101">
        <f t="shared" si="35"/>
        <v>105</v>
      </c>
      <c r="AB49" s="101">
        <f t="shared" si="36"/>
        <v>655</v>
      </c>
    </row>
    <row r="50" spans="1:28" s="85" customFormat="1" ht="15.75" x14ac:dyDescent="0.25">
      <c r="A50" s="84"/>
      <c r="B50" s="145"/>
      <c r="C50" s="89" t="s">
        <v>23</v>
      </c>
      <c r="D50" s="90">
        <v>1</v>
      </c>
      <c r="E50" s="116" t="s">
        <v>3</v>
      </c>
      <c r="F50" s="117"/>
      <c r="G50" s="56">
        <v>45000</v>
      </c>
      <c r="H50" s="77">
        <v>8550</v>
      </c>
      <c r="I50" s="77">
        <f t="shared" si="39"/>
        <v>53550</v>
      </c>
      <c r="J50" s="92">
        <f t="shared" si="24"/>
        <v>53550</v>
      </c>
      <c r="K50" s="93">
        <v>29411</v>
      </c>
      <c r="L50" s="77">
        <v>5589</v>
      </c>
      <c r="M50" s="77">
        <f t="shared" si="26"/>
        <v>35000</v>
      </c>
      <c r="N50" s="94">
        <f t="shared" si="27"/>
        <v>35000</v>
      </c>
      <c r="O50" s="95">
        <v>35000</v>
      </c>
      <c r="P50" s="77">
        <v>0</v>
      </c>
      <c r="Q50" s="77">
        <f t="shared" si="28"/>
        <v>35000</v>
      </c>
      <c r="R50" s="94">
        <f t="shared" si="29"/>
        <v>35000</v>
      </c>
      <c r="S50" s="96">
        <f t="shared" si="37"/>
        <v>36470.333333333336</v>
      </c>
      <c r="T50" s="97">
        <f t="shared" si="30"/>
        <v>6929.3633333333337</v>
      </c>
      <c r="U50" s="98">
        <f t="shared" si="31"/>
        <v>43399.69666666667</v>
      </c>
      <c r="V50" s="62">
        <f t="shared" si="38"/>
        <v>7897.8250381565967</v>
      </c>
      <c r="W50" s="52">
        <f t="shared" si="32"/>
        <v>0.21655478073018058</v>
      </c>
      <c r="X50" s="63">
        <f t="shared" si="33"/>
        <v>28572.50829517674</v>
      </c>
      <c r="Y50" s="63">
        <f t="shared" si="34"/>
        <v>44368.158371489932</v>
      </c>
      <c r="Z50" s="101">
        <f>(K50+O50)/2</f>
        <v>32205.5</v>
      </c>
      <c r="AA50" s="101">
        <f t="shared" si="35"/>
        <v>6119</v>
      </c>
      <c r="AB50" s="101">
        <f t="shared" si="36"/>
        <v>38324.5</v>
      </c>
    </row>
    <row r="51" spans="1:28" s="85" customFormat="1" ht="15.75" customHeight="1" x14ac:dyDescent="0.25">
      <c r="A51" s="84"/>
      <c r="B51" s="145" t="s">
        <v>30</v>
      </c>
      <c r="C51" s="89" t="s">
        <v>8</v>
      </c>
      <c r="D51" s="90">
        <v>1</v>
      </c>
      <c r="E51" s="116" t="s">
        <v>3</v>
      </c>
      <c r="F51" s="117"/>
      <c r="G51" s="56">
        <v>4000</v>
      </c>
      <c r="H51" s="77">
        <v>760</v>
      </c>
      <c r="I51" s="77">
        <f t="shared" si="39"/>
        <v>4760</v>
      </c>
      <c r="J51" s="92">
        <f t="shared" si="24"/>
        <v>4760</v>
      </c>
      <c r="K51" s="93">
        <v>5042</v>
      </c>
      <c r="L51" s="77">
        <v>958</v>
      </c>
      <c r="M51" s="77">
        <f t="shared" si="26"/>
        <v>6000</v>
      </c>
      <c r="N51" s="94">
        <f t="shared" si="27"/>
        <v>6000</v>
      </c>
      <c r="O51" s="95">
        <v>5000</v>
      </c>
      <c r="P51" s="77">
        <v>950</v>
      </c>
      <c r="Q51" s="77">
        <f t="shared" si="28"/>
        <v>5950</v>
      </c>
      <c r="R51" s="94">
        <f t="shared" si="29"/>
        <v>5950</v>
      </c>
      <c r="S51" s="96">
        <f t="shared" si="37"/>
        <v>4680.666666666667</v>
      </c>
      <c r="T51" s="97">
        <f t="shared" si="30"/>
        <v>889.32666666666671</v>
      </c>
      <c r="U51" s="98">
        <f t="shared" si="31"/>
        <v>5569.9933333333338</v>
      </c>
      <c r="V51" s="62">
        <f t="shared" si="38"/>
        <v>589.84856813705335</v>
      </c>
      <c r="W51" s="52">
        <f t="shared" si="32"/>
        <v>0.12601806754103118</v>
      </c>
      <c r="X51" s="63">
        <f t="shared" si="33"/>
        <v>4090.8180985296135</v>
      </c>
      <c r="Y51" s="63">
        <f t="shared" si="34"/>
        <v>5270.51523480372</v>
      </c>
      <c r="Z51" s="101">
        <f>(K51+O51)/2</f>
        <v>5021</v>
      </c>
      <c r="AA51" s="101">
        <f t="shared" si="35"/>
        <v>954</v>
      </c>
      <c r="AB51" s="101">
        <f t="shared" si="36"/>
        <v>5975</v>
      </c>
    </row>
    <row r="52" spans="1:28" s="85" customFormat="1" ht="15.75" x14ac:dyDescent="0.25">
      <c r="A52" s="84"/>
      <c r="B52" s="145"/>
      <c r="C52" s="89" t="s">
        <v>17</v>
      </c>
      <c r="D52" s="90">
        <v>1</v>
      </c>
      <c r="E52" s="116" t="s">
        <v>3</v>
      </c>
      <c r="F52" s="117"/>
      <c r="G52" s="95">
        <v>5000</v>
      </c>
      <c r="H52" s="77">
        <v>950</v>
      </c>
      <c r="I52" s="77">
        <f t="shared" si="39"/>
        <v>5950</v>
      </c>
      <c r="J52" s="92">
        <f t="shared" si="24"/>
        <v>5950</v>
      </c>
      <c r="K52" s="99">
        <v>13025</v>
      </c>
      <c r="L52" s="77">
        <v>2475</v>
      </c>
      <c r="M52" s="77">
        <f t="shared" si="26"/>
        <v>15500</v>
      </c>
      <c r="N52" s="94">
        <f t="shared" si="27"/>
        <v>15500</v>
      </c>
      <c r="O52" s="95">
        <v>8000</v>
      </c>
      <c r="P52" s="77">
        <v>1520</v>
      </c>
      <c r="Q52" s="77">
        <f t="shared" si="28"/>
        <v>9520</v>
      </c>
      <c r="R52" s="94">
        <f t="shared" si="29"/>
        <v>9520</v>
      </c>
      <c r="S52" s="96">
        <f t="shared" si="37"/>
        <v>8675</v>
      </c>
      <c r="T52" s="97">
        <f t="shared" si="30"/>
        <v>1648.25</v>
      </c>
      <c r="U52" s="98">
        <f t="shared" si="31"/>
        <v>10323.25</v>
      </c>
      <c r="V52" s="62">
        <f t="shared" si="38"/>
        <v>4054.8581972739812</v>
      </c>
      <c r="W52" s="52">
        <f t="shared" si="32"/>
        <v>0.46741881236587679</v>
      </c>
      <c r="X52" s="63">
        <f t="shared" si="33"/>
        <v>4620.1418027260188</v>
      </c>
      <c r="Y52" s="63">
        <f t="shared" si="34"/>
        <v>12729.858197273981</v>
      </c>
      <c r="Z52" s="101">
        <f>(G52+O52)/2</f>
        <v>6500</v>
      </c>
      <c r="AA52" s="101">
        <f t="shared" si="35"/>
        <v>1235</v>
      </c>
      <c r="AB52" s="101">
        <f t="shared" si="36"/>
        <v>7735</v>
      </c>
    </row>
    <row r="53" spans="1:28" s="85" customFormat="1" ht="15.75" x14ac:dyDescent="0.25">
      <c r="A53" s="84"/>
      <c r="B53" s="145"/>
      <c r="C53" s="89" t="s">
        <v>20</v>
      </c>
      <c r="D53" s="90">
        <v>1</v>
      </c>
      <c r="E53" s="116" t="s">
        <v>3</v>
      </c>
      <c r="F53" s="117"/>
      <c r="G53" s="95">
        <v>500</v>
      </c>
      <c r="H53" s="77">
        <v>95</v>
      </c>
      <c r="I53" s="77">
        <f t="shared" si="39"/>
        <v>595</v>
      </c>
      <c r="J53" s="92">
        <f t="shared" si="24"/>
        <v>595</v>
      </c>
      <c r="K53" s="99">
        <v>2521</v>
      </c>
      <c r="L53" s="77">
        <v>479</v>
      </c>
      <c r="M53" s="77">
        <f t="shared" si="26"/>
        <v>3000</v>
      </c>
      <c r="N53" s="94">
        <f t="shared" si="27"/>
        <v>3000</v>
      </c>
      <c r="O53" s="95">
        <v>500</v>
      </c>
      <c r="P53" s="77">
        <v>95</v>
      </c>
      <c r="Q53" s="77">
        <f t="shared" si="28"/>
        <v>595</v>
      </c>
      <c r="R53" s="94">
        <f t="shared" si="29"/>
        <v>595</v>
      </c>
      <c r="S53" s="96">
        <f t="shared" si="37"/>
        <v>1173.6666666666667</v>
      </c>
      <c r="T53" s="97">
        <f t="shared" si="30"/>
        <v>222.99666666666667</v>
      </c>
      <c r="U53" s="98">
        <f t="shared" si="31"/>
        <v>1396.6633333333334</v>
      </c>
      <c r="V53" s="62">
        <f t="shared" si="38"/>
        <v>1166.8248940322337</v>
      </c>
      <c r="W53" s="52">
        <f t="shared" si="32"/>
        <v>0.99417059985705791</v>
      </c>
      <c r="X53" s="63">
        <f t="shared" si="33"/>
        <v>6.8417726344330276</v>
      </c>
      <c r="Y53" s="63">
        <f t="shared" si="34"/>
        <v>2340.4915606989007</v>
      </c>
      <c r="Z53" s="101">
        <f>(G53+O53)/2</f>
        <v>500</v>
      </c>
      <c r="AA53" s="101">
        <f t="shared" si="35"/>
        <v>95</v>
      </c>
      <c r="AB53" s="101">
        <f t="shared" si="36"/>
        <v>595</v>
      </c>
    </row>
    <row r="54" spans="1:28" ht="15.75" x14ac:dyDescent="0.25">
      <c r="A54" s="6"/>
      <c r="B54" s="145"/>
      <c r="C54" s="39" t="s">
        <v>21</v>
      </c>
      <c r="D54" s="75">
        <v>1</v>
      </c>
      <c r="E54" s="122" t="s">
        <v>3</v>
      </c>
      <c r="F54" s="123"/>
      <c r="G54" s="19">
        <v>14000</v>
      </c>
      <c r="H54" s="17">
        <v>2660</v>
      </c>
      <c r="I54" s="17">
        <f t="shared" si="39"/>
        <v>16660</v>
      </c>
      <c r="J54" s="18">
        <f t="shared" si="24"/>
        <v>16660</v>
      </c>
      <c r="K54" s="99">
        <v>15126</v>
      </c>
      <c r="L54" s="17">
        <v>2874</v>
      </c>
      <c r="M54" s="17">
        <f t="shared" si="26"/>
        <v>18000</v>
      </c>
      <c r="N54" s="79">
        <f t="shared" si="27"/>
        <v>18000</v>
      </c>
      <c r="O54" s="19">
        <v>13000</v>
      </c>
      <c r="P54" s="17">
        <v>2470</v>
      </c>
      <c r="Q54" s="17">
        <f t="shared" si="28"/>
        <v>15470</v>
      </c>
      <c r="R54" s="79">
        <f t="shared" si="29"/>
        <v>15470</v>
      </c>
      <c r="S54" s="80">
        <f t="shared" si="37"/>
        <v>14042</v>
      </c>
      <c r="T54" s="62">
        <f t="shared" si="30"/>
        <v>2667.98</v>
      </c>
      <c r="U54" s="68">
        <f t="shared" si="31"/>
        <v>16709.98</v>
      </c>
      <c r="V54" s="62">
        <f t="shared" si="38"/>
        <v>1063.6221133466529</v>
      </c>
      <c r="W54" s="52">
        <f t="shared" si="32"/>
        <v>7.5745770783837985E-2</v>
      </c>
      <c r="X54" s="63">
        <f t="shared" si="33"/>
        <v>12978.377886653347</v>
      </c>
      <c r="Y54" s="63">
        <f t="shared" si="34"/>
        <v>15105.622113346653</v>
      </c>
      <c r="Z54" s="101">
        <f>(G54+O54)/2</f>
        <v>13500</v>
      </c>
      <c r="AA54" s="101">
        <f t="shared" si="35"/>
        <v>2565</v>
      </c>
      <c r="AB54" s="101">
        <f t="shared" si="36"/>
        <v>16065</v>
      </c>
    </row>
    <row r="55" spans="1:28" ht="15.75" x14ac:dyDescent="0.25">
      <c r="A55" s="6"/>
      <c r="B55" s="145"/>
      <c r="C55" s="39" t="s">
        <v>22</v>
      </c>
      <c r="D55" s="75">
        <v>1</v>
      </c>
      <c r="E55" s="122" t="s">
        <v>3</v>
      </c>
      <c r="F55" s="123"/>
      <c r="G55" s="19">
        <v>350</v>
      </c>
      <c r="H55" s="17">
        <v>65</v>
      </c>
      <c r="I55" s="17">
        <f t="shared" si="39"/>
        <v>415</v>
      </c>
      <c r="J55" s="18">
        <f t="shared" si="24"/>
        <v>415</v>
      </c>
      <c r="K55" s="99">
        <v>2521</v>
      </c>
      <c r="L55" s="17">
        <v>479</v>
      </c>
      <c r="M55" s="17">
        <f t="shared" si="26"/>
        <v>3000</v>
      </c>
      <c r="N55" s="79">
        <f t="shared" si="27"/>
        <v>3000</v>
      </c>
      <c r="O55" s="19">
        <v>500</v>
      </c>
      <c r="P55" s="17">
        <v>95</v>
      </c>
      <c r="Q55" s="17">
        <f t="shared" si="28"/>
        <v>595</v>
      </c>
      <c r="R55" s="79">
        <f t="shared" si="29"/>
        <v>595</v>
      </c>
      <c r="S55" s="80">
        <f t="shared" si="37"/>
        <v>1123.6666666666667</v>
      </c>
      <c r="T55" s="62">
        <f t="shared" si="30"/>
        <v>213.49666666666667</v>
      </c>
      <c r="U55" s="68">
        <f t="shared" si="31"/>
        <v>1337.1633333333334</v>
      </c>
      <c r="V55" s="62">
        <f t="shared" si="38"/>
        <v>1212.4480744895152</v>
      </c>
      <c r="W55" s="52">
        <f t="shared" si="32"/>
        <v>1.0790104489672339</v>
      </c>
      <c r="X55" s="63">
        <f>S55-V55</f>
        <v>-88.78140782284845</v>
      </c>
      <c r="Y55" s="63">
        <f t="shared" si="34"/>
        <v>2336.1147411561819</v>
      </c>
      <c r="Z55" s="101">
        <f>(G55+O55)/2</f>
        <v>425</v>
      </c>
      <c r="AA55" s="101">
        <f t="shared" si="35"/>
        <v>81</v>
      </c>
      <c r="AB55" s="101">
        <f t="shared" si="36"/>
        <v>506</v>
      </c>
    </row>
    <row r="56" spans="1:28" ht="16.5" thickBot="1" x14ac:dyDescent="0.3">
      <c r="A56" s="6"/>
      <c r="B56" s="145"/>
      <c r="C56" s="39" t="s">
        <v>23</v>
      </c>
      <c r="D56" s="75">
        <v>1</v>
      </c>
      <c r="E56" s="122" t="s">
        <v>3</v>
      </c>
      <c r="F56" s="123"/>
      <c r="G56" s="19">
        <v>26000</v>
      </c>
      <c r="H56" s="17">
        <v>4940</v>
      </c>
      <c r="I56" s="17">
        <f t="shared" si="39"/>
        <v>30940</v>
      </c>
      <c r="J56" s="18">
        <f t="shared" si="24"/>
        <v>30940</v>
      </c>
      <c r="K56" s="40">
        <v>29411</v>
      </c>
      <c r="L56" s="17">
        <v>5589</v>
      </c>
      <c r="M56" s="17">
        <f t="shared" si="26"/>
        <v>35000</v>
      </c>
      <c r="N56" s="81">
        <f t="shared" si="27"/>
        <v>35000</v>
      </c>
      <c r="O56" s="56">
        <v>18000</v>
      </c>
      <c r="P56" s="17">
        <v>3420</v>
      </c>
      <c r="Q56" s="17">
        <f t="shared" si="28"/>
        <v>21420</v>
      </c>
      <c r="R56" s="79">
        <f t="shared" si="29"/>
        <v>21420</v>
      </c>
      <c r="S56" s="80">
        <f t="shared" si="37"/>
        <v>24470.333333333332</v>
      </c>
      <c r="T56" s="82">
        <f t="shared" si="30"/>
        <v>4649.3633333333328</v>
      </c>
      <c r="U56" s="69">
        <f t="shared" si="31"/>
        <v>29119.696666666663</v>
      </c>
      <c r="V56" s="62">
        <f t="shared" si="38"/>
        <v>5857.2724312032278</v>
      </c>
      <c r="W56" s="52">
        <f t="shared" si="32"/>
        <v>0.23936218405429274</v>
      </c>
      <c r="X56" s="63">
        <f t="shared" si="33"/>
        <v>18613.060902130106</v>
      </c>
      <c r="Y56" s="63">
        <f t="shared" si="34"/>
        <v>30327.605764536558</v>
      </c>
      <c r="Z56" s="101">
        <f>(G56+K56)/2</f>
        <v>27705.5</v>
      </c>
      <c r="AA56" s="101">
        <f t="shared" si="35"/>
        <v>5264</v>
      </c>
      <c r="AB56" s="102">
        <f t="shared" si="36"/>
        <v>32969.5</v>
      </c>
    </row>
    <row r="57" spans="1:28" ht="15.75" customHeight="1" thickBot="1" x14ac:dyDescent="0.3">
      <c r="A57" s="6"/>
      <c r="B57" s="183" t="s">
        <v>27</v>
      </c>
      <c r="C57" s="184"/>
      <c r="D57" s="184"/>
      <c r="E57" s="184"/>
      <c r="F57" s="184"/>
      <c r="G57" s="184"/>
      <c r="H57" s="184"/>
      <c r="I57" s="185"/>
      <c r="J57" s="41">
        <f>SUM(J23:J56)</f>
        <v>474392</v>
      </c>
      <c r="K57" s="42"/>
      <c r="L57" s="43"/>
      <c r="M57" s="44"/>
      <c r="N57" s="45">
        <f>SUM(N23:N56)</f>
        <v>430500</v>
      </c>
      <c r="O57" s="42"/>
      <c r="P57" s="44"/>
      <c r="Q57" s="44"/>
      <c r="R57" s="46">
        <f>SUM(R23:R56)</f>
        <v>411610</v>
      </c>
      <c r="U57" s="70">
        <f>SUM(U23:U56)</f>
        <v>451871.55999999994</v>
      </c>
    </row>
    <row r="58" spans="1:28" ht="15.75" customHeight="1" x14ac:dyDescent="0.25">
      <c r="A58" s="5"/>
      <c r="B58" s="47"/>
      <c r="C58" s="48"/>
      <c r="D58" s="49"/>
      <c r="E58" s="49"/>
      <c r="F58" s="47"/>
      <c r="G58" s="49"/>
      <c r="H58" s="47"/>
      <c r="I58" s="47"/>
      <c r="J58" s="50"/>
    </row>
    <row r="59" spans="1:28" ht="15.75" customHeight="1" thickBot="1" x14ac:dyDescent="0.3">
      <c r="A59" s="5"/>
      <c r="B59" s="47"/>
      <c r="C59" s="48"/>
      <c r="D59" s="49"/>
      <c r="E59" s="49"/>
      <c r="F59" s="47"/>
      <c r="G59" s="49"/>
      <c r="H59" s="47"/>
      <c r="I59" s="47"/>
      <c r="J59" s="50"/>
    </row>
    <row r="60" spans="1:28" ht="15.75" customHeight="1" x14ac:dyDescent="0.25">
      <c r="A60" s="5"/>
      <c r="B60" s="152" t="s">
        <v>44</v>
      </c>
      <c r="C60" s="153"/>
      <c r="D60" s="153"/>
      <c r="E60" s="153"/>
      <c r="F60" s="153"/>
      <c r="G60" s="154"/>
      <c r="H60" s="47"/>
      <c r="I60" s="47"/>
      <c r="J60" s="50"/>
      <c r="Y60" s="192"/>
    </row>
    <row r="61" spans="1:28" ht="15.75" customHeight="1" x14ac:dyDescent="0.25">
      <c r="A61" s="5"/>
      <c r="B61" s="155"/>
      <c r="C61" s="156"/>
      <c r="D61" s="156"/>
      <c r="E61" s="156"/>
      <c r="F61" s="156"/>
      <c r="G61" s="157"/>
      <c r="H61" s="47"/>
      <c r="I61" s="47"/>
      <c r="J61" s="50"/>
    </row>
    <row r="62" spans="1:28" ht="15.75" customHeight="1" x14ac:dyDescent="0.25">
      <c r="A62" s="5"/>
      <c r="B62" s="155"/>
      <c r="C62" s="156"/>
      <c r="D62" s="156"/>
      <c r="E62" s="156"/>
      <c r="F62" s="156"/>
      <c r="G62" s="157"/>
      <c r="H62" s="47"/>
      <c r="I62" s="47"/>
      <c r="J62" s="50"/>
      <c r="Y62" s="192"/>
    </row>
    <row r="63" spans="1:28" ht="15.75" customHeight="1" x14ac:dyDescent="0.25">
      <c r="A63" s="5"/>
      <c r="B63" s="155"/>
      <c r="C63" s="156"/>
      <c r="D63" s="156"/>
      <c r="E63" s="156"/>
      <c r="F63" s="156"/>
      <c r="G63" s="157"/>
      <c r="H63" s="47"/>
      <c r="I63" s="47"/>
      <c r="J63" s="50"/>
    </row>
    <row r="64" spans="1:28" ht="15.75" customHeight="1" x14ac:dyDescent="0.25">
      <c r="A64" s="5"/>
      <c r="B64" s="155"/>
      <c r="C64" s="156"/>
      <c r="D64" s="156"/>
      <c r="E64" s="156"/>
      <c r="F64" s="156"/>
      <c r="G64" s="157"/>
      <c r="H64" s="47"/>
      <c r="I64" s="47"/>
      <c r="J64" s="50"/>
    </row>
    <row r="65" spans="1:10" ht="15.75" customHeight="1" x14ac:dyDescent="0.25">
      <c r="A65" s="5"/>
      <c r="B65" s="155"/>
      <c r="C65" s="156"/>
      <c r="D65" s="156"/>
      <c r="E65" s="156"/>
      <c r="F65" s="156"/>
      <c r="G65" s="157"/>
      <c r="H65" s="47"/>
      <c r="I65" s="47"/>
      <c r="J65" s="50"/>
    </row>
    <row r="66" spans="1:10" ht="15.75" customHeight="1" x14ac:dyDescent="0.25">
      <c r="A66" s="5"/>
      <c r="B66" s="155"/>
      <c r="C66" s="156"/>
      <c r="D66" s="156"/>
      <c r="E66" s="156"/>
      <c r="F66" s="156"/>
      <c r="G66" s="157"/>
      <c r="H66" s="47"/>
      <c r="I66" s="47"/>
      <c r="J66" s="50"/>
    </row>
    <row r="67" spans="1:10" ht="15.75" customHeight="1" x14ac:dyDescent="0.25">
      <c r="A67" s="5"/>
      <c r="B67" s="155"/>
      <c r="C67" s="156"/>
      <c r="D67" s="156"/>
      <c r="E67" s="156"/>
      <c r="F67" s="156"/>
      <c r="G67" s="157"/>
      <c r="H67" s="47"/>
      <c r="I67" s="47"/>
      <c r="J67" s="50"/>
    </row>
    <row r="68" spans="1:10" ht="15.75" customHeight="1" x14ac:dyDescent="0.25">
      <c r="A68" s="5"/>
      <c r="B68" s="155"/>
      <c r="C68" s="156"/>
      <c r="D68" s="156"/>
      <c r="E68" s="156"/>
      <c r="F68" s="156"/>
      <c r="G68" s="157"/>
      <c r="H68" s="47"/>
      <c r="I68" s="47"/>
      <c r="J68" s="50"/>
    </row>
    <row r="69" spans="1:10" ht="15.75" customHeight="1" x14ac:dyDescent="0.25">
      <c r="A69" s="5"/>
      <c r="B69" s="155"/>
      <c r="C69" s="156"/>
      <c r="D69" s="156"/>
      <c r="E69" s="156"/>
      <c r="F69" s="156"/>
      <c r="G69" s="157"/>
      <c r="H69" s="47"/>
      <c r="I69" s="47"/>
      <c r="J69" s="50"/>
    </row>
    <row r="70" spans="1:10" ht="15.75" customHeight="1" x14ac:dyDescent="0.25">
      <c r="A70" s="5"/>
      <c r="B70" s="155"/>
      <c r="C70" s="156"/>
      <c r="D70" s="156"/>
      <c r="E70" s="156"/>
      <c r="F70" s="156"/>
      <c r="G70" s="157"/>
      <c r="H70" s="47"/>
      <c r="I70" s="47"/>
      <c r="J70" s="50"/>
    </row>
    <row r="71" spans="1:10" ht="15.75" customHeight="1" x14ac:dyDescent="0.25">
      <c r="A71" s="5"/>
      <c r="B71" s="155"/>
      <c r="C71" s="156"/>
      <c r="D71" s="156"/>
      <c r="E71" s="156"/>
      <c r="F71" s="156"/>
      <c r="G71" s="157"/>
      <c r="H71" s="47"/>
      <c r="I71" s="47"/>
      <c r="J71" s="50"/>
    </row>
    <row r="72" spans="1:10" ht="15.75" customHeight="1" x14ac:dyDescent="0.25">
      <c r="A72" s="5"/>
      <c r="B72" s="155"/>
      <c r="C72" s="156"/>
      <c r="D72" s="156"/>
      <c r="E72" s="156"/>
      <c r="F72" s="156"/>
      <c r="G72" s="157"/>
      <c r="H72" s="47"/>
      <c r="I72" s="47"/>
      <c r="J72" s="50"/>
    </row>
    <row r="73" spans="1:10" ht="15.75" customHeight="1" x14ac:dyDescent="0.25">
      <c r="A73" s="5"/>
      <c r="B73" s="155"/>
      <c r="C73" s="156"/>
      <c r="D73" s="156"/>
      <c r="E73" s="156"/>
      <c r="F73" s="156"/>
      <c r="G73" s="157"/>
      <c r="H73" s="47"/>
      <c r="I73" s="47"/>
      <c r="J73" s="50"/>
    </row>
    <row r="74" spans="1:10" ht="15.75" customHeight="1" thickBot="1" x14ac:dyDescent="0.3">
      <c r="A74" s="5"/>
      <c r="B74" s="158"/>
      <c r="C74" s="159"/>
      <c r="D74" s="159"/>
      <c r="E74" s="159"/>
      <c r="F74" s="159"/>
      <c r="G74" s="160"/>
      <c r="H74" s="47"/>
      <c r="I74" s="47"/>
      <c r="J74" s="50"/>
    </row>
  </sheetData>
  <mergeCells count="88">
    <mergeCell ref="X20:X21"/>
    <mergeCell ref="V20:W21"/>
    <mergeCell ref="B51:B56"/>
    <mergeCell ref="E56:F56"/>
    <mergeCell ref="E21:F22"/>
    <mergeCell ref="D21:D22"/>
    <mergeCell ref="C21:C22"/>
    <mergeCell ref="B21:B22"/>
    <mergeCell ref="B37:B43"/>
    <mergeCell ref="B44:B50"/>
    <mergeCell ref="B60:G74"/>
    <mergeCell ref="V4:V5"/>
    <mergeCell ref="W4:W5"/>
    <mergeCell ref="X4:Z5"/>
    <mergeCell ref="T4:U5"/>
    <mergeCell ref="S13:U14"/>
    <mergeCell ref="S20:U21"/>
    <mergeCell ref="B12:I12"/>
    <mergeCell ref="B13:R13"/>
    <mergeCell ref="G14:J14"/>
    <mergeCell ref="K14:N14"/>
    <mergeCell ref="O14:R14"/>
    <mergeCell ref="F14:F15"/>
    <mergeCell ref="E14:E15"/>
    <mergeCell ref="D14:D15"/>
    <mergeCell ref="B57:I57"/>
    <mergeCell ref="E42:F42"/>
    <mergeCell ref="E43:F43"/>
    <mergeCell ref="B18:I18"/>
    <mergeCell ref="B19:I19"/>
    <mergeCell ref="E38:F38"/>
    <mergeCell ref="E39:F39"/>
    <mergeCell ref="E40:F40"/>
    <mergeCell ref="E29:F29"/>
    <mergeCell ref="E30:F30"/>
    <mergeCell ref="E35:F35"/>
    <mergeCell ref="E26:F26"/>
    <mergeCell ref="B20:R20"/>
    <mergeCell ref="O21:R21"/>
    <mergeCell ref="E41:F41"/>
    <mergeCell ref="E37:F37"/>
    <mergeCell ref="B5:B6"/>
    <mergeCell ref="C5:C6"/>
    <mergeCell ref="E5:E6"/>
    <mergeCell ref="F5:F6"/>
    <mergeCell ref="D5:D6"/>
    <mergeCell ref="D16:D17"/>
    <mergeCell ref="B23:B29"/>
    <mergeCell ref="B30:B36"/>
    <mergeCell ref="E23:F23"/>
    <mergeCell ref="E24:F24"/>
    <mergeCell ref="E25:F25"/>
    <mergeCell ref="E31:F31"/>
    <mergeCell ref="E32:F32"/>
    <mergeCell ref="E33:F33"/>
    <mergeCell ref="E34:F34"/>
    <mergeCell ref="E28:F28"/>
    <mergeCell ref="C14:C15"/>
    <mergeCell ref="B14:B15"/>
    <mergeCell ref="E54:F54"/>
    <mergeCell ref="E55:F55"/>
    <mergeCell ref="E51:F51"/>
    <mergeCell ref="E52:F52"/>
    <mergeCell ref="E53:F53"/>
    <mergeCell ref="E46:F46"/>
    <mergeCell ref="E47:F47"/>
    <mergeCell ref="E48:F48"/>
    <mergeCell ref="E49:F49"/>
    <mergeCell ref="E50:F50"/>
    <mergeCell ref="E44:F44"/>
    <mergeCell ref="E45:F45"/>
    <mergeCell ref="E36:F36"/>
    <mergeCell ref="X13:X14"/>
    <mergeCell ref="Y13:Y14"/>
    <mergeCell ref="B2:Z3"/>
    <mergeCell ref="V13:W14"/>
    <mergeCell ref="E27:F27"/>
    <mergeCell ref="G21:J21"/>
    <mergeCell ref="K21:N21"/>
    <mergeCell ref="G5:J5"/>
    <mergeCell ref="K5:N5"/>
    <mergeCell ref="O5:R5"/>
    <mergeCell ref="B4:R4"/>
    <mergeCell ref="Z13:AB14"/>
    <mergeCell ref="S19:AA19"/>
    <mergeCell ref="Z20:AB21"/>
    <mergeCell ref="S4:S5"/>
    <mergeCell ref="Y20:Y21"/>
  </mergeCells>
  <pageMargins left="0.7" right="0.7" top="0.75" bottom="0.75" header="0" footer="0"/>
  <pageSetup paperSize="3" scale="47"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perdomo</dc:creator>
  <cp:lastModifiedBy>Gonzalo Carrero</cp:lastModifiedBy>
  <cp:lastPrinted>2023-02-26T14:39:42Z</cp:lastPrinted>
  <dcterms:created xsi:type="dcterms:W3CDTF">2022-10-18T14:37:27Z</dcterms:created>
  <dcterms:modified xsi:type="dcterms:W3CDTF">2023-03-01T22:41:17Z</dcterms:modified>
</cp:coreProperties>
</file>