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defaultThemeVersion="166925"/>
  <mc:AlternateContent xmlns:mc="http://schemas.openxmlformats.org/markup-compatibility/2006">
    <mc:Choice Requires="x15">
      <x15ac:absPath xmlns:x15ac="http://schemas.microsoft.com/office/spreadsheetml/2010/11/ac" url="C:\Users\Melanie\Downloads\"/>
    </mc:Choice>
  </mc:AlternateContent>
  <xr:revisionPtr revIDLastSave="0" documentId="13_ncr:1_{61AB2E10-2BC0-4778-8D77-ECA341221402}" xr6:coauthVersionLast="47" xr6:coauthVersionMax="47" xr10:uidLastSave="{00000000-0000-0000-0000-000000000000}"/>
  <bookViews>
    <workbookView xWindow="-120" yWindow="-120" windowWidth="20730" windowHeight="11040" activeTab="1" xr2:uid="{00000000-000D-0000-FFFF-FFFF00000000}"/>
  </bookViews>
  <sheets>
    <sheet name=" EXPERIENCIA " sheetId="1" r:id="rId1"/>
    <sheet name="PUNTAJE POR FACTOR DE CALIDAD" sheetId="11" r:id="rId2"/>
  </sheets>
  <definedNames>
    <definedName name="_xlnm.Print_Area" localSheetId="0">' EXPERIENCIA '!$A$5:$S$10</definedName>
    <definedName name="_xlnm.Print_Titles" localSheetId="0">' EXPERIENCIA '!$1:$4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 i="11" l="1"/>
  <c r="E4" i="11"/>
  <c r="E7" i="11"/>
  <c r="E8" i="11"/>
  <c r="E9" i="11"/>
  <c r="E11" i="11"/>
  <c r="E13" i="11"/>
  <c r="E15" i="11"/>
  <c r="E5" i="11"/>
  <c r="Q22" i="1"/>
  <c r="P22" i="1"/>
  <c r="P21" i="1"/>
  <c r="Q21" i="1" s="1"/>
  <c r="Q20" i="1"/>
  <c r="P20" i="1"/>
  <c r="P18" i="1"/>
  <c r="Q18" i="1" s="1"/>
  <c r="Q17" i="1"/>
  <c r="P17" i="1"/>
  <c r="Q14" i="1"/>
  <c r="R14" i="1" s="1"/>
  <c r="P14" i="1"/>
  <c r="P12" i="1"/>
  <c r="Q12" i="1" s="1"/>
  <c r="Q11" i="1"/>
  <c r="P11" i="1"/>
  <c r="Q8" i="1"/>
  <c r="R8" i="1" s="1"/>
  <c r="P8" i="1"/>
  <c r="P6" i="1"/>
  <c r="Q6" i="1" s="1"/>
  <c r="Q5" i="1"/>
  <c r="P5" i="1"/>
  <c r="R29" i="1"/>
  <c r="Q30" i="1"/>
  <c r="R26" i="1"/>
  <c r="Q36" i="1"/>
  <c r="Q35" i="1"/>
  <c r="P38" i="1"/>
  <c r="P40" i="1"/>
  <c r="P39" i="1"/>
  <c r="P36" i="1"/>
  <c r="P35" i="1"/>
  <c r="O33" i="1"/>
  <c r="P34" i="1"/>
  <c r="Q34" i="1" s="1"/>
  <c r="P33" i="1"/>
  <c r="Q33" i="1" s="1"/>
  <c r="P32" i="1"/>
  <c r="Q32" i="1" s="1"/>
  <c r="R32" i="1" s="1"/>
  <c r="P30" i="1"/>
  <c r="P29" i="1"/>
  <c r="Q29" i="1" s="1"/>
  <c r="P27" i="1"/>
  <c r="Q27" i="1" s="1"/>
  <c r="P26" i="1"/>
  <c r="Q26" i="1" s="1"/>
  <c r="P24" i="1"/>
  <c r="Q24" i="1" s="1"/>
  <c r="P23" i="1"/>
  <c r="Q23" i="1" s="1"/>
  <c r="R23" i="1" s="1"/>
  <c r="R4" i="1"/>
  <c r="R11" i="1" l="1"/>
</calcChain>
</file>

<file path=xl/sharedStrings.xml><?xml version="1.0" encoding="utf-8"?>
<sst xmlns="http://schemas.openxmlformats.org/spreadsheetml/2006/main" count="283" uniqueCount="178">
  <si>
    <t>Entidad Contratante</t>
  </si>
  <si>
    <t>Contrato o Resolución</t>
  </si>
  <si>
    <t xml:space="preserve">FORMAS DE EJECUCIÓN </t>
  </si>
  <si>
    <t xml:space="preserve">VALOR TOTAL DEL CONTRATO EN SMMLV </t>
  </si>
  <si>
    <t xml:space="preserve">VALOR TOTAL DEL CONTRATO EN SMMLV AFECTADO POR EL PORCENTAJE DE PARTICIPACIÓN  </t>
  </si>
  <si>
    <t xml:space="preserve">Fecha de Iniciación
</t>
  </si>
  <si>
    <t xml:space="preserve">Fecha de Terminación
</t>
  </si>
  <si>
    <t xml:space="preserve">VALOR TOTAL REPORTADO EN EL RUP </t>
  </si>
  <si>
    <t>CUMPLE / NO CUMPLE</t>
  </si>
  <si>
    <t>No.  de orden en el RUP</t>
  </si>
  <si>
    <t>No. de orden en la propuesta</t>
  </si>
  <si>
    <t>No. del contrato</t>
  </si>
  <si>
    <t xml:space="preserve">PROPONENTES
</t>
  </si>
  <si>
    <t>VALOR TOTAL ACREDITADO
Igual o superior al presupuesto oficial en smmlv</t>
  </si>
  <si>
    <t>I, C, UT</t>
  </si>
  <si>
    <t>%</t>
  </si>
  <si>
    <t>NOMBRE DEL PROPONENTE</t>
  </si>
  <si>
    <t xml:space="preserve">PUNTAJE 
</t>
  </si>
  <si>
    <t>DOCUMENTOS QUE APORTA: 
En todo caso se deberá presentar copia de cada contrato, acompañada del respectivo Certificado de Ejecución a satisfacción expedido por la entidad contratante con fecha posterior a la terminación del contrato y/o Acta de Recibo Final y/o Acta de Liquidación.</t>
  </si>
  <si>
    <t>DEBERÁN ESTAR
INSCRITOS DENTRO DE LA  CLASIFICACION SEÑALADA :
78 11 18 00</t>
  </si>
  <si>
    <t>I</t>
  </si>
  <si>
    <t>OK</t>
  </si>
  <si>
    <t>CUMPLE</t>
  </si>
  <si>
    <t>UT</t>
  </si>
  <si>
    <t xml:space="preserve">INTEGRANTE QUE APORTA EXPERIENCIA  </t>
  </si>
  <si>
    <t>SA-001-2023
OBJETO: PRESTACIÓN DEL SERVICIO DE TRANSPORTE TERRESTRE ESPECIAL DESTINADO AL APOYO EN LA REALIZACIÓN DE LAS ACTIVIDADES LOGÍSTICAS Y/O DE DESPLAZAMIENTO PROPIAS DE LOS FUNCIONARIOS DE LAS DISTINTAS DEPENDENCIAS DE LA GOBERNACIÓN DEL DEPARTAMENTO DEL ATLÁNTICO</t>
  </si>
  <si>
    <t>El proponente deberá acreditar hasta dos (02) contratos cuyo objeto, obligaciones, alcance o condiciones sean iguales al objeto de la presente selección abreviada</t>
  </si>
  <si>
    <t>En el caso de los consorcios o uniones temporales, la experiencia habilitante aportada por cada uno de los integrantes deberá ser proporcional a su porcentaje de participación en el respectivo consorcio o unión temporal que conforma para el presente proceso.
En caso de estructuras plurales, cada uno de los integrantes deberá aportar como mínimo una (1) certificación de contratos que deberá referirse a uno o algunos de los servicios solicitados por EL DEPARTAMENTO que guarden relación con el objeto a contratar.</t>
  </si>
  <si>
    <t>No. De servicios ofrecidos</t>
  </si>
  <si>
    <t xml:space="preserve">PUNTAJE POR FACTOR DE CALIDAD (237.5 puntos) 
Se asignarán 237.5 puntos a la propuesta que ofrezca mayor número de servicios adicionales prestados de Station Wagon 4x2 con aire acondicionado, modelo 2021 en adelante, cilindraje de 1.500 cc a 2.000, con combustible, pago de peajes y conductor incluido de lunes a domingo. 12 Horas, sin costo alguno para el Departamento durante el periodo de ejecución del Contrato.
Los proponentes deberán presentar el ANEXO No. 15 FACTOR DE CALIDAD, completamente diligenciado y firmado por el representante legal. La no presentación de este Anexo en las condiciones solicitadas, ocasiona que no sea tenida en cuenta para efectos de la asignación de puntaje por este criterio. </t>
  </si>
  <si>
    <t>Los proponentes deberán presentar el ANEXO No. 15 FACTOR DE CALIDAD, completamente diligenciado y firmado por el representante legal. La no presentación de este Anexo en las condiciones solicitadas, ocasiona que no sea tenida en cuenta para efectos de la asignación de puntaje por este criterio.</t>
  </si>
  <si>
    <t>Los proponentes al momento de efectuar la presentación de sus ofertas deben adjuntar una certificación suscrita por el Representante Legal de garantía de disponibilidad de los conductores para la ejecución de las actividades a contratar.</t>
  </si>
  <si>
    <t>7.  EMPRESA DE TRANSPORTE ESPECIAL ALEMAR SAS</t>
  </si>
  <si>
    <t>CORPORACIÓN AUTÓNOMA REGIONAL DEL ATLÁNTICO C.R.A.</t>
  </si>
  <si>
    <t xml:space="preserve">084 DE 2017 </t>
  </si>
  <si>
    <t>PRESTAR EL SERVICIO PÚBLICO DE TRANSPORTE TERRESTRE AUTOMOTOR ESPECIAL CON NUEVE (9) VEHÍCULOS A TODO COSTO CON SERVICIO DE CONDUCCIÓN, PAGO DE COMBUSTIBLE Y PEAJES, QUE CUMPLAN CON LAS CARACTERÍSTICAS QUE SE REQUIERAN PARA DESARROLLAR LAS ACTIVIDADES MISIONALES DE LA CORPORACIÓN AUTÓNOMA REGIONAL DEL ATLÁNTICO C.R.A.</t>
  </si>
  <si>
    <t>NA</t>
  </si>
  <si>
    <t>COPIA DEL CONTRATO, ADICION, ACTA DE LIQUIDACION Y CERTIFICACION DE EJECUCION EXPEDIDA POR LA ENTIDAD CONTRATANTE</t>
  </si>
  <si>
    <t>DELTHA 1 SEGURIDAD LTDA</t>
  </si>
  <si>
    <t xml:space="preserve">009-2015 </t>
  </si>
  <si>
    <t>EL CONTRATISTA SE OBLIGA PARA CON LA EMPRESA DELTHA 1 SEGURIDAD LTDA. PRESTARLE EL SERVICIO DE ALQUILER Y/O TRANSPORTE PUBLICO TERRESTRE ESPECIAL PARA EL DESPLAZAMIENTO DE SU PERSONAL QUE SE ENCUENTRE LABORANDO EN LA CIUDADES CAPITALES DEL ORDEN NACIONAL, Y CARGA DE EQUIPOS PROPIOS A LOS DIFERENTES CONTRATISTAS ADSCRITOS A ESTA EMPRESA Y PERSONAL DE PLANTA CONFORME A LAS RUTAS ASIGNADAS, ENTRE LOS DESTINOS ACORDADOS DENTRO DE SUS ACTIVIDADES PROPIAS DE LA EMPRESA DE LUNES A DOMINGO INCLUYENDO DÍAS FESTIVOS</t>
  </si>
  <si>
    <t>CERTIFICACION DE EJECUCION EXPEDIDA POR LA ENTIDAD CONTRATANTE, Y COPIA DEL CONTRATO</t>
  </si>
  <si>
    <t xml:space="preserve"> EMPRESA DE TRANSPORTE ESPECIAL ALEMAR SAS</t>
  </si>
  <si>
    <t>EMPRESA DE TRANSPORTE ESPECIAL ALEMAR SAS</t>
  </si>
  <si>
    <t>No adjunta a la propuesta certificación suscrita por el Representante Legal de garantía de disponibilidad de los conductores para la ejecución de las actividades a contratar</t>
  </si>
  <si>
    <t>8.  UNION TEMPORAL ATLANTICO 2023
(TRANSPORTES ESPECIALES FSG SAS 50% y VINALTUR SAS 50%)</t>
  </si>
  <si>
    <t>CORPORACION AUTONOMA REGIONAL DE CUNDINAMARCA</t>
  </si>
  <si>
    <t>1608-2017</t>
  </si>
  <si>
    <t>CONTRATAR LA PRESTACION DEL SERVICIO DE TRANSPORTE PUBLICO TERRESTRE AUTOMOTOR ESPECIAL DE PASAJEROS Y DE CARGA- VEHICULOS DOBLE CABINA 4X4 CON CONDUCTOR PARA ATENDER LAS NECESIDADES DE MOVILIZACION DEL PERSONAL DE PERSONAL MATERIALES Y EQUIPOS EN LOS MUNICIPIOS DE LA JURISDICCION O FUERA DE ELLA, CUANDO LAS NECESIDADES DEL SERVICIO LO REQUIERAN CON EL FIN DE ATENDER LOS DIFERENTES PROYECTOS QUE ADLANTA LA CORPORACION</t>
  </si>
  <si>
    <t>INSTITUTO NACIONAL DE VIAS</t>
  </si>
  <si>
    <t>SERVICIO DE TRANSPORTE PUBLICO TERRESTE AUTOMOTOR ESPECIALPARA LOS FUNCIONARIOS DEL INVIAS</t>
  </si>
  <si>
    <t>0771 DE 2018</t>
  </si>
  <si>
    <t>TRANSPORTES ESPECIALES FSG SAS
(U.T. ECO TRANSPORTES)</t>
  </si>
  <si>
    <t>Adjunta a la propuesta certificación suscrita por el Representante Legal de garantía de disponibilidad de los conductores para la ejecución de las actividades a contratar</t>
  </si>
  <si>
    <t>VINALTUR SAS
(U.T. EYV)</t>
  </si>
  <si>
    <t>9.  UNION TEMPORAL ALIANZA 2023
(GRUPO EMPRESARIAL JHS SAS 50%  y  ORGANIZACIÓN DE TRANSPORTES PINTO SAS 50%)</t>
  </si>
  <si>
    <t>OML SAS</t>
  </si>
  <si>
    <t>2CTE2019</t>
  </si>
  <si>
    <t xml:space="preserve">PRESTACION DEL SERVICIO DE TRANSPORTE DE PASAJEROS EN LA MODALIDAD DE SERVICIO ESPECIAL </t>
  </si>
  <si>
    <t>28/0972021</t>
  </si>
  <si>
    <t>ORGANIZACIÓN DE TRANSPORTES PINTO SAS</t>
  </si>
  <si>
    <t>CERTIFICACION DE EJECUCION EXPEDIDA POR LA ENTIDAD CONTRATANTE Y COPIA DELCONTRATO</t>
  </si>
  <si>
    <t>CONTRATAR EL SERVICIO DE TRASPORTE PUBLICO TERRESTRE AUTOMOTOR ESPECIAL, EN CUMPLIMIENTO A LOS SERVICIOS INTERADMINISTRATIVOS SUSCRITOS POR LA SUBRED INTEGRADA DE SERVICIOS DE SALUD SUR ESE</t>
  </si>
  <si>
    <t>GRUPO EMPRESARIAL JHS SAS
(UNIÓN TEMPORAL TCSC – JHS REDSUR 2021)</t>
  </si>
  <si>
    <t>SUBRED SUR ESE, ALCALDIA MAYOR DE BOGOTÁ</t>
  </si>
  <si>
    <t>10.  UT TRANSBIP 2023
(BIP TRANSPORTES S.A.S  45% - ALIANZA TERRESTRRE S.A.S  45% - EMPRESA DE TRANSPORTE ESPECIAL TRANSPORBAQ S.A.S  10%)</t>
  </si>
  <si>
    <t>LEWIS ENERGY COLOMBIA INC</t>
  </si>
  <si>
    <t>LEC-012-18</t>
  </si>
  <si>
    <t>BIP TRANSPORTES S.A.S</t>
  </si>
  <si>
    <t xml:space="preserve">PRESTAR EL SERVICIO DE TRANSPORTE ESPECIAL, SEGÚN EL LLAMADO REALIZADO EN CADA MOMENTO POR LA COMPAÑÍA, PARA SU PERSONAL, CONTRATISTAS, SUBCONTRATITAS O PERSONAS QUE ESTE INDIQUE. </t>
  </si>
  <si>
    <t>COPIA DEL CONTRATO Y CERTIFICACION DE EJECUCION EXPEDIDA POR LA ENTIDAD CONTRATANTE</t>
  </si>
  <si>
    <t>TRANSPORBAQ S.A.S</t>
  </si>
  <si>
    <t>OBRA BLANCA INGENIERIA INTEGRAL S.A.S</t>
  </si>
  <si>
    <t>0001-2022</t>
  </si>
  <si>
    <t>EL CONTRATATISTA SE OBLIGA A PRESTAR EL SERVICIO A LA EMPRESA 
CONTRATANTE OBRA BLANCA INGENIERIA INTEGRAL S.A.S,PARA LA PRESTACIÓN DEL SERVICIO ESPECIAL DE TRANSPORTE TERRESTRE DE PASAJEROS CON TRES (3) VEHICULOS TIPO CAMIONETA STATION WAGON EN LOS HORARIOS DE LUNES A SABADO DE 7 :00 AM – 7:00 PM.</t>
  </si>
  <si>
    <t>AREA METROPOLITANA DEL VALLE DEL ABURRA</t>
  </si>
  <si>
    <t>SA-244 de 2016</t>
  </si>
  <si>
    <t>18/04//2016</t>
  </si>
  <si>
    <t>SERVICIO DE TRANSPORTE TERRESTRE AUTOMOTOR PARA EL CUMPLIMIENTO DE LAS ACTIVIDADES MISIONALES Y DE FUNCIONAMIENTO DEL AMVA</t>
  </si>
  <si>
    <t>ALIANZA TERRESTRRE SAS
(U.T. ALIANZA COOTAXI 2 - 2016)</t>
  </si>
  <si>
    <t xml:space="preserve">11.  LOGISTICA Y REDES DE DISTRIBUCION S.A.S </t>
  </si>
  <si>
    <t>DOLMEN S.A. E.S.P</t>
  </si>
  <si>
    <t>12. UNION TEMPORAL TRANS – ATLANTICO
( ORGANIZACIÓN  ANANDANTE SAS 20% -  TRANSPORTES ESPECIALES UNO A SAS 20% -  TRANSPORTES ESPECIALIZADOS JR SAS 20% -  ZIDCAR SAS 20% -  TRANSPORTES ESPECIALES EASYVANS S.A.S. 20%)</t>
  </si>
  <si>
    <t>ADEBUSS DE COLOMBIA SAS</t>
  </si>
  <si>
    <t>ALCALDÍA DE PEREIRA</t>
  </si>
  <si>
    <t>PROMOTORA DEL DESARROLLO TERRITORIAL - ENTERRITORIO - ANTES FONADE</t>
  </si>
  <si>
    <t>PRESTACION DEL SERVICIO INTEGRAL DE TRANSPORTE DE PASAJEROS</t>
  </si>
  <si>
    <t>C</t>
  </si>
  <si>
    <t>12. UNION TEMPORAL TRANS – ATLANTICO
( ORGANIZACIÓN  SANANDANTE SAS 20% -  TRANSPORTES ESPECIALES UNO A SAS 20% -  TRANSPORTES ESPECIALIZADOS JR SAS 20% -  ZIDCAR SAS 20% -  TRANSPORTES ESPECIALES EASYVANS S.A.S. 20%)</t>
  </si>
  <si>
    <t>ORGANIZACIÓN  SANANDANTE SAS</t>
  </si>
  <si>
    <t>CERTIFICACION DE EJECUCION EXPEDIDA POR LA ENTIDAD CONTRATANTE, ACTA DE LIQUIDCION Y COPIA DEL CONTRATO</t>
  </si>
  <si>
    <t>PRESTACION DE SERVICIO PUBLICO DE TRANSPORTE TERRESTRE UTOMOTOR ESPECIAL PARA LOS FUNCIONARIOS</t>
  </si>
  <si>
    <t>ZIDCAR SAS</t>
  </si>
  <si>
    <t>PRESTACION DE SERVICIO DE TRANSPORTE PARA LAS DIFERENTES DEPENENCIAS DE LA ADMINISTRACION CENTRAL</t>
  </si>
  <si>
    <t>CERTIFICACION DE EJECUCION EXPEDIDA POR LA ENTIDAD CONTRATANTE, ACTA DE LIQUIDCION Y COPIA DEL CONTRATO ELECTRONICO</t>
  </si>
  <si>
    <t xml:space="preserve">LOGISTICA Y REDES DE DISTRIBUCION S.A.S </t>
  </si>
  <si>
    <t>NO CUMPLE PROPORCIONALIDAD</t>
  </si>
  <si>
    <t>30
46</t>
  </si>
  <si>
    <t>OK
OK</t>
  </si>
  <si>
    <t>NO CUMPLE</t>
  </si>
  <si>
    <t>SN</t>
  </si>
  <si>
    <t xml:space="preserve">  TRANSPORTES ESPECIALES UNO A SAS 50% -  TRANSPORTES ESPECIALIZADOS JR SAS 50%
(CONSORCIO SENSO POR COLOMBIA)</t>
  </si>
  <si>
    <t>1. UNIÓN TEMPORAL T&amp;S GA 2023 (SERVITAC SAS 55% - INVERSIONES TRANS SABANA SAS 45%)</t>
  </si>
  <si>
    <t xml:space="preserve">INSTITUTO COLOMBIANO DE BIENESTAR FAMILIAR
A TRAVES DE MERCADO Y BOLSA S.A COMO COMISIONISTA DE BOLSA </t>
  </si>
  <si>
    <t>PRESTACIÓN DEL SERVICIO DE TRANSPORTE PÚBLICO TERRESTRE AUTOMOTOR ESPECIAL DE PASAJEROS PARA EL INSTITUTO COLOMBIANO DE BIENESTAR FAMILIAR EN EL TERRITORIO NACIONAL, EN LAS CINCO (5) MACRO REGIONES.</t>
  </si>
  <si>
    <t>88
21</t>
  </si>
  <si>
    <t>33%
33%</t>
  </si>
  <si>
    <r>
      <rPr>
        <b/>
        <sz val="10"/>
        <rFont val="Arial"/>
        <family val="2"/>
      </rPr>
      <t xml:space="preserve">SERVITAC S.A.S SERVICIOS DE ALQUILER Y TRANSPORTE ALVARADO Y CIA 
INVERSIONES TRANS SABANA S.A.S
</t>
    </r>
    <r>
      <rPr>
        <sz val="10"/>
        <rFont val="Arial"/>
        <family val="2"/>
      </rPr>
      <t>INTEGRANTES DE LA UNION TEMPORAL TES 4</t>
    </r>
  </si>
  <si>
    <t xml:space="preserve">INSTITUTO COLOMBIANO DE BIENESTAR FAMILIAR
A TRAVES DE AGROBOLSA S.A COMO COMISIONISTA DE BOLSA </t>
  </si>
  <si>
    <t>LA PRESTACIÓN DEL SERVICIO DE TRANSPORTE PÚBLICO TERRESTRE AUTOMOTOR ESPECIAL DE PASAJEROS PARA EL INSTITUTO COLOMBIANO DE BIENESTAR FAMILIAR EN EL TERRITORIO NACIONAL, EN LA MACROREGION 4 CUYAS CARACTERÍSTICAS TÉCNICAS SE ENCUENTRAN DETALLADAS EN EL DOCUMENTO DE CONDICIONES ESPECIALES Y SUS ANEXOS, ADJUNTOS AL PRESENTE DOCUMENTO DE CONFORMIDAD CON EL PROCEDIMIENTO ESTABLECIDO EN EL REGLAMENTO DE FUNCIONAMIENTO Y OPERACIÓN DE LA BOLSA PARA EL MERCADO DE COMPRAS PÚBLICAS</t>
  </si>
  <si>
    <t>77
14</t>
  </si>
  <si>
    <t>34%
33%</t>
  </si>
  <si>
    <r>
      <rPr>
        <b/>
        <sz val="10"/>
        <rFont val="Arial"/>
        <family val="2"/>
      </rPr>
      <t xml:space="preserve">SERVITAC S.A.S SERVICIOS DE ALQUILER Y TRANSPORTE ALVARADO Y CIA 
INVERSIONES TRANS SABANA S.A.S
</t>
    </r>
    <r>
      <rPr>
        <sz val="10"/>
        <rFont val="Arial"/>
        <family val="2"/>
      </rPr>
      <t>INTEGRANTES DE LA UNION TEMPORAL SET-4</t>
    </r>
  </si>
  <si>
    <t>2. TRANSPORTES ESPECIALES JMA SAS.</t>
  </si>
  <si>
    <t xml:space="preserve">SLT SUMINISTROS LOGÍSTICA, TECNOLOGÍAS S.A.S. </t>
  </si>
  <si>
    <t>2021-10</t>
  </si>
  <si>
    <t>TRANSPORTE ESPECIAL DE PASAJEROS, DEL PERSONAL DE NUESTRA OPERACIÓN LOGÍSTICA, EN DONDE LA EMPRESA LO DEMANDE, SEGÚN LAS NECESIDADES SUSCRITAS</t>
  </si>
  <si>
    <t xml:space="preserve">CERTIFICADO DE EJECUCION EXPEDIDO POR LA ENTIDAD CONTRATANTE Y COPIA DEL CONTRATO </t>
  </si>
  <si>
    <t>TRANSPORTES ESPECIALES JMA SAS.</t>
  </si>
  <si>
    <t>N/A</t>
  </si>
  <si>
    <t>3.TRANSPORTES CALDERON S.A.</t>
  </si>
  <si>
    <t>DEPARTAMENTO ADMINISTRTIVO PARA 
LA PROSPERIDAD SOCIAL</t>
  </si>
  <si>
    <t>326 de 2017</t>
  </si>
  <si>
    <t>PRESTAR EL SERVICIO DE TRANSPORTE PUBLICO TERRESTRE AUTOMOTOR ESPECIAL CON CONDUCTOR PARA PROSPERIDAD SOCIAL</t>
  </si>
  <si>
    <t>TRANSPORTES CALDERON S.A.</t>
  </si>
  <si>
    <t xml:space="preserve"> 17/03/2019</t>
  </si>
  <si>
    <t>CORPORACIÓN AUTÓNOMA REGIONAL PARA LA DEFENSA DE LA MESETA DE BUCARAMANGA</t>
  </si>
  <si>
    <t>10619-03</t>
  </si>
  <si>
    <t>CONTRATAR EL SERVICIO DE TRANSPORTE PUBLICO TERRESTRE AUTOMOTOR ESPECIAL DE PASAJEROS PARA OPERAR EN LAS ÁREAS URBANAS Y RURALES DE LOS TRECE MUNICIPIOS DE ÁREA DE LA JURISDICCIÓN DE LA CDMB DE ACUERDO CON LAS ESPECIFICACIONES EXIGIDAS EN EL PLIEGO</t>
  </si>
  <si>
    <t>4. TRANSPORTES ESPECIALES A&amp;V S.A.S</t>
  </si>
  <si>
    <t>FUNDACIÓN GLOBAL FRIENDS</t>
  </si>
  <si>
    <t>01-01-2019</t>
  </si>
  <si>
    <t>PRESTACIÓN DEL SERVICIO DE TRANSPORTE A EMPLEADOS O PERSONAL AUTORIZADO POR LA EMPRESA CONTRATANTE DE ACUERDO CON LAS NORMAS LEGALES VIGENTES QUE RIGEN PARA LA PRESTACIÓN DEL SERVICIO PÚBLICO DE TRANSPORTE TERRESTRE AUTOMOTOR ESPECIAL. MATERIALES, EQUIPOS Y OTROS SIMILARES REQUERIDOS PARA EL DESARROLLO DE LAS FUNCIONES PROPIAS DE LAS ACTIVIDADES DE LA EMPRESA CONTRATANTE.</t>
  </si>
  <si>
    <t>TRANSPORTES ESPECIALES A&amp;V S.A.S</t>
  </si>
  <si>
    <t>5. TRANSPORTES MAJAGUA S.A.S</t>
  </si>
  <si>
    <t>LEWIS ENERGY COLOMBIA, INC.</t>
  </si>
  <si>
    <t>LEC-045-19</t>
  </si>
  <si>
    <t>SERVICIO DE TRANSPORTE ESPECIAL DE PASAJEROS</t>
  </si>
  <si>
    <t>TRANSELCA S.A. E.S.P.</t>
  </si>
  <si>
    <t>BQC-23 MAJAGUA</t>
  </si>
  <si>
    <t>PRESTACIÓN DEL SERVICIO PÚBLICO DE TRANSPORTE TERRESTRE AUTOMOTOR ESPECIAL EN LA MODALIDAD DE CAMIONETAS, BUSES Y BUSETAS DE LOS EVENTOS Y ACTIVIDADES DE LOS PROYECTOS EN DESARROLLO EN LOS DEPARTAMENTOS DE LA REGIÓN CARIBE. (ATLANTICO, BOLÍVAR, CESAR, CÓRDOBA, MAGDALENA Y SUCRE).</t>
  </si>
  <si>
    <t>TRANSPORTES MAJAGUA S.A.S</t>
  </si>
  <si>
    <t>6. AUTODORADO TRANSPORTE ESPECIAL S.A.S</t>
  </si>
  <si>
    <t>ORGANIZACIÓN CLINICA BONNADONA PREVENIR S.A.S</t>
  </si>
  <si>
    <t>S/N</t>
  </si>
  <si>
    <t>PRESTACION DE SERVICIOS DE TRANSPORTE ESPECIAL TERRESTRE DE PASAJEROS</t>
  </si>
  <si>
    <t>AUTODORADO TRANSPORTE ESPECIAL S.A.S</t>
  </si>
  <si>
    <t>31/11/2020</t>
  </si>
  <si>
    <t>COOPERATIVA NACIONAL DE DROGUISTAS DETALLISTAS</t>
  </si>
  <si>
    <r>
      <t xml:space="preserve">El proponente </t>
    </r>
    <r>
      <rPr>
        <b/>
        <sz val="10"/>
        <rFont val="Arial"/>
        <family val="2"/>
      </rPr>
      <t>APORTA</t>
    </r>
    <r>
      <rPr>
        <sz val="10"/>
        <rFont val="Arial"/>
        <family val="2"/>
      </rPr>
      <t xml:space="preserve"> Anexo No. 15. debidamente diligenciado y firmado por el representante legal, con el cual ofrece </t>
    </r>
    <r>
      <rPr>
        <b/>
        <sz val="10"/>
        <rFont val="Arial"/>
        <family val="2"/>
      </rPr>
      <t>DOSCIENTOS CINCO (205)</t>
    </r>
    <r>
      <rPr>
        <sz val="10"/>
        <rFont val="Arial"/>
        <family val="2"/>
      </rPr>
      <t xml:space="preserve"> servicios adicionales prestados de Station Wagon 4x2 con aire acondicionado, modelo 2021 en adelante, cilindraje de 1.500 cc a 2.000, con combustible, pago de peajes y conductor incluido de lunes a domingo. 12 Horas, </t>
    </r>
    <r>
      <rPr>
        <u/>
        <sz val="10"/>
        <rFont val="Arial"/>
        <family val="2"/>
      </rPr>
      <t>sin costo</t>
    </r>
    <r>
      <rPr>
        <sz val="10"/>
        <rFont val="Arial"/>
        <family val="2"/>
      </rPr>
      <t xml:space="preserve"> alguno para el Departamento durante el periodo de ejecución del Contrato.</t>
    </r>
  </si>
  <si>
    <r>
      <t xml:space="preserve">El proponente </t>
    </r>
    <r>
      <rPr>
        <b/>
        <sz val="10"/>
        <rFont val="Arial"/>
        <family val="2"/>
      </rPr>
      <t>APORTA</t>
    </r>
    <r>
      <rPr>
        <sz val="10"/>
        <rFont val="Arial"/>
        <family val="2"/>
      </rPr>
      <t xml:space="preserve"> certificación debidamente suscrita por el Representante Legal de garantía de disponibilidad de los conductores para la ejecución de las actividades a contratar.</t>
    </r>
  </si>
  <si>
    <t>2. TRANSPORTES ESPECIALES JMA SAS</t>
  </si>
  <si>
    <r>
      <t xml:space="preserve">El proponente </t>
    </r>
    <r>
      <rPr>
        <b/>
        <sz val="10"/>
        <rFont val="Arial"/>
        <family val="2"/>
      </rPr>
      <t>APORTA</t>
    </r>
    <r>
      <rPr>
        <sz val="10"/>
        <rFont val="Arial"/>
        <family val="2"/>
      </rPr>
      <t xml:space="preserve"> Anexo No. 15. debidamente diligenciado y firmado por el representante legal, con el cual ofrece </t>
    </r>
    <r>
      <rPr>
        <b/>
        <sz val="10"/>
        <rFont val="Arial"/>
        <family val="2"/>
      </rPr>
      <t>DOSCIENTOS SETENTA Y SIETE (277)</t>
    </r>
    <r>
      <rPr>
        <sz val="10"/>
        <rFont val="Arial"/>
        <family val="2"/>
      </rPr>
      <t xml:space="preserve"> servicios adicionales prestados de Station Wagon 4x2 con aire acondicionado, modelo 2021 en adelante, cilindraje de 1.500 cc a 2.000, con combustible, pago de peajes y conductor incluido de lunes a domingo. 12 Horas, </t>
    </r>
    <r>
      <rPr>
        <u/>
        <sz val="10"/>
        <rFont val="Arial"/>
        <family val="2"/>
      </rPr>
      <t>sin costo</t>
    </r>
    <r>
      <rPr>
        <sz val="10"/>
        <rFont val="Arial"/>
        <family val="2"/>
      </rPr>
      <t xml:space="preserve"> alguno para el Departamento durante el periodo de ejecución del Contrato.</t>
    </r>
  </si>
  <si>
    <r>
      <t xml:space="preserve">El proponente </t>
    </r>
    <r>
      <rPr>
        <b/>
        <sz val="10"/>
        <rFont val="Arial"/>
        <family val="2"/>
      </rPr>
      <t>APORTA</t>
    </r>
    <r>
      <rPr>
        <sz val="10"/>
        <rFont val="Arial"/>
        <family val="2"/>
      </rPr>
      <t xml:space="preserve"> Anexo No. 15. debidamente diligenciado y firmado por el representante legal, con el cual ofrece </t>
    </r>
    <r>
      <rPr>
        <b/>
        <sz val="10"/>
        <rFont val="Arial"/>
        <family val="2"/>
      </rPr>
      <t>CINCUENTA (50)</t>
    </r>
    <r>
      <rPr>
        <sz val="10"/>
        <rFont val="Arial"/>
        <family val="2"/>
      </rPr>
      <t xml:space="preserve"> servicios adicionales prestados de Station Wagon 4x2 con aire acondicionado, modelo 2021 en adelante, cilindraje de 1.500 cc a 2.000, con combustible, pago de peajes y conductor incluido de lunes a domingo. 12 Horas, </t>
    </r>
    <r>
      <rPr>
        <u/>
        <sz val="10"/>
        <rFont val="Arial"/>
        <family val="2"/>
      </rPr>
      <t>sin costo</t>
    </r>
    <r>
      <rPr>
        <sz val="10"/>
        <rFont val="Arial"/>
        <family val="2"/>
      </rPr>
      <t xml:space="preserve"> alguno para el Departamento durante el periodo de ejecución del Contrato.</t>
    </r>
  </si>
  <si>
    <r>
      <t xml:space="preserve">El proponente </t>
    </r>
    <r>
      <rPr>
        <b/>
        <sz val="10"/>
        <rFont val="Arial"/>
        <family val="2"/>
      </rPr>
      <t>APORTA</t>
    </r>
    <r>
      <rPr>
        <sz val="10"/>
        <rFont val="Arial"/>
        <family val="2"/>
      </rPr>
      <t xml:space="preserve"> Anexo No. 15. debidamente diligenciado y firmado por el representante legal, con el cual ofrece </t>
    </r>
    <r>
      <rPr>
        <b/>
        <sz val="10"/>
        <rFont val="Arial"/>
        <family val="2"/>
      </rPr>
      <t>DOSCIENTOS SESENTA Y CUATRO (264)</t>
    </r>
    <r>
      <rPr>
        <sz val="10"/>
        <rFont val="Arial"/>
        <family val="2"/>
      </rPr>
      <t xml:space="preserve"> servicios adicionales prestados de Station Wagon 4x2 con aire acondicionado, modelo 2021 en adelante, cilindraje de 1.500 cc a 2.000, con combustible, pago de peajes y conductor incluido de lunes a domingo. 12 Horas, </t>
    </r>
    <r>
      <rPr>
        <u/>
        <sz val="10"/>
        <rFont val="Arial"/>
        <family val="2"/>
      </rPr>
      <t>sin costo</t>
    </r>
    <r>
      <rPr>
        <sz val="10"/>
        <rFont val="Arial"/>
        <family val="2"/>
      </rPr>
      <t xml:space="preserve"> alguno para el Departamento durante el periodo de ejecución del Contrato.</t>
    </r>
  </si>
  <si>
    <r>
      <t xml:space="preserve">El proponente </t>
    </r>
    <r>
      <rPr>
        <b/>
        <sz val="10"/>
        <rFont val="Arial"/>
        <family val="2"/>
      </rPr>
      <t>APORTA</t>
    </r>
    <r>
      <rPr>
        <sz val="10"/>
        <rFont val="Arial"/>
        <family val="2"/>
      </rPr>
      <t xml:space="preserve"> Anexo No. 15. debidamente diligenciado y firmado por el representante legal, con el cual ofrece </t>
    </r>
    <r>
      <rPr>
        <b/>
        <sz val="10"/>
        <rFont val="Arial"/>
        <family val="2"/>
      </rPr>
      <t>CIENTO DOS (102)</t>
    </r>
    <r>
      <rPr>
        <sz val="10"/>
        <rFont val="Arial"/>
        <family val="2"/>
      </rPr>
      <t xml:space="preserve"> servicios adicionales prestados de Station Wagon 4x2 con aire acondicionado, modelo 2021 en adelante, cilindraje de 1.500 cc a 2.000, con combustible, pago de peajes y conductor incluido de lunes a domingo. 12 Horas, </t>
    </r>
    <r>
      <rPr>
        <u/>
        <sz val="10"/>
        <rFont val="Arial"/>
        <family val="2"/>
      </rPr>
      <t>sin costo</t>
    </r>
    <r>
      <rPr>
        <sz val="10"/>
        <rFont val="Arial"/>
        <family val="2"/>
      </rPr>
      <t xml:space="preserve"> alguno para el Departamento durante el periodo de ejecución del Contrato.</t>
    </r>
  </si>
  <si>
    <r>
      <t xml:space="preserve">El proponente </t>
    </r>
    <r>
      <rPr>
        <b/>
        <sz val="10"/>
        <rFont val="Arial"/>
        <family val="2"/>
      </rPr>
      <t>APORTA</t>
    </r>
    <r>
      <rPr>
        <sz val="10"/>
        <rFont val="Arial"/>
        <family val="2"/>
      </rPr>
      <t xml:space="preserve"> Anexo No. 15. debidamente diligenciado y firmado por el representante legal, con el cual ofrece </t>
    </r>
    <r>
      <rPr>
        <b/>
        <sz val="10"/>
        <rFont val="Arial"/>
        <family val="2"/>
      </rPr>
      <t>CIENTO CUARENTA (140)</t>
    </r>
    <r>
      <rPr>
        <sz val="10"/>
        <rFont val="Arial"/>
        <family val="2"/>
      </rPr>
      <t xml:space="preserve"> servicios adicionales prestados de Station Wagon 4x2 con aire acondicionado, modelo 2021 en adelante, cilindraje de 1.500 cc a 2.000, con combustible, pago de peajes y conductor incluido de lunes a domingo. 12 Horas, </t>
    </r>
    <r>
      <rPr>
        <u/>
        <sz val="10"/>
        <rFont val="Arial"/>
        <family val="2"/>
      </rPr>
      <t>sin costo</t>
    </r>
    <r>
      <rPr>
        <sz val="10"/>
        <rFont val="Arial"/>
        <family val="2"/>
      </rPr>
      <t xml:space="preserve"> alguno para el Departamento durante el periodo de ejecución del Contrato.</t>
    </r>
  </si>
  <si>
    <r>
      <t xml:space="preserve">El proponente APORTA Anexo No. 15. debidamente diligenciado y firmado por el representante legal, con el cual ofrece </t>
    </r>
    <r>
      <rPr>
        <b/>
        <sz val="10"/>
        <rFont val="Arial"/>
        <family val="2"/>
      </rPr>
      <t xml:space="preserve">CUARENTA (40) </t>
    </r>
    <r>
      <rPr>
        <sz val="10"/>
        <rFont val="Arial"/>
        <family val="2"/>
      </rPr>
      <t>servicios adicionales prestados de Station Wagon 4x2 con aire acondicionado, modelo 2021 en adelante, cilindraje de 1.500 cc a 2.000, con combustible, pago de peajes y conductor incluido de lunes a domingo. 12 Horas, sin costo alguno para el Departamento durante el periodo de ejecución del Contrato.</t>
    </r>
  </si>
  <si>
    <r>
      <t xml:space="preserve">El proponente APORTA Anexo No. 15. debidamente diligenciado y firmado por el representante legal, con el cual ofrece </t>
    </r>
    <r>
      <rPr>
        <b/>
        <sz val="10"/>
        <rFont val="Arial"/>
        <family val="2"/>
      </rPr>
      <t>CIENTO CINCUENTA (150)</t>
    </r>
    <r>
      <rPr>
        <sz val="10"/>
        <rFont val="Arial"/>
        <family val="2"/>
      </rPr>
      <t xml:space="preserve"> servicios adicionales prestados de Station Wagon 4x2 con aire acondicionado, modelo 2021 en adelante, cilindraje de 1.500 cc a 2.000, con combustible, pago de peajes y conductor incluido de lunes a domingo. 12 Horas, sin costo alguno para el Departamento durante el periodo de ejecución del Contrato.</t>
    </r>
  </si>
  <si>
    <r>
      <t xml:space="preserve">El proponente APORTA Anexo No. 15. debidamente diligenciado y firmado por el representante legal, con el cual ofrece </t>
    </r>
    <r>
      <rPr>
        <b/>
        <sz val="10"/>
        <rFont val="Arial"/>
        <family val="2"/>
      </rPr>
      <t>CINCO (5)</t>
    </r>
    <r>
      <rPr>
        <sz val="10"/>
        <rFont val="Arial"/>
        <family val="2"/>
      </rPr>
      <t xml:space="preserve"> servicios adicionales prestados de Station Wagon 4x2 con aire acondicionado, modelo 2021 en adelante, cilindraje de 1.500 cc a 2.000, con combustible, pago de peajes y conductor incluido de lunes a domingo. 12 Horas, sin costo alguno para el Departamento durante el periodo de ejecución del Contrato.</t>
    </r>
  </si>
  <si>
    <r>
      <t xml:space="preserve">El proponente APORTA Anexo No. 15. debidamente diligenciado y firmado por el representante legal, con el cual ofrece </t>
    </r>
    <r>
      <rPr>
        <b/>
        <sz val="10"/>
        <rFont val="Arial"/>
        <family val="2"/>
      </rPr>
      <t>NOVENTA (90)</t>
    </r>
    <r>
      <rPr>
        <sz val="10"/>
        <rFont val="Arial"/>
        <family val="2"/>
      </rPr>
      <t xml:space="preserve"> servicios adicionales prestados de Station Wagon 4x2 con aire acondicionado, modelo 2021 en adelante, cilindraje de 1.500 cc a 2.000, con combustible, pago de peajes y conductor incluido de lunes a domingo. 12 Horas, sin costo alguno para el Departamento durante el periodo de ejecución del Contrato.</t>
    </r>
  </si>
  <si>
    <r>
      <t xml:space="preserve">El proponente APORTA Anexo No. 15. debidamente diligenciado y firmado por el representante legal, con el cual ofrece </t>
    </r>
    <r>
      <rPr>
        <b/>
        <sz val="10"/>
        <rFont val="Arial"/>
        <family val="2"/>
      </rPr>
      <t>DOCE (12)</t>
    </r>
    <r>
      <rPr>
        <sz val="10"/>
        <rFont val="Arial"/>
        <family val="2"/>
      </rPr>
      <t xml:space="preserve"> servicios adicionales prestados de Station Wagon 4x2 con aire acondicionado, modelo 2021 en adelante, cilindraje de 1.500 cc a 2.000, con combustible, pago de peajes y conductor incluido de lunes a domingo. 12 Horas, sin costo alguno para el Departamento durante el periodo de ejecución del Contrato.</t>
    </r>
  </si>
  <si>
    <t>SERVICIO PUBLICO DE TRANSPORTE TERRESTRE AUTOMOTOR EN LA MODALIDAD ESPECIAL PARA EL TRANSPORTE EMPRESARIAL DE LOS EMPLEADOS, DIRECTOS, SOCIOSY SUBCONTRATISTAS DE COOPIDROGAS</t>
  </si>
  <si>
    <r>
      <t xml:space="preserve">CERTIFICACION DE EJECUCION EXPEDIDA POR LA ENTIDAD CONTRATANTE
</t>
    </r>
    <r>
      <rPr>
        <b/>
        <sz val="10"/>
        <rFont val="Arial"/>
        <family val="2"/>
      </rPr>
      <t>NO APORTA COPIA DEL CONTRATO</t>
    </r>
    <r>
      <rPr>
        <sz val="10"/>
        <rFont val="Arial"/>
        <family val="2"/>
      </rPr>
      <t xml:space="preserve"> </t>
    </r>
  </si>
  <si>
    <r>
      <t xml:space="preserve">REALIZAR EL TRANSPORTE PÚBLICO DE TRANSPORTE TERRESTRE AUTOMOTOR ESPECIAL, INCLUYENDO EL SERVICIO CARGA DE LUMINARIAS, ACCESORIOS ELÉCTRICOS Y MATERIAL GRANULAR, SERVICIOS GENERALES EN LOS SIGUIENTES MUNICIPIOS: SOLEDAD (ATL), MALAMBO (ATL), SANTO TOMAS (ATL), SABANAGRANDE (ATL), TUBARA (ATL) Y JUAN DE ACOSTA (ATL)
</t>
    </r>
    <r>
      <rPr>
        <b/>
        <sz val="10"/>
        <rFont val="Arial"/>
        <family val="2"/>
      </rPr>
      <t xml:space="preserve">NO SE LOGRA DETERMINAR QUE EL OBJETO, OBLIGACIONES, ALCANCE O CONDICIONES SEAN IGUALES AL OBJETO DEL PRESENTE PROCESO, ESTO ES EL TRANSPORTE ESPECIAL DE PERSONAL </t>
    </r>
  </si>
  <si>
    <r>
      <t xml:space="preserve">REALIZAR EL TRANSPORTE PÚBLICO DE TRANSPORTE TERRESTRE AUTOMOTOR ESPECIAL, EQUIPOS Y HERRAMIENTAS EN LOS MUNICIPIOS DE SABANAGRANDE (ATL), SOLEDAD (ATL), PALMAR (ATL), Y PIOJO (ATL)
</t>
    </r>
    <r>
      <rPr>
        <b/>
        <sz val="10"/>
        <rFont val="Arial"/>
        <family val="2"/>
      </rPr>
      <t xml:space="preserve">NO SE LOGRA DETERMINAR QUE EL OBJETO, OBLIGACIONES, ALCANCE O CONDICIONES SEAN IGUALES AL OBJETO DEL PRESENTE PROCESO, ESTO ES EL TRANSPORTE ESPECIAL DE PERSONAL </t>
    </r>
  </si>
  <si>
    <r>
      <t xml:space="preserve">CERTIFICACION DE EJECUCION EXPEDIDA POR LA ENTIDAD CONTRATANTE
</t>
    </r>
    <r>
      <rPr>
        <b/>
        <sz val="10"/>
        <rFont val="Arial"/>
        <family val="2"/>
      </rPr>
      <t>SUBSANO DEBIDAMENTE - APORTO COPIA DEL CONTRATO DE MANERA COMPLETA</t>
    </r>
  </si>
  <si>
    <r>
      <t xml:space="preserve">CERTIFICACION DE EJECUCION EXPEDIDA POR LA ENTIDAD CONTRATANTE
</t>
    </r>
    <r>
      <rPr>
        <b/>
        <sz val="10"/>
        <rFont val="Arial"/>
        <family val="2"/>
      </rPr>
      <t xml:space="preserve">SUBSANO DEBIDAMENTE - APORTO COPIA DEL CONTRATO </t>
    </r>
  </si>
  <si>
    <t>CERTIFICACION DE EJECUCION EXPEDIDA POR LA ENTIDAD CONTRATANTE Y COPIA DELCONTRATO ELECTRONICO
SUBSANO DEBIDAMENTE - APORTO DOCUMENTO DE CONFORMACION DE LA UT</t>
  </si>
  <si>
    <r>
      <t xml:space="preserve">CERTIFICACION DE EJECUCION EXPEDIDA POR LA ENTIDAD CONTRATANTE
</t>
    </r>
    <r>
      <rPr>
        <b/>
        <sz val="10"/>
        <rFont val="Arial"/>
        <family val="2"/>
      </rPr>
      <t>SO SUBSANO - NO APORTA COPIA DEL CONTRATO</t>
    </r>
    <r>
      <rPr>
        <sz val="10"/>
        <rFont val="Arial"/>
        <family val="2"/>
      </rPr>
      <t xml:space="preserve"> </t>
    </r>
  </si>
  <si>
    <r>
      <t xml:space="preserve">CERTIFICACION DE EJECUCION EXPEDIDA POR LA ENTIDAD CONTRATANTE
</t>
    </r>
    <r>
      <rPr>
        <b/>
        <sz val="10"/>
        <rFont val="Arial"/>
        <family val="2"/>
      </rPr>
      <t>NO SUBSANO - NO APORTA COPIA DEL CONTRATO</t>
    </r>
  </si>
  <si>
    <r>
      <t xml:space="preserve">CERTIFICADO DE EJECUCION EXPEDIDO POR MERCADO Y BOLSA S.A
</t>
    </r>
    <r>
      <rPr>
        <b/>
        <sz val="10"/>
        <rFont val="Arial"/>
        <family val="2"/>
      </rPr>
      <t xml:space="preserve">DURANTE EL TERMINO DE TRASLADO DEL PRESENTE PROCESO EL PROPONENTE NO ALLEGA DOCUMENTO REQUERIDO COMO SUBSANE 
NO APORTA COPIA DEL CONTRATO </t>
    </r>
  </si>
  <si>
    <r>
      <t xml:space="preserve">CERTIFICADO DE EJECUCION EXPEDIDO POR AGROBOLSA S.A
</t>
    </r>
    <r>
      <rPr>
        <b/>
        <sz val="10"/>
        <rFont val="Arial"/>
        <family val="2"/>
      </rPr>
      <t xml:space="preserve">DURANTE EL TERMINO DE TRASLADO DEL PRESENTE PROCESO EL PROPONENTE NO ALLEGA DOCUMENTO REQUERIDO COMO SUBSANE 
NO APORTA COPIA DEL CONTRATO </t>
    </r>
  </si>
  <si>
    <t xml:space="preserve">DURANTE EL TERMINO DE TRASLADO DEL PRESENTE PROCESO EL PROPONENTE ALLEGA:
COPIA DEL CONTRATO, COPIA DE OTRO SI No. 1, 2 Y 3, ACTA DE LIQUIDACION DEL CONTRATO, CERTIFICADO DE EJECUCION EXPEDIDO POR LA ENTIDAD CONTRATANTE  </t>
  </si>
  <si>
    <r>
      <t xml:space="preserve">CERTIFICADO DE EJECUCION EXPEDIDO POR LA ENTIDAD CONTRATANTE 
</t>
    </r>
    <r>
      <rPr>
        <b/>
        <sz val="10"/>
        <rFont val="Arial"/>
        <family val="2"/>
      </rPr>
      <t>DURANTE EL TERMINO DE TRASLADO DEL PRESENTE PROCESO EL PROPONENTE NO ALLEGA DOCUMENTO REQUERIDO COMO SUBSANE EL CUAL ES: NO APORTA COPIA DEL CONTRATO 
APORTO ACTA DE LIQUIDACION, ORDEN DE INICIACION Y SOLICITUD DE OFERTA</t>
    </r>
  </si>
  <si>
    <r>
      <t xml:space="preserve">CERTIFICADO DE EJECUCION EXPEDIDO POR LA ENTIDAD CONTRATANTE 
</t>
    </r>
    <r>
      <rPr>
        <b/>
        <sz val="10"/>
        <rFont val="Arial"/>
        <family val="2"/>
      </rPr>
      <t xml:space="preserve">DURANTE EL TERMINO DE TRASLADO DEL PRESENTE PROCESO EL PROPONENTE NO ALLEGA DOCUMENTO REQUERIDO COMO SUBSANE </t>
    </r>
    <r>
      <rPr>
        <sz val="10"/>
        <rFont val="Arial"/>
        <family val="2"/>
      </rPr>
      <t xml:space="preserve">
</t>
    </r>
    <r>
      <rPr>
        <b/>
        <sz val="10"/>
        <rFont val="Arial"/>
        <family val="2"/>
      </rPr>
      <t xml:space="preserve">NO APORTA COPIA DEL CONTRATO </t>
    </r>
  </si>
  <si>
    <r>
      <t xml:space="preserve">CERTIFICADO DE EJECUCION EXPEDIDO POR LA ENTIDAD CONTRATANTE 
</t>
    </r>
    <r>
      <rPr>
        <b/>
        <sz val="10"/>
        <rFont val="Arial"/>
        <family val="2"/>
      </rPr>
      <t xml:space="preserve">DURANTE EL TERMINO DE TRASLADO DEL PRESENTE PROCESO EL PROPONENTE NO ALLEGA DOCUMENTO REQUERIDO COMO SUBSANE </t>
    </r>
    <r>
      <rPr>
        <sz val="10"/>
        <rFont val="Arial"/>
        <family val="2"/>
      </rPr>
      <t xml:space="preserve">
</t>
    </r>
    <r>
      <rPr>
        <b/>
        <sz val="10"/>
        <rFont val="Arial"/>
        <family val="2"/>
      </rPr>
      <t>NO APORTA COPIA DEL CONTRATO</t>
    </r>
    <r>
      <rPr>
        <sz val="10"/>
        <rFont val="Arial"/>
        <family val="2"/>
      </rPr>
      <t xml:space="preserve"> </t>
    </r>
  </si>
  <si>
    <r>
      <t xml:space="preserve">CERTIFICADO DE EJECUCION EXPEDIDO POR LA ENTIDAD CONTRATANTE 
</t>
    </r>
    <r>
      <rPr>
        <b/>
        <sz val="10"/>
        <rFont val="Arial"/>
        <family val="2"/>
      </rPr>
      <t>DURANTE EL TERMINO DE TRASLADO DEL PRESENTE PROCESO EL PROPONENTE NO ALLEGA DOCUMENTO REQUERIDO COMO SUBSANE 
NO APORTA COPIA DEL CONTRATO</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</si>
</sst>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4" formatCode="_-&quot;$&quot;\ * #,##0.00_-;\-&quot;$&quot;\ * #,##0.00_-;_-&quot;$&quot;\ * &quot;-&quot;??_-;_-@_-"/>
  </numFmts>
  <fonts count="17" x14ac:knownFonts="1">
    <font>
      <sz val="11"/>
      <color theme="1"/>
      <name val="Calibri"/>
      <family val="2"/>
      <scheme val="minor"/>
    </font>
    <font>
      <sz val="11"/>
      <color theme="1"/>
      <name val="Calibri"/>
      <family val="2"/>
      <scheme val="minor"/>
    </font>
    <font>
      <sz val="12"/>
      <color indexed="8"/>
      <name val="Calibri"/>
      <family val="2"/>
    </font>
    <font>
      <sz val="10"/>
      <name val="Arial"/>
      <family val="2"/>
    </font>
    <font>
      <sz val="8"/>
      <name val="Calibri"/>
      <family val="2"/>
      <scheme val="minor"/>
    </font>
    <font>
      <sz val="10"/>
      <name val="Calibri"/>
      <family val="2"/>
      <scheme val="minor"/>
    </font>
    <font>
      <sz val="11"/>
      <name val="Calibri"/>
      <family val="2"/>
      <scheme val="minor"/>
    </font>
    <font>
      <b/>
      <sz val="11"/>
      <name val="Calibri"/>
      <family val="2"/>
      <scheme val="minor"/>
    </font>
    <font>
      <b/>
      <sz val="11"/>
      <name val="Arial"/>
      <family val="2"/>
    </font>
    <font>
      <b/>
      <sz val="10"/>
      <name val="Calibri"/>
      <family val="2"/>
      <scheme val="minor"/>
    </font>
    <font>
      <b/>
      <sz val="10"/>
      <name val="Arial"/>
      <family val="2"/>
    </font>
    <font>
      <sz val="10"/>
      <color theme="1"/>
      <name val="Arial"/>
      <family val="2"/>
    </font>
    <font>
      <sz val="11"/>
      <color theme="0"/>
      <name val="Calibri"/>
      <family val="2"/>
      <scheme val="minor"/>
    </font>
    <font>
      <b/>
      <sz val="10"/>
      <color theme="1"/>
      <name val="Arial"/>
      <family val="2"/>
    </font>
    <font>
      <b/>
      <sz val="12"/>
      <name val="Arial"/>
      <family val="2"/>
    </font>
    <font>
      <b/>
      <sz val="10"/>
      <color rgb="FFFF0000"/>
      <name val="Arial"/>
      <family val="2"/>
    </font>
    <font>
      <u/>
      <sz val="10"/>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s>
  <borders count="38">
    <border>
      <left/>
      <right/>
      <top/>
      <bottom/>
      <diagonal/>
    </border>
    <border>
      <left/>
      <right/>
      <top/>
      <bottom style="double">
        <color auto="1"/>
      </bottom>
      <diagonal/>
    </border>
    <border>
      <left style="thin">
        <color auto="1"/>
      </left>
      <right style="thin">
        <color auto="1"/>
      </right>
      <top style="double">
        <color auto="1"/>
      </top>
      <bottom/>
      <diagonal/>
    </border>
    <border>
      <left style="thin">
        <color auto="1"/>
      </left>
      <right style="thin">
        <color auto="1"/>
      </right>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style="thin">
        <color auto="1"/>
      </top>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style="double">
        <color auto="1"/>
      </top>
      <bottom/>
      <diagonal/>
    </border>
    <border>
      <left style="double">
        <color auto="1"/>
      </left>
      <right style="thin">
        <color auto="1"/>
      </right>
      <top/>
      <bottom/>
      <diagonal/>
    </border>
    <border>
      <left style="double">
        <color auto="1"/>
      </left>
      <right style="thin">
        <color auto="1"/>
      </right>
      <top/>
      <bottom style="double">
        <color auto="1"/>
      </bottom>
      <diagonal/>
    </border>
    <border>
      <left style="thin">
        <color auto="1"/>
      </left>
      <right style="thin">
        <color auto="1"/>
      </right>
      <top style="double">
        <color auto="1"/>
      </top>
      <bottom style="dotted">
        <color auto="1"/>
      </bottom>
      <diagonal/>
    </border>
    <border>
      <left/>
      <right style="thin">
        <color auto="1"/>
      </right>
      <top style="double">
        <color auto="1"/>
      </top>
      <bottom style="dotted">
        <color auto="1"/>
      </bottom>
      <diagonal/>
    </border>
    <border>
      <left style="thin">
        <color auto="1"/>
      </left>
      <right style="double">
        <color auto="1"/>
      </right>
      <top style="double">
        <color auto="1"/>
      </top>
      <bottom style="dotted">
        <color auto="1"/>
      </bottom>
      <diagonal/>
    </border>
    <border>
      <left style="thin">
        <color auto="1"/>
      </left>
      <right style="double">
        <color auto="1"/>
      </right>
      <top/>
      <bottom/>
      <diagonal/>
    </border>
    <border>
      <left/>
      <right/>
      <top style="double">
        <color auto="1"/>
      </top>
      <bottom style="double">
        <color auto="1"/>
      </bottom>
      <diagonal/>
    </border>
    <border>
      <left style="double">
        <color auto="1"/>
      </left>
      <right/>
      <top style="double">
        <color auto="1"/>
      </top>
      <bottom style="double">
        <color auto="1"/>
      </bottom>
      <diagonal/>
    </border>
    <border>
      <left style="thin">
        <color auto="1"/>
      </left>
      <right style="thin">
        <color auto="1"/>
      </right>
      <top style="thin">
        <color indexed="64"/>
      </top>
      <bottom style="double">
        <color auto="1"/>
      </bottom>
      <diagonal/>
    </border>
    <border>
      <left/>
      <right style="thin">
        <color auto="1"/>
      </right>
      <top style="thin">
        <color indexed="64"/>
      </top>
      <bottom style="double">
        <color auto="1"/>
      </bottom>
      <diagonal/>
    </border>
    <border>
      <left style="thin">
        <color indexed="64"/>
      </left>
      <right style="thin">
        <color indexed="64"/>
      </right>
      <top style="thin">
        <color indexed="64"/>
      </top>
      <bottom style="thin">
        <color indexed="64"/>
      </bottom>
      <diagonal/>
    </border>
    <border>
      <left style="double">
        <color auto="1"/>
      </left>
      <right style="thin">
        <color auto="1"/>
      </right>
      <top style="double">
        <color auto="1"/>
      </top>
      <bottom style="hair">
        <color indexed="64"/>
      </bottom>
      <diagonal/>
    </border>
    <border>
      <left style="thin">
        <color auto="1"/>
      </left>
      <right style="thin">
        <color auto="1"/>
      </right>
      <top/>
      <bottom style="dotted">
        <color auto="1"/>
      </bottom>
      <diagonal/>
    </border>
    <border>
      <left style="thin">
        <color auto="1"/>
      </left>
      <right style="thin">
        <color auto="1"/>
      </right>
      <top style="dotted">
        <color auto="1"/>
      </top>
      <bottom style="dotted">
        <color indexed="64"/>
      </bottom>
      <diagonal/>
    </border>
    <border>
      <left/>
      <right style="thin">
        <color auto="1"/>
      </right>
      <top style="dotted">
        <color auto="1"/>
      </top>
      <bottom/>
      <diagonal/>
    </border>
    <border>
      <left/>
      <right style="thin">
        <color auto="1"/>
      </right>
      <top style="dotted">
        <color indexed="64"/>
      </top>
      <bottom style="dotted">
        <color indexed="64"/>
      </bottom>
      <diagonal/>
    </border>
    <border>
      <left style="thin">
        <color auto="1"/>
      </left>
      <right style="double">
        <color auto="1"/>
      </right>
      <top style="dotted">
        <color auto="1"/>
      </top>
      <bottom style="dotted">
        <color indexed="64"/>
      </bottom>
      <diagonal/>
    </border>
    <border>
      <left/>
      <right style="thin">
        <color auto="1"/>
      </right>
      <top/>
      <bottom style="double">
        <color auto="1"/>
      </bottom>
      <diagonal/>
    </border>
    <border>
      <left style="thin">
        <color auto="1"/>
      </left>
      <right style="double">
        <color auto="1"/>
      </right>
      <top/>
      <bottom style="double">
        <color auto="1"/>
      </bottom>
      <diagonal/>
    </border>
    <border>
      <left style="double">
        <color auto="1"/>
      </left>
      <right style="thin">
        <color auto="1"/>
      </right>
      <top style="dotted">
        <color auto="1"/>
      </top>
      <bottom style="dotted">
        <color indexed="64"/>
      </bottom>
      <diagonal/>
    </border>
  </borders>
  <cellStyleXfs count="7">
    <xf numFmtId="0" fontId="0" fillId="0" borderId="0"/>
    <xf numFmtId="44" fontId="1" fillId="0" borderId="0" applyFont="0" applyFill="0" applyBorder="0" applyAlignment="0" applyProtection="0"/>
    <xf numFmtId="0" fontId="2" fillId="0" borderId="0"/>
    <xf numFmtId="0" fontId="3" fillId="0" borderId="0"/>
    <xf numFmtId="0" fontId="3" fillId="0" borderId="0"/>
    <xf numFmtId="9" fontId="3" fillId="0" borderId="0" applyFont="0" applyFill="0" applyBorder="0" applyAlignment="0" applyProtection="0"/>
    <xf numFmtId="41" fontId="1" fillId="0" borderId="0" applyFont="0" applyFill="0" applyBorder="0" applyAlignment="0" applyProtection="0"/>
  </cellStyleXfs>
  <cellXfs count="128">
    <xf numFmtId="0" fontId="0" fillId="0" borderId="0" xfId="0"/>
    <xf numFmtId="0" fontId="6" fillId="2" borderId="0" xfId="0" applyFont="1" applyFill="1"/>
    <xf numFmtId="0" fontId="6" fillId="2" borderId="0" xfId="0" applyFont="1" applyFill="1" applyAlignment="1">
      <alignment wrapText="1"/>
    </xf>
    <xf numFmtId="4" fontId="6" fillId="2" borderId="0" xfId="0" applyNumberFormat="1" applyFont="1" applyFill="1"/>
    <xf numFmtId="0" fontId="6" fillId="2" borderId="1" xfId="0" applyFont="1" applyFill="1" applyBorder="1"/>
    <xf numFmtId="4" fontId="6"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4" fontId="6" fillId="2" borderId="1" xfId="0" applyNumberFormat="1" applyFont="1" applyFill="1" applyBorder="1"/>
    <xf numFmtId="0" fontId="12" fillId="0" borderId="0" xfId="0" applyFont="1"/>
    <xf numFmtId="0" fontId="6" fillId="0" borderId="0" xfId="0" applyFont="1"/>
    <xf numFmtId="0" fontId="0" fillId="2" borderId="0" xfId="0" applyFill="1"/>
    <xf numFmtId="0" fontId="8" fillId="3" borderId="10" xfId="3" applyFont="1" applyFill="1" applyBorder="1" applyAlignment="1">
      <alignment horizontal="center" vertical="center" wrapText="1"/>
    </xf>
    <xf numFmtId="0" fontId="8" fillId="3" borderId="8" xfId="3" applyFont="1" applyFill="1" applyBorder="1" applyAlignment="1">
      <alignment horizontal="center" vertical="center" wrapText="1"/>
    </xf>
    <xf numFmtId="0" fontId="8" fillId="3" borderId="14" xfId="3" applyFont="1" applyFill="1" applyBorder="1" applyAlignment="1">
      <alignment horizontal="center" vertical="center" wrapText="1"/>
    </xf>
    <xf numFmtId="0" fontId="7" fillId="3" borderId="26" xfId="0" applyFont="1" applyFill="1" applyBorder="1" applyAlignment="1">
      <alignment vertical="center" wrapText="1"/>
    </xf>
    <xf numFmtId="0" fontId="7" fillId="3" borderId="27" xfId="0" applyFont="1" applyFill="1" applyBorder="1" applyAlignment="1">
      <alignment horizontal="center" vertical="center" wrapText="1"/>
    </xf>
    <xf numFmtId="0" fontId="8" fillId="3" borderId="8" xfId="4" applyFont="1" applyFill="1" applyBorder="1" applyAlignment="1">
      <alignment horizontal="center" vertical="center" wrapText="1"/>
    </xf>
    <xf numFmtId="4" fontId="8" fillId="3" borderId="8" xfId="4" applyNumberFormat="1" applyFont="1" applyFill="1" applyBorder="1" applyAlignment="1">
      <alignment horizontal="center" vertical="center" wrapText="1"/>
    </xf>
    <xf numFmtId="0" fontId="13" fillId="3" borderId="8" xfId="0" applyFont="1" applyFill="1" applyBorder="1" applyAlignment="1">
      <alignment horizontal="center" vertical="center" wrapText="1"/>
    </xf>
    <xf numFmtId="0" fontId="10" fillId="3" borderId="8" xfId="0" applyFont="1" applyFill="1" applyBorder="1" applyAlignment="1">
      <alignment horizontal="center" vertical="center" wrapText="1"/>
    </xf>
    <xf numFmtId="1" fontId="13" fillId="3" borderId="8" xfId="0" applyNumberFormat="1" applyFont="1" applyFill="1" applyBorder="1" applyAlignment="1">
      <alignment horizontal="center" vertical="center" wrapText="1"/>
    </xf>
    <xf numFmtId="1" fontId="0" fillId="0" borderId="0" xfId="0" applyNumberFormat="1"/>
    <xf numFmtId="2" fontId="8" fillId="3" borderId="10" xfId="3" applyNumberFormat="1" applyFont="1" applyFill="1" applyBorder="1" applyAlignment="1">
      <alignment horizontal="center" vertical="center" wrapText="1"/>
    </xf>
    <xf numFmtId="0" fontId="10" fillId="2" borderId="8"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10" fillId="2" borderId="28" xfId="0"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4" fontId="7" fillId="2" borderId="0" xfId="0" applyNumberFormat="1" applyFont="1" applyFill="1"/>
    <xf numFmtId="0" fontId="15" fillId="2" borderId="28" xfId="0" applyFont="1" applyFill="1" applyBorder="1" applyAlignment="1">
      <alignment horizontal="center" vertical="center" wrapText="1"/>
    </xf>
    <xf numFmtId="9" fontId="3" fillId="0" borderId="21" xfId="5" applyFont="1" applyFill="1" applyBorder="1" applyAlignment="1">
      <alignment horizontal="center" vertical="center" wrapText="1"/>
    </xf>
    <xf numFmtId="4" fontId="3" fillId="0" borderId="20" xfId="1" applyNumberFormat="1" applyFont="1" applyFill="1" applyBorder="1" applyAlignment="1">
      <alignment horizontal="center" vertical="center" wrapText="1"/>
    </xf>
    <xf numFmtId="4" fontId="3" fillId="0" borderId="22" xfId="1" applyNumberFormat="1" applyFont="1" applyFill="1" applyBorder="1" applyAlignment="1">
      <alignment horizontal="center" vertical="center" wrapText="1"/>
    </xf>
    <xf numFmtId="9" fontId="3" fillId="0" borderId="33" xfId="5" applyFont="1" applyFill="1" applyBorder="1" applyAlignment="1">
      <alignment horizontal="center" vertical="center" wrapText="1"/>
    </xf>
    <xf numFmtId="9" fontId="3" fillId="0" borderId="31" xfId="5" applyFont="1" applyFill="1" applyBorder="1" applyAlignment="1">
      <alignment horizontal="center" vertical="center" wrapText="1"/>
    </xf>
    <xf numFmtId="4" fontId="3" fillId="0" borderId="31" xfId="1" applyNumberFormat="1" applyFont="1" applyFill="1" applyBorder="1" applyAlignment="1">
      <alignment horizontal="center" vertical="center" wrapText="1"/>
    </xf>
    <xf numFmtId="4" fontId="3" fillId="0" borderId="34" xfId="1" applyNumberFormat="1" applyFont="1" applyFill="1" applyBorder="1" applyAlignment="1">
      <alignment horizontal="center" vertical="center" wrapText="1"/>
    </xf>
    <xf numFmtId="9" fontId="3" fillId="0" borderId="35" xfId="5" applyFont="1" applyFill="1" applyBorder="1" applyAlignment="1">
      <alignment horizontal="center" vertical="center" wrapText="1"/>
    </xf>
    <xf numFmtId="4" fontId="3" fillId="0" borderId="3" xfId="1" applyNumberFormat="1" applyFont="1" applyFill="1" applyBorder="1" applyAlignment="1">
      <alignment horizontal="center" vertical="center" wrapText="1"/>
    </xf>
    <xf numFmtId="4" fontId="3" fillId="0" borderId="36" xfId="1" applyNumberFormat="1" applyFont="1" applyFill="1" applyBorder="1" applyAlignment="1">
      <alignment horizontal="center" vertical="center" wrapText="1"/>
    </xf>
    <xf numFmtId="9" fontId="10" fillId="0" borderId="21" xfId="5" applyFont="1" applyFill="1" applyBorder="1" applyAlignment="1">
      <alignment horizontal="center" vertical="center" wrapText="1"/>
    </xf>
    <xf numFmtId="9" fontId="3" fillId="0" borderId="7" xfId="5" applyFont="1" applyFill="1" applyBorder="1" applyAlignment="1">
      <alignment horizontal="center" vertical="center" wrapText="1"/>
    </xf>
    <xf numFmtId="4" fontId="3" fillId="0" borderId="10" xfId="1" applyNumberFormat="1" applyFont="1" applyFill="1" applyBorder="1" applyAlignment="1">
      <alignment horizontal="center" vertical="center" wrapText="1"/>
    </xf>
    <xf numFmtId="4" fontId="3" fillId="0" borderId="23" xfId="1" applyNumberFormat="1" applyFont="1" applyFill="1" applyBorder="1" applyAlignment="1">
      <alignment horizontal="center" vertical="center" wrapText="1"/>
    </xf>
    <xf numFmtId="9" fontId="10" fillId="0" borderId="33" xfId="5" applyFont="1" applyFill="1" applyBorder="1" applyAlignment="1">
      <alignment horizontal="center" vertical="center" wrapText="1"/>
    </xf>
    <xf numFmtId="9" fontId="10" fillId="0" borderId="7" xfId="5" applyFont="1" applyFill="1" applyBorder="1" applyAlignment="1">
      <alignment horizontal="center" vertical="center" wrapText="1"/>
    </xf>
    <xf numFmtId="4" fontId="3" fillId="0" borderId="37" xfId="1" applyNumberFormat="1" applyFont="1" applyFill="1" applyBorder="1" applyAlignment="1">
      <alignment horizontal="center" vertical="center" wrapText="1"/>
    </xf>
    <xf numFmtId="9" fontId="3" fillId="0" borderId="10" xfId="5" applyFont="1" applyFill="1" applyBorder="1" applyAlignment="1">
      <alignment horizontal="center" vertical="center" wrapText="1"/>
    </xf>
    <xf numFmtId="0" fontId="10" fillId="0" borderId="8" xfId="0" applyFont="1" applyBorder="1" applyAlignment="1">
      <alignment horizontal="center" vertical="center" wrapText="1"/>
    </xf>
    <xf numFmtId="0" fontId="3" fillId="0" borderId="28" xfId="0" applyFont="1" applyBorder="1" applyAlignment="1">
      <alignment horizontal="center" vertical="center" wrapText="1"/>
    </xf>
    <xf numFmtId="1" fontId="10" fillId="0" borderId="28" xfId="0" applyNumberFormat="1" applyFont="1" applyBorder="1" applyAlignment="1">
      <alignment horizontal="center" vertical="center" wrapText="1"/>
    </xf>
    <xf numFmtId="0" fontId="10" fillId="0" borderId="28" xfId="0" applyFont="1" applyBorder="1" applyAlignment="1">
      <alignment horizontal="center" vertical="center" wrapText="1"/>
    </xf>
    <xf numFmtId="0" fontId="3" fillId="0" borderId="21" xfId="3" applyBorder="1" applyAlignment="1">
      <alignment horizontal="center" vertical="center"/>
    </xf>
    <xf numFmtId="0" fontId="3" fillId="0" borderId="21" xfId="3" applyBorder="1" applyAlignment="1">
      <alignment horizontal="center" vertical="center" wrapText="1"/>
    </xf>
    <xf numFmtId="14" fontId="3" fillId="0" borderId="20" xfId="3" quotePrefix="1" applyNumberFormat="1" applyBorder="1" applyAlignment="1">
      <alignment horizontal="center" vertical="center" wrapText="1"/>
    </xf>
    <xf numFmtId="0" fontId="5" fillId="0" borderId="0" xfId="0" applyFont="1" applyAlignment="1">
      <alignment horizontal="center" vertical="center"/>
    </xf>
    <xf numFmtId="0" fontId="3" fillId="0" borderId="32" xfId="3" applyBorder="1" applyAlignment="1">
      <alignment horizontal="center" vertical="center"/>
    </xf>
    <xf numFmtId="0" fontId="3" fillId="0" borderId="32" xfId="3" applyBorder="1" applyAlignment="1">
      <alignment horizontal="center" vertical="center" wrapText="1"/>
    </xf>
    <xf numFmtId="0" fontId="3" fillId="0" borderId="32" xfId="3" quotePrefix="1" applyBorder="1" applyAlignment="1">
      <alignment horizontal="center" vertical="center" wrapText="1"/>
    </xf>
    <xf numFmtId="0" fontId="3" fillId="0" borderId="31" xfId="3" applyBorder="1" applyAlignment="1">
      <alignment horizontal="center" vertical="center" wrapText="1"/>
    </xf>
    <xf numFmtId="0" fontId="3" fillId="0" borderId="33" xfId="3" applyBorder="1" applyAlignment="1">
      <alignment horizontal="center" vertical="center" wrapText="1"/>
    </xf>
    <xf numFmtId="14" fontId="3" fillId="0" borderId="31" xfId="3" applyNumberFormat="1" applyBorder="1" applyAlignment="1">
      <alignment horizontal="center" vertical="center" wrapText="1"/>
    </xf>
    <xf numFmtId="0" fontId="5" fillId="0" borderId="0" xfId="0" applyFont="1"/>
    <xf numFmtId="0" fontId="3" fillId="0" borderId="5" xfId="3" applyBorder="1" applyAlignment="1">
      <alignment horizontal="center" vertical="center"/>
    </xf>
    <xf numFmtId="0" fontId="3" fillId="0" borderId="5" xfId="3" applyBorder="1" applyAlignment="1">
      <alignment horizontal="center" vertical="center" wrapText="1"/>
    </xf>
    <xf numFmtId="0" fontId="3" fillId="0" borderId="5" xfId="3" quotePrefix="1" applyBorder="1" applyAlignment="1">
      <alignment horizontal="center" vertical="center" wrapText="1"/>
    </xf>
    <xf numFmtId="0" fontId="3" fillId="0" borderId="35" xfId="3" applyBorder="1" applyAlignment="1">
      <alignment horizontal="center" vertical="center"/>
    </xf>
    <xf numFmtId="0" fontId="3" fillId="0" borderId="35" xfId="3" applyBorder="1" applyAlignment="1">
      <alignment horizontal="center" vertical="center" wrapText="1"/>
    </xf>
    <xf numFmtId="14" fontId="3" fillId="0" borderId="3" xfId="3" applyNumberFormat="1" applyBorder="1" applyAlignment="1">
      <alignment horizontal="center" vertical="center" wrapText="1"/>
    </xf>
    <xf numFmtId="0" fontId="3" fillId="0" borderId="31" xfId="3" applyBorder="1" applyAlignment="1">
      <alignment horizontal="center" vertical="center"/>
    </xf>
    <xf numFmtId="0" fontId="3" fillId="0" borderId="33" xfId="3" quotePrefix="1" applyBorder="1" applyAlignment="1">
      <alignment horizontal="center" vertical="center" wrapText="1"/>
    </xf>
    <xf numFmtId="0" fontId="3" fillId="0" borderId="33" xfId="3" applyBorder="1" applyAlignment="1">
      <alignment horizontal="center" vertical="center"/>
    </xf>
    <xf numFmtId="0" fontId="3" fillId="0" borderId="7" xfId="3" applyBorder="1" applyAlignment="1">
      <alignment horizontal="center" vertical="center"/>
    </xf>
    <xf numFmtId="0" fontId="3" fillId="0" borderId="7" xfId="3" applyBorder="1" applyAlignment="1">
      <alignment horizontal="center" vertical="center" wrapText="1"/>
    </xf>
    <xf numFmtId="0" fontId="3" fillId="0" borderId="7" xfId="3" quotePrefix="1" applyBorder="1" applyAlignment="1">
      <alignment horizontal="center" vertical="center" wrapText="1"/>
    </xf>
    <xf numFmtId="14" fontId="3" fillId="0" borderId="10" xfId="3" applyNumberFormat="1" applyBorder="1" applyAlignment="1">
      <alignment horizontal="center" vertical="center" wrapText="1"/>
    </xf>
    <xf numFmtId="49" fontId="3" fillId="0" borderId="21" xfId="3" applyNumberFormat="1" applyBorder="1" applyAlignment="1">
      <alignment horizontal="center" vertical="center" wrapText="1"/>
    </xf>
    <xf numFmtId="0" fontId="10" fillId="0" borderId="21" xfId="3" applyFont="1" applyBorder="1" applyAlignment="1">
      <alignment horizontal="center" vertical="center" wrapText="1"/>
    </xf>
    <xf numFmtId="14" fontId="3" fillId="0" borderId="31" xfId="3" quotePrefix="1" applyNumberFormat="1" applyBorder="1" applyAlignment="1">
      <alignment horizontal="center" vertical="center" wrapText="1"/>
    </xf>
    <xf numFmtId="14" fontId="3" fillId="0" borderId="10" xfId="3" quotePrefix="1" applyNumberFormat="1" applyBorder="1" applyAlignment="1">
      <alignment horizontal="center" vertical="center" wrapText="1"/>
    </xf>
    <xf numFmtId="0" fontId="3" fillId="0" borderId="4" xfId="3" applyBorder="1" applyAlignment="1">
      <alignment horizontal="center" vertical="center"/>
    </xf>
    <xf numFmtId="0" fontId="3" fillId="0" borderId="4" xfId="3" applyBorder="1" applyAlignment="1">
      <alignment horizontal="center" vertical="center" wrapText="1"/>
    </xf>
    <xf numFmtId="0" fontId="3" fillId="0" borderId="4" xfId="3" quotePrefix="1" applyBorder="1" applyAlignment="1">
      <alignment horizontal="center" vertical="center" wrapText="1"/>
    </xf>
    <xf numFmtId="9" fontId="3" fillId="0" borderId="4" xfId="5" applyFont="1" applyFill="1" applyBorder="1" applyAlignment="1">
      <alignment horizontal="center" vertical="center" wrapText="1"/>
    </xf>
    <xf numFmtId="14" fontId="3" fillId="0" borderId="5" xfId="3" applyNumberFormat="1" applyBorder="1" applyAlignment="1">
      <alignment horizontal="center" vertical="center" wrapText="1"/>
    </xf>
    <xf numFmtId="4" fontId="3" fillId="0" borderId="5" xfId="1" applyNumberFormat="1" applyFont="1" applyFill="1" applyBorder="1" applyAlignment="1">
      <alignment horizontal="center" vertical="center" wrapText="1"/>
    </xf>
    <xf numFmtId="4" fontId="3" fillId="0" borderId="6" xfId="1" applyNumberFormat="1" applyFont="1" applyFill="1" applyBorder="1" applyAlignment="1">
      <alignment horizontal="center" vertical="center" wrapText="1"/>
    </xf>
    <xf numFmtId="4" fontId="3" fillId="0" borderId="29" xfId="1" applyNumberFormat="1" applyFont="1" applyFill="1" applyBorder="1" applyAlignment="1">
      <alignment horizontal="center" vertical="center" wrapText="1"/>
    </xf>
    <xf numFmtId="4" fontId="3" fillId="0" borderId="7" xfId="1" applyNumberFormat="1" applyFont="1" applyFill="1" applyBorder="1" applyAlignment="1">
      <alignment horizontal="center" vertical="center" wrapText="1"/>
    </xf>
    <xf numFmtId="0" fontId="6" fillId="0" borderId="0" xfId="0" applyFont="1" applyAlignment="1">
      <alignment wrapText="1"/>
    </xf>
    <xf numFmtId="4" fontId="6" fillId="0" borderId="0" xfId="0" applyNumberFormat="1" applyFont="1"/>
    <xf numFmtId="4" fontId="7" fillId="0" borderId="0" xfId="0" applyNumberFormat="1" applyFont="1"/>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3" fontId="3" fillId="0" borderId="2" xfId="1" applyNumberFormat="1" applyFont="1" applyFill="1" applyBorder="1" applyAlignment="1">
      <alignment horizontal="center" vertical="center" wrapText="1"/>
    </xf>
    <xf numFmtId="3" fontId="3" fillId="0" borderId="10" xfId="1" applyNumberFormat="1" applyFont="1" applyFill="1" applyBorder="1" applyAlignment="1">
      <alignment horizontal="center" vertical="center" wrapText="1"/>
    </xf>
    <xf numFmtId="3" fontId="3" fillId="0" borderId="3" xfId="1" applyNumberFormat="1" applyFont="1" applyFill="1" applyBorder="1" applyAlignment="1">
      <alignment horizontal="center" vertical="center" wrapText="1"/>
    </xf>
    <xf numFmtId="4" fontId="10" fillId="0" borderId="2" xfId="1" applyNumberFormat="1" applyFont="1" applyFill="1" applyBorder="1" applyAlignment="1">
      <alignment horizontal="center" vertical="center" wrapText="1"/>
    </xf>
    <xf numFmtId="4" fontId="10" fillId="0" borderId="10" xfId="1" applyNumberFormat="1" applyFont="1" applyFill="1" applyBorder="1" applyAlignment="1">
      <alignment horizontal="center" vertical="center" wrapText="1"/>
    </xf>
    <xf numFmtId="4" fontId="10" fillId="0" borderId="3" xfId="1" applyNumberFormat="1" applyFont="1" applyFill="1" applyBorder="1" applyAlignment="1">
      <alignment horizontal="center" vertical="center" wrapText="1"/>
    </xf>
    <xf numFmtId="9" fontId="3" fillId="0" borderId="2" xfId="5" applyFont="1" applyFill="1" applyBorder="1" applyAlignment="1">
      <alignment horizontal="center" vertical="center" wrapText="1"/>
    </xf>
    <xf numFmtId="9" fontId="3" fillId="0" borderId="30" xfId="5" applyFont="1" applyFill="1" applyBorder="1" applyAlignment="1">
      <alignment horizontal="center" vertical="center" wrapText="1"/>
    </xf>
    <xf numFmtId="9" fontId="10" fillId="0" borderId="2" xfId="5" applyFont="1" applyFill="1" applyBorder="1" applyAlignment="1">
      <alignment horizontal="center" vertical="center" wrapText="1"/>
    </xf>
    <xf numFmtId="9" fontId="10" fillId="0" borderId="10" xfId="5" applyFont="1" applyFill="1" applyBorder="1" applyAlignment="1">
      <alignment horizontal="center" vertical="center" wrapText="1"/>
    </xf>
    <xf numFmtId="9" fontId="10" fillId="0" borderId="3" xfId="5" applyFont="1" applyFill="1" applyBorder="1" applyAlignment="1">
      <alignment horizontal="center" vertical="center" wrapText="1"/>
    </xf>
    <xf numFmtId="3" fontId="10" fillId="0" borderId="2" xfId="1" applyNumberFormat="1" applyFont="1" applyFill="1" applyBorder="1" applyAlignment="1">
      <alignment horizontal="center" vertical="center" wrapText="1"/>
    </xf>
    <xf numFmtId="3" fontId="10" fillId="0" borderId="10" xfId="1" applyNumberFormat="1" applyFont="1" applyFill="1" applyBorder="1" applyAlignment="1">
      <alignment horizontal="center" vertical="center" wrapText="1"/>
    </xf>
    <xf numFmtId="3" fontId="10" fillId="0" borderId="3" xfId="1" applyNumberFormat="1" applyFont="1" applyFill="1" applyBorder="1" applyAlignment="1">
      <alignment horizontal="center" vertical="center" wrapText="1"/>
    </xf>
    <xf numFmtId="9" fontId="3" fillId="0" borderId="10" xfId="5" applyFont="1" applyFill="1" applyBorder="1" applyAlignment="1">
      <alignment horizontal="center" vertical="center" wrapText="1"/>
    </xf>
    <xf numFmtId="9" fontId="3" fillId="0" borderId="3" xfId="5" applyFont="1" applyFill="1" applyBorder="1" applyAlignment="1">
      <alignment horizontal="center" vertical="center" wrapText="1"/>
    </xf>
    <xf numFmtId="0" fontId="6" fillId="2" borderId="1" xfId="0" applyFont="1" applyFill="1" applyBorder="1" applyAlignment="1">
      <alignment horizontal="center" vertical="center" wrapText="1"/>
    </xf>
    <xf numFmtId="4" fontId="8" fillId="3" borderId="13" xfId="3" applyNumberFormat="1" applyFont="1" applyFill="1" applyBorder="1" applyAlignment="1">
      <alignment horizontal="center" vertical="center" wrapText="1"/>
    </xf>
    <xf numFmtId="0" fontId="8" fillId="3" borderId="10" xfId="3" applyFont="1" applyFill="1" applyBorder="1" applyAlignment="1">
      <alignment horizontal="center" vertical="center" wrapText="1"/>
    </xf>
    <xf numFmtId="0" fontId="8" fillId="3" borderId="9" xfId="4" applyFont="1" applyFill="1" applyBorder="1" applyAlignment="1">
      <alignment horizontal="center" vertical="center" wrapText="1"/>
    </xf>
    <xf numFmtId="0" fontId="8" fillId="3" borderId="7" xfId="3" applyFont="1" applyFill="1" applyBorder="1" applyAlignment="1">
      <alignment horizontal="center" vertical="center" wrapText="1"/>
    </xf>
    <xf numFmtId="0" fontId="8" fillId="3" borderId="11" xfId="3" applyFont="1" applyFill="1" applyBorder="1" applyAlignment="1">
      <alignment horizontal="center" vertical="center"/>
    </xf>
    <xf numFmtId="0" fontId="8" fillId="3" borderId="12" xfId="3" applyFont="1" applyFill="1" applyBorder="1" applyAlignment="1">
      <alignment horizontal="center" vertical="center"/>
    </xf>
    <xf numFmtId="9" fontId="8" fillId="3" borderId="15" xfId="5" applyFont="1" applyFill="1" applyBorder="1" applyAlignment="1">
      <alignment horizontal="center" vertical="center" wrapText="1"/>
    </xf>
    <xf numFmtId="9" fontId="8" fillId="3" borderId="16" xfId="5" applyFont="1" applyFill="1" applyBorder="1" applyAlignment="1">
      <alignment horizontal="center" vertical="center" wrapText="1"/>
    </xf>
    <xf numFmtId="0" fontId="7" fillId="3" borderId="18" xfId="0" applyFont="1" applyFill="1" applyBorder="1" applyAlignment="1">
      <alignment horizontal="center" vertical="center" wrapText="1"/>
    </xf>
    <xf numFmtId="0" fontId="14" fillId="4" borderId="25" xfId="2" applyFont="1" applyFill="1" applyBorder="1" applyAlignment="1">
      <alignment horizontal="center" vertical="center" wrapText="1"/>
    </xf>
    <xf numFmtId="0" fontId="14" fillId="4" borderId="24" xfId="2"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2" xfId="3" applyFont="1" applyFill="1" applyBorder="1" applyAlignment="1">
      <alignment horizontal="center" vertical="center" wrapText="1"/>
    </xf>
    <xf numFmtId="0" fontId="10" fillId="4" borderId="28" xfId="0" applyFont="1" applyFill="1" applyBorder="1" applyAlignment="1">
      <alignment horizontal="center" vertical="center" wrapText="1"/>
    </xf>
    <xf numFmtId="0" fontId="13" fillId="3" borderId="28" xfId="0" applyFont="1" applyFill="1" applyBorder="1" applyAlignment="1">
      <alignment horizontal="left" vertical="center" wrapText="1"/>
    </xf>
    <xf numFmtId="0" fontId="11" fillId="3" borderId="28" xfId="0" applyFont="1" applyFill="1" applyBorder="1" applyAlignment="1">
      <alignment horizontal="left" vertical="center" wrapText="1"/>
    </xf>
    <xf numFmtId="2" fontId="10" fillId="0" borderId="28" xfId="0" applyNumberFormat="1" applyFont="1" applyBorder="1" applyAlignment="1">
      <alignment horizontal="center" vertical="center" wrapText="1"/>
    </xf>
  </cellXfs>
  <cellStyles count="7">
    <cellStyle name="Millares [0] 2" xfId="6" xr:uid="{ABAEC652-3DFE-43E9-851F-F515EFC87D32}"/>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1"/>
  <sheetViews>
    <sheetView zoomScale="64" zoomScaleNormal="64" workbookViewId="0">
      <pane xSplit="1" ySplit="4" topLeftCell="K32" activePane="bottomRight" state="frozen"/>
      <selection pane="topRight" activeCell="B1" sqref="B1"/>
      <selection pane="bottomLeft" activeCell="A5" sqref="A5"/>
      <selection pane="bottomRight" activeCell="F30" sqref="F30"/>
    </sheetView>
  </sheetViews>
  <sheetFormatPr baseColWidth="10" defaultColWidth="11.42578125" defaultRowHeight="15" x14ac:dyDescent="0.25"/>
  <cols>
    <col min="1" max="1" width="29.28515625" style="2" customWidth="1"/>
    <col min="2" max="2" width="14.28515625" style="1" customWidth="1"/>
    <col min="3" max="3" width="24.5703125" style="1" customWidth="1"/>
    <col min="4" max="4" width="15.85546875" style="1" customWidth="1"/>
    <col min="5" max="5" width="79.42578125" style="1" customWidth="1"/>
    <col min="6" max="6" width="46.42578125" style="1" customWidth="1"/>
    <col min="7" max="7" width="14.28515625" style="1" customWidth="1"/>
    <col min="8" max="8" width="25.5703125" style="1" customWidth="1"/>
    <col min="9" max="9" width="11.42578125" style="1"/>
    <col min="10" max="10" width="18.42578125" style="1" customWidth="1"/>
    <col min="11" max="11" width="48.5703125" style="1" customWidth="1"/>
    <col min="12" max="12" width="86.85546875" style="1" customWidth="1"/>
    <col min="13" max="13" width="15.42578125" style="1" customWidth="1"/>
    <col min="14" max="14" width="18" style="1" customWidth="1"/>
    <col min="15" max="15" width="22.42578125" style="1" customWidth="1"/>
    <col min="16" max="16" width="22.42578125" style="3" customWidth="1"/>
    <col min="17" max="17" width="29.42578125" style="3" customWidth="1"/>
    <col min="18" max="18" width="34.85546875" style="1" customWidth="1"/>
    <col min="19" max="19" width="32.5703125" style="27" customWidth="1"/>
    <col min="20" max="16384" width="11.42578125" style="1"/>
  </cols>
  <sheetData>
    <row r="1" spans="1:19" ht="14.25" customHeight="1" thickBot="1" x14ac:dyDescent="0.3">
      <c r="A1" s="110"/>
      <c r="B1" s="110"/>
      <c r="C1" s="110"/>
      <c r="D1" s="110"/>
      <c r="E1" s="110"/>
      <c r="F1" s="110"/>
      <c r="G1" s="110"/>
      <c r="H1" s="110"/>
      <c r="I1" s="110"/>
      <c r="J1" s="110"/>
      <c r="K1" s="4"/>
      <c r="L1" s="4"/>
      <c r="M1" s="4"/>
      <c r="N1" s="4"/>
      <c r="O1" s="4"/>
      <c r="P1" s="7"/>
      <c r="Q1" s="5"/>
      <c r="R1" s="6"/>
      <c r="S1" s="26"/>
    </row>
    <row r="2" spans="1:19" s="8" customFormat="1" ht="39" customHeight="1" thickTop="1" thickBot="1" x14ac:dyDescent="0.3">
      <c r="A2" s="120" t="s">
        <v>25</v>
      </c>
      <c r="B2" s="121"/>
      <c r="C2" s="121"/>
      <c r="D2" s="121"/>
      <c r="E2" s="121"/>
      <c r="F2" s="121"/>
      <c r="G2" s="121"/>
      <c r="H2" s="121"/>
      <c r="I2" s="121"/>
      <c r="J2" s="121"/>
      <c r="K2" s="121"/>
      <c r="L2" s="121"/>
      <c r="M2" s="121"/>
      <c r="N2" s="121"/>
      <c r="O2" s="121"/>
      <c r="P2" s="121"/>
      <c r="Q2" s="121"/>
      <c r="R2" s="121"/>
      <c r="S2" s="121"/>
    </row>
    <row r="3" spans="1:19" s="9" customFormat="1" ht="76.5" customHeight="1" thickTop="1" x14ac:dyDescent="0.25">
      <c r="A3" s="119" t="s">
        <v>12</v>
      </c>
      <c r="B3" s="114" t="s">
        <v>10</v>
      </c>
      <c r="C3" s="112" t="s">
        <v>0</v>
      </c>
      <c r="D3" s="115" t="s">
        <v>1</v>
      </c>
      <c r="E3" s="116"/>
      <c r="F3" s="123" t="s">
        <v>18</v>
      </c>
      <c r="G3" s="122" t="s">
        <v>9</v>
      </c>
      <c r="H3" s="112" t="s">
        <v>19</v>
      </c>
      <c r="I3" s="117" t="s">
        <v>2</v>
      </c>
      <c r="J3" s="118"/>
      <c r="K3" s="112" t="s">
        <v>24</v>
      </c>
      <c r="L3" s="112" t="s">
        <v>27</v>
      </c>
      <c r="M3" s="112" t="s">
        <v>5</v>
      </c>
      <c r="N3" s="112" t="s">
        <v>6</v>
      </c>
      <c r="O3" s="113" t="s">
        <v>3</v>
      </c>
      <c r="P3" s="113"/>
      <c r="Q3" s="111" t="s">
        <v>4</v>
      </c>
      <c r="R3" s="11" t="s">
        <v>13</v>
      </c>
      <c r="S3" s="111" t="s">
        <v>8</v>
      </c>
    </row>
    <row r="4" spans="1:19" s="9" customFormat="1" ht="77.25" customHeight="1" thickBot="1" x14ac:dyDescent="0.3">
      <c r="A4" s="119"/>
      <c r="B4" s="114"/>
      <c r="C4" s="112"/>
      <c r="D4" s="12" t="s">
        <v>11</v>
      </c>
      <c r="E4" s="13" t="s">
        <v>26</v>
      </c>
      <c r="F4" s="112"/>
      <c r="G4" s="122"/>
      <c r="H4" s="112"/>
      <c r="I4" s="14" t="s">
        <v>14</v>
      </c>
      <c r="J4" s="15" t="s">
        <v>15</v>
      </c>
      <c r="K4" s="112"/>
      <c r="L4" s="112"/>
      <c r="M4" s="112"/>
      <c r="N4" s="112"/>
      <c r="O4" s="16" t="s">
        <v>7</v>
      </c>
      <c r="P4" s="17" t="s">
        <v>3</v>
      </c>
      <c r="Q4" s="111"/>
      <c r="R4" s="22">
        <f>1000000000/1160000</f>
        <v>862.06896551724139</v>
      </c>
      <c r="S4" s="111"/>
    </row>
    <row r="5" spans="1:19" s="54" customFormat="1" ht="127.5" customHeight="1" thickTop="1" x14ac:dyDescent="0.25">
      <c r="A5" s="91" t="s">
        <v>102</v>
      </c>
      <c r="B5" s="51">
        <v>1</v>
      </c>
      <c r="C5" s="52" t="s">
        <v>103</v>
      </c>
      <c r="D5" s="52">
        <v>37608214</v>
      </c>
      <c r="E5" s="52" t="s">
        <v>104</v>
      </c>
      <c r="F5" s="52" t="s">
        <v>171</v>
      </c>
      <c r="G5" s="52" t="s">
        <v>105</v>
      </c>
      <c r="H5" s="52" t="s">
        <v>98</v>
      </c>
      <c r="I5" s="52" t="s">
        <v>23</v>
      </c>
      <c r="J5" s="29" t="s">
        <v>106</v>
      </c>
      <c r="K5" s="29" t="s">
        <v>107</v>
      </c>
      <c r="L5" s="100" t="s">
        <v>21</v>
      </c>
      <c r="M5" s="53">
        <v>43875</v>
      </c>
      <c r="N5" s="53">
        <v>44308</v>
      </c>
      <c r="O5" s="30">
        <v>12408.34</v>
      </c>
      <c r="P5" s="31">
        <f>(11273304018/908526)</f>
        <v>12408.344965361475</v>
      </c>
      <c r="Q5" s="30">
        <f>(P5*66%)</f>
        <v>8189.5076771385739</v>
      </c>
      <c r="R5" s="105"/>
      <c r="S5" s="97" t="s">
        <v>99</v>
      </c>
    </row>
    <row r="6" spans="1:19" s="61" customFormat="1" ht="152.25" customHeight="1" x14ac:dyDescent="0.2">
      <c r="A6" s="92"/>
      <c r="B6" s="55">
        <v>2</v>
      </c>
      <c r="C6" s="56" t="s">
        <v>108</v>
      </c>
      <c r="D6" s="57">
        <v>35572333</v>
      </c>
      <c r="E6" s="56" t="s">
        <v>109</v>
      </c>
      <c r="F6" s="56" t="s">
        <v>172</v>
      </c>
      <c r="G6" s="58" t="s">
        <v>110</v>
      </c>
      <c r="H6" s="59" t="s">
        <v>98</v>
      </c>
      <c r="I6" s="59" t="s">
        <v>23</v>
      </c>
      <c r="J6" s="32" t="s">
        <v>111</v>
      </c>
      <c r="K6" s="33" t="s">
        <v>112</v>
      </c>
      <c r="L6" s="101"/>
      <c r="M6" s="60">
        <v>43662</v>
      </c>
      <c r="N6" s="60">
        <v>43874</v>
      </c>
      <c r="O6" s="34">
        <v>5166.51</v>
      </c>
      <c r="P6" s="35">
        <f>(4535180219/877803)</f>
        <v>5166.5125535000452</v>
      </c>
      <c r="Q6" s="34">
        <f>(P6*67%)</f>
        <v>3461.5634108450304</v>
      </c>
      <c r="R6" s="106"/>
      <c r="S6" s="98"/>
    </row>
    <row r="7" spans="1:19" s="61" customFormat="1" ht="36.75" customHeight="1" thickBot="1" x14ac:dyDescent="0.25">
      <c r="A7" s="93"/>
      <c r="B7" s="62"/>
      <c r="C7" s="63"/>
      <c r="D7" s="64"/>
      <c r="E7" s="63"/>
      <c r="F7" s="63"/>
      <c r="G7" s="65"/>
      <c r="H7" s="66"/>
      <c r="I7" s="66"/>
      <c r="J7" s="36"/>
      <c r="K7" s="36"/>
      <c r="L7" s="36"/>
      <c r="M7" s="67"/>
      <c r="N7" s="67"/>
      <c r="O7" s="37"/>
      <c r="P7" s="38"/>
      <c r="Q7" s="37"/>
      <c r="R7" s="107"/>
      <c r="S7" s="99"/>
    </row>
    <row r="8" spans="1:19" s="54" customFormat="1" ht="84.95" customHeight="1" thickTop="1" x14ac:dyDescent="0.25">
      <c r="A8" s="91" t="s">
        <v>113</v>
      </c>
      <c r="B8" s="51">
        <v>1</v>
      </c>
      <c r="C8" s="52" t="s">
        <v>114</v>
      </c>
      <c r="D8" s="52" t="s">
        <v>115</v>
      </c>
      <c r="E8" s="52" t="s">
        <v>116</v>
      </c>
      <c r="F8" s="52" t="s">
        <v>117</v>
      </c>
      <c r="G8" s="51">
        <v>3</v>
      </c>
      <c r="H8" s="52" t="s">
        <v>21</v>
      </c>
      <c r="I8" s="52" t="s">
        <v>20</v>
      </c>
      <c r="J8" s="29">
        <v>1</v>
      </c>
      <c r="K8" s="39" t="s">
        <v>118</v>
      </c>
      <c r="L8" s="29" t="s">
        <v>119</v>
      </c>
      <c r="M8" s="53">
        <v>44229</v>
      </c>
      <c r="N8" s="53">
        <v>44561</v>
      </c>
      <c r="O8" s="30">
        <v>2586.6</v>
      </c>
      <c r="P8" s="31">
        <f>(2350000000/908526)</f>
        <v>2586.6073177872731</v>
      </c>
      <c r="Q8" s="30">
        <f>(P8*J8)</f>
        <v>2586.6073177872731</v>
      </c>
      <c r="R8" s="105">
        <f>(Q8)</f>
        <v>2586.6073177872731</v>
      </c>
      <c r="S8" s="97" t="s">
        <v>22</v>
      </c>
    </row>
    <row r="9" spans="1:19" s="61" customFormat="1" ht="18" customHeight="1" x14ac:dyDescent="0.2">
      <c r="A9" s="92"/>
      <c r="B9" s="68"/>
      <c r="C9" s="59"/>
      <c r="D9" s="69"/>
      <c r="E9" s="59"/>
      <c r="F9" s="59"/>
      <c r="G9" s="70"/>
      <c r="H9" s="59"/>
      <c r="I9" s="59"/>
      <c r="J9" s="32"/>
      <c r="K9" s="32"/>
      <c r="L9" s="32"/>
      <c r="M9" s="60"/>
      <c r="N9" s="60"/>
      <c r="O9" s="34"/>
      <c r="P9" s="35"/>
      <c r="Q9" s="34"/>
      <c r="R9" s="106"/>
      <c r="S9" s="98"/>
    </row>
    <row r="10" spans="1:19" s="61" customFormat="1" ht="19.5" customHeight="1" thickBot="1" x14ac:dyDescent="0.25">
      <c r="A10" s="93"/>
      <c r="B10" s="71"/>
      <c r="C10" s="72"/>
      <c r="D10" s="73"/>
      <c r="E10" s="72"/>
      <c r="F10" s="72"/>
      <c r="G10" s="71"/>
      <c r="H10" s="72"/>
      <c r="I10" s="72"/>
      <c r="J10" s="40"/>
      <c r="K10" s="40"/>
      <c r="L10" s="40"/>
      <c r="M10" s="74"/>
      <c r="N10" s="74"/>
      <c r="O10" s="41"/>
      <c r="P10" s="42"/>
      <c r="Q10" s="41"/>
      <c r="R10" s="107"/>
      <c r="S10" s="99"/>
    </row>
    <row r="11" spans="1:19" s="54" customFormat="1" ht="68.25" customHeight="1" thickTop="1" x14ac:dyDescent="0.25">
      <c r="A11" s="91" t="s">
        <v>120</v>
      </c>
      <c r="B11" s="51">
        <v>1</v>
      </c>
      <c r="C11" s="52" t="s">
        <v>121</v>
      </c>
      <c r="D11" s="52" t="s">
        <v>122</v>
      </c>
      <c r="E11" s="52" t="s">
        <v>123</v>
      </c>
      <c r="F11" s="52" t="s">
        <v>117</v>
      </c>
      <c r="G11" s="51">
        <v>14</v>
      </c>
      <c r="H11" s="52" t="s">
        <v>21</v>
      </c>
      <c r="I11" s="52" t="s">
        <v>20</v>
      </c>
      <c r="J11" s="29">
        <v>1</v>
      </c>
      <c r="K11" s="39" t="s">
        <v>124</v>
      </c>
      <c r="L11" s="100" t="s">
        <v>119</v>
      </c>
      <c r="M11" s="53">
        <v>42892</v>
      </c>
      <c r="N11" s="53" t="s">
        <v>125</v>
      </c>
      <c r="O11" s="30">
        <v>11323.63</v>
      </c>
      <c r="P11" s="31">
        <f>9377284852/828116</f>
        <v>11323.636847977819</v>
      </c>
      <c r="Q11" s="30">
        <f>(P11*J11)</f>
        <v>11323.636847977819</v>
      </c>
      <c r="R11" s="105">
        <f>(Q11+Q12)</f>
        <v>12481.313843356806</v>
      </c>
      <c r="S11" s="97" t="s">
        <v>22</v>
      </c>
    </row>
    <row r="12" spans="1:19" s="54" customFormat="1" ht="90.75" customHeight="1" x14ac:dyDescent="0.25">
      <c r="A12" s="92"/>
      <c r="B12" s="68">
        <v>2</v>
      </c>
      <c r="C12" s="59" t="s">
        <v>126</v>
      </c>
      <c r="D12" s="69" t="s">
        <v>127</v>
      </c>
      <c r="E12" s="59" t="s">
        <v>128</v>
      </c>
      <c r="F12" s="59" t="s">
        <v>117</v>
      </c>
      <c r="G12" s="70">
        <v>17</v>
      </c>
      <c r="H12" s="59" t="s">
        <v>21</v>
      </c>
      <c r="I12" s="59" t="s">
        <v>20</v>
      </c>
      <c r="J12" s="32">
        <v>1</v>
      </c>
      <c r="K12" s="43" t="s">
        <v>124</v>
      </c>
      <c r="L12" s="101"/>
      <c r="M12" s="60">
        <v>42646</v>
      </c>
      <c r="N12" s="60">
        <v>43083</v>
      </c>
      <c r="O12" s="34">
        <v>1157.67</v>
      </c>
      <c r="P12" s="35">
        <f>854038000/737717</f>
        <v>1157.6769953789867</v>
      </c>
      <c r="Q12" s="34">
        <f>(P12*J12)</f>
        <v>1157.6769953789867</v>
      </c>
      <c r="R12" s="106"/>
      <c r="S12" s="98"/>
    </row>
    <row r="13" spans="1:19" s="54" customFormat="1" ht="22.5" customHeight="1" thickBot="1" x14ac:dyDescent="0.3">
      <c r="A13" s="93"/>
      <c r="B13" s="71"/>
      <c r="C13" s="72"/>
      <c r="D13" s="73"/>
      <c r="E13" s="72"/>
      <c r="F13" s="72"/>
      <c r="G13" s="71"/>
      <c r="H13" s="72"/>
      <c r="I13" s="72"/>
      <c r="J13" s="40"/>
      <c r="K13" s="44"/>
      <c r="L13" s="40"/>
      <c r="M13" s="74"/>
      <c r="N13" s="74"/>
      <c r="O13" s="41"/>
      <c r="P13" s="42"/>
      <c r="Q13" s="41"/>
      <c r="R13" s="107"/>
      <c r="S13" s="99"/>
    </row>
    <row r="14" spans="1:19" s="54" customFormat="1" ht="123" customHeight="1" thickTop="1" x14ac:dyDescent="0.25">
      <c r="A14" s="91" t="s">
        <v>129</v>
      </c>
      <c r="B14" s="51">
        <v>1</v>
      </c>
      <c r="C14" s="52" t="s">
        <v>130</v>
      </c>
      <c r="D14" s="75" t="s">
        <v>131</v>
      </c>
      <c r="E14" s="52" t="s">
        <v>132</v>
      </c>
      <c r="F14" s="52" t="s">
        <v>117</v>
      </c>
      <c r="G14" s="51">
        <v>2</v>
      </c>
      <c r="H14" s="52" t="s">
        <v>21</v>
      </c>
      <c r="I14" s="52" t="s">
        <v>20</v>
      </c>
      <c r="J14" s="29">
        <v>1</v>
      </c>
      <c r="K14" s="39" t="s">
        <v>133</v>
      </c>
      <c r="L14" s="29" t="s">
        <v>119</v>
      </c>
      <c r="M14" s="53">
        <v>43473</v>
      </c>
      <c r="N14" s="53">
        <v>43829</v>
      </c>
      <c r="O14" s="30">
        <v>2848.01</v>
      </c>
      <c r="P14" s="31">
        <f>(2500000000/828116)</f>
        <v>3018.9007337136345</v>
      </c>
      <c r="Q14" s="30">
        <f>(P14*J14)</f>
        <v>3018.9007337136345</v>
      </c>
      <c r="R14" s="105">
        <f>(Q14)</f>
        <v>3018.9007337136345</v>
      </c>
      <c r="S14" s="97" t="s">
        <v>22</v>
      </c>
    </row>
    <row r="15" spans="1:19" s="61" customFormat="1" ht="30.75" customHeight="1" x14ac:dyDescent="0.2">
      <c r="A15" s="92"/>
      <c r="B15" s="68"/>
      <c r="C15" s="59"/>
      <c r="D15" s="69"/>
      <c r="E15" s="59"/>
      <c r="F15" s="59"/>
      <c r="G15" s="70"/>
      <c r="H15" s="59"/>
      <c r="I15" s="59"/>
      <c r="J15" s="32"/>
      <c r="K15" s="32"/>
      <c r="L15" s="32"/>
      <c r="M15" s="60"/>
      <c r="N15" s="60"/>
      <c r="O15" s="34"/>
      <c r="P15" s="35"/>
      <c r="Q15" s="45"/>
      <c r="R15" s="106"/>
      <c r="S15" s="98"/>
    </row>
    <row r="16" spans="1:19" s="61" customFormat="1" ht="29.25" customHeight="1" thickBot="1" x14ac:dyDescent="0.25">
      <c r="A16" s="93"/>
      <c r="B16" s="71"/>
      <c r="C16" s="72"/>
      <c r="D16" s="73"/>
      <c r="E16" s="72"/>
      <c r="F16" s="72"/>
      <c r="G16" s="71"/>
      <c r="H16" s="72"/>
      <c r="I16" s="72"/>
      <c r="J16" s="40"/>
      <c r="K16" s="40"/>
      <c r="L16" s="40"/>
      <c r="M16" s="74"/>
      <c r="N16" s="74"/>
      <c r="O16" s="41"/>
      <c r="P16" s="42"/>
      <c r="Q16" s="41"/>
      <c r="R16" s="107"/>
      <c r="S16" s="99"/>
    </row>
    <row r="17" spans="1:19" s="54" customFormat="1" ht="175.5" customHeight="1" thickTop="1" x14ac:dyDescent="0.25">
      <c r="A17" s="91" t="s">
        <v>134</v>
      </c>
      <c r="B17" s="51">
        <v>1</v>
      </c>
      <c r="C17" s="52" t="s">
        <v>135</v>
      </c>
      <c r="D17" s="52" t="s">
        <v>136</v>
      </c>
      <c r="E17" s="52" t="s">
        <v>137</v>
      </c>
      <c r="F17" s="76" t="s">
        <v>173</v>
      </c>
      <c r="G17" s="51">
        <v>4</v>
      </c>
      <c r="H17" s="52" t="s">
        <v>21</v>
      </c>
      <c r="I17" s="52" t="s">
        <v>20</v>
      </c>
      <c r="J17" s="29">
        <v>1</v>
      </c>
      <c r="K17" s="39" t="s">
        <v>141</v>
      </c>
      <c r="L17" s="100" t="s">
        <v>119</v>
      </c>
      <c r="M17" s="53">
        <v>43693</v>
      </c>
      <c r="N17" s="53">
        <v>43903</v>
      </c>
      <c r="O17" s="30">
        <v>672.13</v>
      </c>
      <c r="P17" s="31">
        <f>( 590000000/877803)</f>
        <v>672.13258555735172</v>
      </c>
      <c r="Q17" s="30">
        <f>(P17*J17)</f>
        <v>672.13258555735172</v>
      </c>
      <c r="R17" s="94"/>
      <c r="S17" s="97" t="s">
        <v>99</v>
      </c>
    </row>
    <row r="18" spans="1:19" s="61" customFormat="1" ht="178.5" customHeight="1" x14ac:dyDescent="0.2">
      <c r="A18" s="92"/>
      <c r="B18" s="68">
        <v>2</v>
      </c>
      <c r="C18" s="59" t="s">
        <v>138</v>
      </c>
      <c r="D18" s="69" t="s">
        <v>139</v>
      </c>
      <c r="E18" s="59" t="s">
        <v>140</v>
      </c>
      <c r="F18" s="59" t="s">
        <v>174</v>
      </c>
      <c r="G18" s="70">
        <v>12</v>
      </c>
      <c r="H18" s="59" t="s">
        <v>21</v>
      </c>
      <c r="I18" s="59" t="s">
        <v>20</v>
      </c>
      <c r="J18" s="32">
        <v>1</v>
      </c>
      <c r="K18" s="43" t="s">
        <v>141</v>
      </c>
      <c r="L18" s="101"/>
      <c r="M18" s="60">
        <v>42751</v>
      </c>
      <c r="N18" s="60">
        <v>43131</v>
      </c>
      <c r="O18" s="34">
        <v>1484.98</v>
      </c>
      <c r="P18" s="35">
        <f>(1095502019/781242)</f>
        <v>1402.2569434311008</v>
      </c>
      <c r="Q18" s="34">
        <f>(P18*J18)</f>
        <v>1402.2569434311008</v>
      </c>
      <c r="R18" s="95"/>
      <c r="S18" s="98"/>
    </row>
    <row r="19" spans="1:19" s="61" customFormat="1" ht="35.25" customHeight="1" thickBot="1" x14ac:dyDescent="0.25">
      <c r="A19" s="93"/>
      <c r="B19" s="71"/>
      <c r="C19" s="72"/>
      <c r="D19" s="73"/>
      <c r="E19" s="72"/>
      <c r="F19" s="72"/>
      <c r="G19" s="71"/>
      <c r="H19" s="72"/>
      <c r="I19" s="72"/>
      <c r="J19" s="40"/>
      <c r="K19" s="44"/>
      <c r="L19" s="46"/>
      <c r="M19" s="74"/>
      <c r="N19" s="74"/>
      <c r="O19" s="41"/>
      <c r="P19" s="42"/>
      <c r="Q19" s="41"/>
      <c r="R19" s="96"/>
      <c r="S19" s="99"/>
    </row>
    <row r="20" spans="1:19" s="54" customFormat="1" ht="128.25" customHeight="1" thickTop="1" x14ac:dyDescent="0.25">
      <c r="A20" s="91" t="s">
        <v>142</v>
      </c>
      <c r="B20" s="51">
        <v>1</v>
      </c>
      <c r="C20" s="52" t="s">
        <v>143</v>
      </c>
      <c r="D20" s="52" t="s">
        <v>144</v>
      </c>
      <c r="E20" s="52" t="s">
        <v>145</v>
      </c>
      <c r="F20" s="52" t="s">
        <v>175</v>
      </c>
      <c r="G20" s="51">
        <v>2</v>
      </c>
      <c r="H20" s="52" t="s">
        <v>21</v>
      </c>
      <c r="I20" s="52" t="s">
        <v>20</v>
      </c>
      <c r="J20" s="29">
        <v>1</v>
      </c>
      <c r="K20" s="29" t="s">
        <v>146</v>
      </c>
      <c r="L20" s="100" t="s">
        <v>119</v>
      </c>
      <c r="M20" s="53">
        <v>43915</v>
      </c>
      <c r="N20" s="53" t="s">
        <v>147</v>
      </c>
      <c r="O20" s="30">
        <v>357.66</v>
      </c>
      <c r="P20" s="31">
        <f>(313960000/877803)</f>
        <v>357.66567213828159</v>
      </c>
      <c r="Q20" s="30">
        <f>(P20*J20)</f>
        <v>357.66567213828159</v>
      </c>
      <c r="R20" s="94"/>
      <c r="S20" s="97" t="s">
        <v>99</v>
      </c>
    </row>
    <row r="21" spans="1:19" s="61" customFormat="1" ht="118.5" customHeight="1" x14ac:dyDescent="0.2">
      <c r="A21" s="92"/>
      <c r="B21" s="68">
        <v>2</v>
      </c>
      <c r="C21" s="59" t="s">
        <v>148</v>
      </c>
      <c r="D21" s="69" t="s">
        <v>144</v>
      </c>
      <c r="E21" s="59" t="s">
        <v>145</v>
      </c>
      <c r="F21" s="59" t="s">
        <v>176</v>
      </c>
      <c r="G21" s="70">
        <v>4</v>
      </c>
      <c r="H21" s="59" t="s">
        <v>21</v>
      </c>
      <c r="I21" s="59" t="s">
        <v>20</v>
      </c>
      <c r="J21" s="32">
        <v>1</v>
      </c>
      <c r="K21" s="32" t="s">
        <v>146</v>
      </c>
      <c r="L21" s="108"/>
      <c r="M21" s="60">
        <v>43915</v>
      </c>
      <c r="N21" s="77" t="s">
        <v>147</v>
      </c>
      <c r="O21" s="34">
        <v>686.75</v>
      </c>
      <c r="P21" s="35">
        <f>(602838150/877803)</f>
        <v>686.7579058171367</v>
      </c>
      <c r="Q21" s="34">
        <f>(P21*J21)</f>
        <v>686.7579058171367</v>
      </c>
      <c r="R21" s="95"/>
      <c r="S21" s="98"/>
    </row>
    <row r="22" spans="1:19" s="61" customFormat="1" ht="129.75" customHeight="1" thickBot="1" x14ac:dyDescent="0.25">
      <c r="A22" s="93"/>
      <c r="B22" s="71">
        <v>3</v>
      </c>
      <c r="C22" s="72" t="s">
        <v>148</v>
      </c>
      <c r="D22" s="73" t="s">
        <v>100</v>
      </c>
      <c r="E22" s="72" t="s">
        <v>162</v>
      </c>
      <c r="F22" s="72" t="s">
        <v>177</v>
      </c>
      <c r="G22" s="71">
        <v>5</v>
      </c>
      <c r="H22" s="72" t="s">
        <v>21</v>
      </c>
      <c r="I22" s="72" t="s">
        <v>20</v>
      </c>
      <c r="J22" s="40">
        <v>1</v>
      </c>
      <c r="K22" s="40" t="s">
        <v>146</v>
      </c>
      <c r="L22" s="109"/>
      <c r="M22" s="74">
        <v>44502</v>
      </c>
      <c r="N22" s="78">
        <v>44561</v>
      </c>
      <c r="O22" s="41">
        <v>108.47</v>
      </c>
      <c r="P22" s="42">
        <f>98556600/908526</f>
        <v>108.47966926648219</v>
      </c>
      <c r="Q22" s="41">
        <f>P22</f>
        <v>108.47966926648219</v>
      </c>
      <c r="R22" s="96"/>
      <c r="S22" s="99"/>
    </row>
    <row r="23" spans="1:19" s="54" customFormat="1" ht="89.25" customHeight="1" thickTop="1" x14ac:dyDescent="0.25">
      <c r="A23" s="91" t="s">
        <v>32</v>
      </c>
      <c r="B23" s="51">
        <v>1</v>
      </c>
      <c r="C23" s="52" t="s">
        <v>33</v>
      </c>
      <c r="D23" s="52" t="s">
        <v>34</v>
      </c>
      <c r="E23" s="52" t="s">
        <v>35</v>
      </c>
      <c r="F23" s="52" t="s">
        <v>37</v>
      </c>
      <c r="G23" s="52">
        <v>33</v>
      </c>
      <c r="H23" s="52" t="s">
        <v>21</v>
      </c>
      <c r="I23" s="52" t="s">
        <v>20</v>
      </c>
      <c r="J23" s="29">
        <v>1</v>
      </c>
      <c r="K23" s="29" t="s">
        <v>42</v>
      </c>
      <c r="L23" s="100" t="s">
        <v>36</v>
      </c>
      <c r="M23" s="53">
        <v>42804</v>
      </c>
      <c r="N23" s="53">
        <v>43298</v>
      </c>
      <c r="O23" s="30">
        <v>1511.43</v>
      </c>
      <c r="P23" s="31">
        <f>1180800000/781242</f>
        <v>1511.439477140246</v>
      </c>
      <c r="Q23" s="30">
        <f>P23</f>
        <v>1511.439477140246</v>
      </c>
      <c r="R23" s="105">
        <f>Q23+Q24</f>
        <v>3249.6252457442656</v>
      </c>
      <c r="S23" s="97" t="s">
        <v>22</v>
      </c>
    </row>
    <row r="24" spans="1:19" s="54" customFormat="1" ht="134.25" customHeight="1" x14ac:dyDescent="0.25">
      <c r="A24" s="92"/>
      <c r="B24" s="71">
        <v>2</v>
      </c>
      <c r="C24" s="72" t="s">
        <v>38</v>
      </c>
      <c r="D24" s="72" t="s">
        <v>39</v>
      </c>
      <c r="E24" s="72" t="s">
        <v>40</v>
      </c>
      <c r="F24" s="72" t="s">
        <v>41</v>
      </c>
      <c r="G24" s="71">
        <v>5</v>
      </c>
      <c r="H24" s="72" t="s">
        <v>21</v>
      </c>
      <c r="I24" s="72" t="s">
        <v>20</v>
      </c>
      <c r="J24" s="40">
        <v>1</v>
      </c>
      <c r="K24" s="40" t="s">
        <v>43</v>
      </c>
      <c r="L24" s="108"/>
      <c r="M24" s="78">
        <v>42023</v>
      </c>
      <c r="N24" s="78">
        <v>42369</v>
      </c>
      <c r="O24" s="41">
        <v>1738.18</v>
      </c>
      <c r="P24" s="42">
        <f>1120000000/644350</f>
        <v>1738.1857686040196</v>
      </c>
      <c r="Q24" s="41">
        <f>P24</f>
        <v>1738.1857686040196</v>
      </c>
      <c r="R24" s="106"/>
      <c r="S24" s="98"/>
    </row>
    <row r="25" spans="1:19" s="61" customFormat="1" ht="15" customHeight="1" thickBot="1" x14ac:dyDescent="0.25">
      <c r="A25" s="93"/>
      <c r="B25" s="79"/>
      <c r="C25" s="80"/>
      <c r="D25" s="81"/>
      <c r="E25" s="80"/>
      <c r="F25" s="80"/>
      <c r="G25" s="79"/>
      <c r="H25" s="80"/>
      <c r="I25" s="80"/>
      <c r="J25" s="82"/>
      <c r="K25" s="82"/>
      <c r="L25" s="109"/>
      <c r="M25" s="83"/>
      <c r="N25" s="83"/>
      <c r="O25" s="84"/>
      <c r="P25" s="85"/>
      <c r="Q25" s="84"/>
      <c r="R25" s="107"/>
      <c r="S25" s="99"/>
    </row>
    <row r="26" spans="1:19" s="54" customFormat="1" ht="98.25" customHeight="1" thickTop="1" x14ac:dyDescent="0.25">
      <c r="A26" s="91" t="s">
        <v>45</v>
      </c>
      <c r="B26" s="51">
        <v>1</v>
      </c>
      <c r="C26" s="52" t="s">
        <v>46</v>
      </c>
      <c r="D26" s="52" t="s">
        <v>47</v>
      </c>
      <c r="E26" s="52" t="s">
        <v>48</v>
      </c>
      <c r="F26" s="52" t="s">
        <v>166</v>
      </c>
      <c r="G26" s="51">
        <v>104</v>
      </c>
      <c r="H26" s="52" t="s">
        <v>21</v>
      </c>
      <c r="I26" s="52" t="s">
        <v>23</v>
      </c>
      <c r="J26" s="29">
        <v>0.9</v>
      </c>
      <c r="K26" s="29" t="s">
        <v>52</v>
      </c>
      <c r="L26" s="100" t="s">
        <v>21</v>
      </c>
      <c r="M26" s="53">
        <v>42951</v>
      </c>
      <c r="N26" s="53">
        <v>43437</v>
      </c>
      <c r="O26" s="30">
        <v>21667.81</v>
      </c>
      <c r="P26" s="31">
        <f xml:space="preserve"> 16927807256/781242</f>
        <v>21667.815166107303</v>
      </c>
      <c r="Q26" s="86">
        <f>P26*J26</f>
        <v>19501.033649496574</v>
      </c>
      <c r="R26" s="94">
        <f>Q26+Q27</f>
        <v>20215.40591135361</v>
      </c>
      <c r="S26" s="97" t="s">
        <v>22</v>
      </c>
    </row>
    <row r="27" spans="1:19" s="54" customFormat="1" ht="75" customHeight="1" x14ac:dyDescent="0.25">
      <c r="A27" s="92"/>
      <c r="B27" s="71">
        <v>2</v>
      </c>
      <c r="C27" s="72" t="s">
        <v>49</v>
      </c>
      <c r="D27" s="72" t="s">
        <v>51</v>
      </c>
      <c r="E27" s="72" t="s">
        <v>50</v>
      </c>
      <c r="F27" s="72" t="s">
        <v>167</v>
      </c>
      <c r="G27" s="71">
        <v>12</v>
      </c>
      <c r="H27" s="72" t="s">
        <v>21</v>
      </c>
      <c r="I27" s="72" t="s">
        <v>23</v>
      </c>
      <c r="J27" s="40">
        <v>0.5</v>
      </c>
      <c r="K27" s="40" t="s">
        <v>54</v>
      </c>
      <c r="L27" s="108"/>
      <c r="M27" s="78">
        <v>43237</v>
      </c>
      <c r="N27" s="78">
        <v>43630</v>
      </c>
      <c r="O27" s="41">
        <v>1428.74</v>
      </c>
      <c r="P27" s="42">
        <f>1183166200/828116</f>
        <v>1428.7445237140691</v>
      </c>
      <c r="Q27" s="87">
        <f>P27*J27</f>
        <v>714.37226185703457</v>
      </c>
      <c r="R27" s="95"/>
      <c r="S27" s="98"/>
    </row>
    <row r="28" spans="1:19" s="61" customFormat="1" ht="17.25" customHeight="1" thickBot="1" x14ac:dyDescent="0.25">
      <c r="A28" s="93"/>
      <c r="B28" s="79"/>
      <c r="C28" s="80"/>
      <c r="D28" s="81"/>
      <c r="E28" s="80"/>
      <c r="F28" s="80"/>
      <c r="G28" s="79"/>
      <c r="H28" s="80"/>
      <c r="I28" s="80"/>
      <c r="J28" s="82"/>
      <c r="K28" s="82"/>
      <c r="L28" s="109"/>
      <c r="M28" s="83"/>
      <c r="N28" s="83"/>
      <c r="O28" s="84"/>
      <c r="P28" s="85"/>
      <c r="Q28" s="37"/>
      <c r="R28" s="96"/>
      <c r="S28" s="99"/>
    </row>
    <row r="29" spans="1:19" s="54" customFormat="1" ht="60" customHeight="1" thickTop="1" x14ac:dyDescent="0.25">
      <c r="A29" s="91" t="s">
        <v>55</v>
      </c>
      <c r="B29" s="51">
        <v>1</v>
      </c>
      <c r="C29" s="52" t="s">
        <v>56</v>
      </c>
      <c r="D29" s="52" t="s">
        <v>57</v>
      </c>
      <c r="E29" s="52" t="s">
        <v>58</v>
      </c>
      <c r="F29" s="52" t="s">
        <v>61</v>
      </c>
      <c r="G29" s="51">
        <v>4</v>
      </c>
      <c r="H29" s="52" t="s">
        <v>21</v>
      </c>
      <c r="I29" s="52" t="s">
        <v>20</v>
      </c>
      <c r="J29" s="29">
        <v>1</v>
      </c>
      <c r="K29" s="29" t="s">
        <v>60</v>
      </c>
      <c r="L29" s="100" t="s">
        <v>21</v>
      </c>
      <c r="M29" s="53">
        <v>43529</v>
      </c>
      <c r="N29" s="53">
        <v>43895</v>
      </c>
      <c r="O29" s="30">
        <v>546.80999999999995</v>
      </c>
      <c r="P29" s="31">
        <f>480000000/877803</f>
        <v>546.81973062293025</v>
      </c>
      <c r="Q29" s="30">
        <f>P29</f>
        <v>546.81973062293025</v>
      </c>
      <c r="R29" s="94">
        <f>Q29+Q30</f>
        <v>2849.3547306229302</v>
      </c>
      <c r="S29" s="97" t="s">
        <v>22</v>
      </c>
    </row>
    <row r="30" spans="1:19" s="54" customFormat="1" ht="125.25" customHeight="1" x14ac:dyDescent="0.25">
      <c r="A30" s="92"/>
      <c r="B30" s="71">
        <v>2</v>
      </c>
      <c r="C30" s="72" t="s">
        <v>64</v>
      </c>
      <c r="D30" s="72">
        <v>71582021</v>
      </c>
      <c r="E30" s="72" t="s">
        <v>62</v>
      </c>
      <c r="F30" s="72" t="s">
        <v>168</v>
      </c>
      <c r="G30" s="71">
        <v>76</v>
      </c>
      <c r="H30" s="72" t="s">
        <v>21</v>
      </c>
      <c r="I30" s="72" t="s">
        <v>23</v>
      </c>
      <c r="J30" s="44">
        <v>0.5</v>
      </c>
      <c r="K30" s="40" t="s">
        <v>63</v>
      </c>
      <c r="L30" s="101"/>
      <c r="M30" s="78" t="s">
        <v>59</v>
      </c>
      <c r="N30" s="78">
        <v>44757</v>
      </c>
      <c r="O30" s="41">
        <v>4605.07</v>
      </c>
      <c r="P30" s="42">
        <f>4605072000/1000000</f>
        <v>4605.0720000000001</v>
      </c>
      <c r="Q30" s="41">
        <f>O30*J30</f>
        <v>2302.5349999999999</v>
      </c>
      <c r="R30" s="95"/>
      <c r="S30" s="98"/>
    </row>
    <row r="31" spans="1:19" s="61" customFormat="1" ht="23.25" customHeight="1" thickBot="1" x14ac:dyDescent="0.25">
      <c r="A31" s="93"/>
      <c r="B31" s="79"/>
      <c r="C31" s="80"/>
      <c r="D31" s="81"/>
      <c r="E31" s="80"/>
      <c r="F31" s="80"/>
      <c r="G31" s="79"/>
      <c r="H31" s="80"/>
      <c r="I31" s="80"/>
      <c r="J31" s="82"/>
      <c r="K31" s="82"/>
      <c r="L31" s="82"/>
      <c r="M31" s="83"/>
      <c r="N31" s="83"/>
      <c r="O31" s="84"/>
      <c r="P31" s="85"/>
      <c r="Q31" s="84"/>
      <c r="R31" s="96"/>
      <c r="S31" s="99"/>
    </row>
    <row r="32" spans="1:19" s="54" customFormat="1" ht="66" customHeight="1" thickTop="1" x14ac:dyDescent="0.25">
      <c r="A32" s="91" t="s">
        <v>65</v>
      </c>
      <c r="B32" s="51">
        <v>1</v>
      </c>
      <c r="C32" s="52" t="s">
        <v>66</v>
      </c>
      <c r="D32" s="52" t="s">
        <v>67</v>
      </c>
      <c r="E32" s="52" t="s">
        <v>69</v>
      </c>
      <c r="F32" s="52" t="s">
        <v>70</v>
      </c>
      <c r="G32" s="51">
        <v>71</v>
      </c>
      <c r="H32" s="52" t="s">
        <v>21</v>
      </c>
      <c r="I32" s="52" t="s">
        <v>20</v>
      </c>
      <c r="J32" s="29">
        <v>1</v>
      </c>
      <c r="K32" s="29" t="s">
        <v>68</v>
      </c>
      <c r="L32" s="102" t="s">
        <v>21</v>
      </c>
      <c r="M32" s="53">
        <v>43300</v>
      </c>
      <c r="N32" s="53">
        <v>43697</v>
      </c>
      <c r="O32" s="30">
        <v>1706.24</v>
      </c>
      <c r="P32" s="31">
        <f>1413000000/828116</f>
        <v>1706.282694694946</v>
      </c>
      <c r="Q32" s="31">
        <f>P32*J32</f>
        <v>1706.282694694946</v>
      </c>
      <c r="R32" s="105">
        <f>Q32+Q33+Q34</f>
        <v>3111.0012308002551</v>
      </c>
      <c r="S32" s="105" t="s">
        <v>22</v>
      </c>
    </row>
    <row r="33" spans="1:19" s="54" customFormat="1" ht="80.25" customHeight="1" x14ac:dyDescent="0.25">
      <c r="A33" s="92"/>
      <c r="B33" s="71">
        <v>2</v>
      </c>
      <c r="C33" s="72" t="s">
        <v>72</v>
      </c>
      <c r="D33" s="72" t="s">
        <v>73</v>
      </c>
      <c r="E33" s="72" t="s">
        <v>74</v>
      </c>
      <c r="F33" s="72" t="s">
        <v>70</v>
      </c>
      <c r="G33" s="71">
        <v>1</v>
      </c>
      <c r="H33" s="72" t="s">
        <v>21</v>
      </c>
      <c r="I33" s="72" t="s">
        <v>20</v>
      </c>
      <c r="J33" s="40">
        <v>1</v>
      </c>
      <c r="K33" s="40" t="s">
        <v>71</v>
      </c>
      <c r="L33" s="103"/>
      <c r="M33" s="77">
        <v>44682</v>
      </c>
      <c r="N33" s="78">
        <v>44926</v>
      </c>
      <c r="O33" s="41">
        <f>102900000/1000000</f>
        <v>102.9</v>
      </c>
      <c r="P33" s="42">
        <f>102900000/1000000</f>
        <v>102.9</v>
      </c>
      <c r="Q33" s="42">
        <f>P33*J33</f>
        <v>102.9</v>
      </c>
      <c r="R33" s="106"/>
      <c r="S33" s="106"/>
    </row>
    <row r="34" spans="1:19" s="61" customFormat="1" ht="47.25" customHeight="1" thickBot="1" x14ac:dyDescent="0.25">
      <c r="A34" s="93"/>
      <c r="B34" s="79">
        <v>3</v>
      </c>
      <c r="C34" s="80" t="s">
        <v>75</v>
      </c>
      <c r="D34" s="81" t="s">
        <v>76</v>
      </c>
      <c r="E34" s="80" t="s">
        <v>78</v>
      </c>
      <c r="F34" s="80" t="s">
        <v>70</v>
      </c>
      <c r="G34" s="79">
        <v>17</v>
      </c>
      <c r="H34" s="80" t="s">
        <v>21</v>
      </c>
      <c r="I34" s="80" t="s">
        <v>23</v>
      </c>
      <c r="J34" s="82">
        <v>0.75</v>
      </c>
      <c r="K34" s="82" t="s">
        <v>79</v>
      </c>
      <c r="L34" s="104"/>
      <c r="M34" s="78" t="s">
        <v>77</v>
      </c>
      <c r="N34" s="83">
        <v>42916</v>
      </c>
      <c r="O34" s="84">
        <v>1735.75</v>
      </c>
      <c r="P34" s="85">
        <f>1280498220/737717</f>
        <v>1735.7580481404116</v>
      </c>
      <c r="Q34" s="85">
        <f>P34*J34</f>
        <v>1301.8185361053088</v>
      </c>
      <c r="R34" s="107"/>
      <c r="S34" s="107"/>
    </row>
    <row r="35" spans="1:19" s="54" customFormat="1" ht="159.75" customHeight="1" thickTop="1" x14ac:dyDescent="0.25">
      <c r="A35" s="91" t="s">
        <v>80</v>
      </c>
      <c r="B35" s="51">
        <v>1</v>
      </c>
      <c r="C35" s="52" t="s">
        <v>81</v>
      </c>
      <c r="D35" s="52" t="s">
        <v>36</v>
      </c>
      <c r="E35" s="52" t="s">
        <v>164</v>
      </c>
      <c r="F35" s="52" t="s">
        <v>169</v>
      </c>
      <c r="G35" s="51">
        <v>18</v>
      </c>
      <c r="H35" s="52" t="s">
        <v>21</v>
      </c>
      <c r="I35" s="52" t="s">
        <v>20</v>
      </c>
      <c r="J35" s="29">
        <v>1</v>
      </c>
      <c r="K35" s="29" t="s">
        <v>95</v>
      </c>
      <c r="L35" s="100" t="s">
        <v>36</v>
      </c>
      <c r="M35" s="53">
        <v>43770</v>
      </c>
      <c r="N35" s="53">
        <v>43890</v>
      </c>
      <c r="O35" s="30">
        <v>598.08000000000004</v>
      </c>
      <c r="P35" s="31">
        <f>525000000/877803</f>
        <v>598.08408036882986</v>
      </c>
      <c r="Q35" s="30">
        <f>P35</f>
        <v>598.08408036882986</v>
      </c>
      <c r="R35" s="94"/>
      <c r="S35" s="97" t="s">
        <v>99</v>
      </c>
    </row>
    <row r="36" spans="1:19" s="54" customFormat="1" ht="131.25" customHeight="1" x14ac:dyDescent="0.25">
      <c r="A36" s="92"/>
      <c r="B36" s="71">
        <v>2</v>
      </c>
      <c r="C36" s="72" t="s">
        <v>81</v>
      </c>
      <c r="D36" s="72" t="s">
        <v>36</v>
      </c>
      <c r="E36" s="72" t="s">
        <v>165</v>
      </c>
      <c r="F36" s="72" t="s">
        <v>170</v>
      </c>
      <c r="G36" s="71">
        <v>25</v>
      </c>
      <c r="H36" s="72" t="s">
        <v>21</v>
      </c>
      <c r="I36" s="72">
        <v>1</v>
      </c>
      <c r="J36" s="40">
        <v>1</v>
      </c>
      <c r="K36" s="40" t="s">
        <v>95</v>
      </c>
      <c r="L36" s="101"/>
      <c r="M36" s="78">
        <v>43922</v>
      </c>
      <c r="N36" s="78">
        <v>44042</v>
      </c>
      <c r="O36" s="41">
        <v>598.08000000000004</v>
      </c>
      <c r="P36" s="42">
        <f>525000000/877803</f>
        <v>598.08408036882986</v>
      </c>
      <c r="Q36" s="41">
        <f>P36</f>
        <v>598.08408036882986</v>
      </c>
      <c r="R36" s="95"/>
      <c r="S36" s="98"/>
    </row>
    <row r="37" spans="1:19" s="61" customFormat="1" ht="42.75" customHeight="1" thickBot="1" x14ac:dyDescent="0.25">
      <c r="A37" s="93"/>
      <c r="B37" s="79"/>
      <c r="C37" s="80"/>
      <c r="D37" s="81"/>
      <c r="E37" s="80"/>
      <c r="F37" s="80"/>
      <c r="G37" s="79"/>
      <c r="H37" s="80"/>
      <c r="I37" s="80"/>
      <c r="J37" s="82"/>
      <c r="K37" s="82"/>
      <c r="L37" s="82"/>
      <c r="M37" s="83"/>
      <c r="N37" s="83"/>
      <c r="O37" s="84"/>
      <c r="P37" s="85"/>
      <c r="Q37" s="84"/>
      <c r="R37" s="96"/>
      <c r="S37" s="99"/>
    </row>
    <row r="38" spans="1:19" s="54" customFormat="1" ht="80.25" customHeight="1" thickTop="1" x14ac:dyDescent="0.25">
      <c r="A38" s="91" t="s">
        <v>88</v>
      </c>
      <c r="B38" s="51">
        <v>1</v>
      </c>
      <c r="C38" s="52" t="s">
        <v>85</v>
      </c>
      <c r="D38" s="52">
        <v>2180889</v>
      </c>
      <c r="E38" s="52" t="s">
        <v>86</v>
      </c>
      <c r="F38" s="52" t="s">
        <v>163</v>
      </c>
      <c r="G38" s="52" t="s">
        <v>97</v>
      </c>
      <c r="H38" s="52" t="s">
        <v>98</v>
      </c>
      <c r="I38" s="52" t="s">
        <v>87</v>
      </c>
      <c r="J38" s="29">
        <v>1</v>
      </c>
      <c r="K38" s="29" t="s">
        <v>101</v>
      </c>
      <c r="L38" s="102" t="s">
        <v>96</v>
      </c>
      <c r="M38" s="53">
        <v>43206</v>
      </c>
      <c r="N38" s="53">
        <v>43409</v>
      </c>
      <c r="O38" s="30">
        <v>6409.94</v>
      </c>
      <c r="P38" s="31">
        <f>5024315964/781242</f>
        <v>6431.1902893085626</v>
      </c>
      <c r="Q38" s="86"/>
      <c r="R38" s="94"/>
      <c r="S38" s="97" t="s">
        <v>99</v>
      </c>
    </row>
    <row r="39" spans="1:19" s="54" customFormat="1" ht="69" customHeight="1" x14ac:dyDescent="0.25">
      <c r="A39" s="92"/>
      <c r="B39" s="71">
        <v>2</v>
      </c>
      <c r="C39" s="72" t="s">
        <v>83</v>
      </c>
      <c r="D39" s="72">
        <v>27</v>
      </c>
      <c r="E39" s="72" t="s">
        <v>91</v>
      </c>
      <c r="F39" s="72" t="s">
        <v>90</v>
      </c>
      <c r="G39" s="72">
        <v>5</v>
      </c>
      <c r="H39" s="72" t="s">
        <v>21</v>
      </c>
      <c r="I39" s="72" t="s">
        <v>20</v>
      </c>
      <c r="J39" s="40">
        <v>1</v>
      </c>
      <c r="K39" s="40" t="s">
        <v>89</v>
      </c>
      <c r="L39" s="103"/>
      <c r="M39" s="78">
        <v>43464</v>
      </c>
      <c r="N39" s="78">
        <v>43829</v>
      </c>
      <c r="O39" s="41">
        <v>1026.42</v>
      </c>
      <c r="P39" s="42">
        <f>850000000/828116</f>
        <v>1026.4262494626357</v>
      </c>
      <c r="Q39" s="40" t="s">
        <v>21</v>
      </c>
      <c r="R39" s="95"/>
      <c r="S39" s="98"/>
    </row>
    <row r="40" spans="1:19" s="61" customFormat="1" ht="81" customHeight="1" thickBot="1" x14ac:dyDescent="0.25">
      <c r="A40" s="93"/>
      <c r="B40" s="79">
        <v>3</v>
      </c>
      <c r="C40" s="80" t="s">
        <v>84</v>
      </c>
      <c r="D40" s="81" t="s">
        <v>100</v>
      </c>
      <c r="E40" s="80" t="s">
        <v>93</v>
      </c>
      <c r="F40" s="80" t="s">
        <v>94</v>
      </c>
      <c r="G40" s="79">
        <v>38</v>
      </c>
      <c r="H40" s="80" t="s">
        <v>21</v>
      </c>
      <c r="I40" s="80" t="s">
        <v>20</v>
      </c>
      <c r="J40" s="82">
        <v>1</v>
      </c>
      <c r="K40" s="82" t="s">
        <v>92</v>
      </c>
      <c r="L40" s="104"/>
      <c r="M40" s="83">
        <v>44341</v>
      </c>
      <c r="N40" s="83">
        <v>44561</v>
      </c>
      <c r="O40" s="84">
        <v>1746.95</v>
      </c>
      <c r="P40" s="85">
        <f xml:space="preserve"> 1587155888/908526</f>
        <v>1746.9570359021095</v>
      </c>
      <c r="Q40" s="82" t="s">
        <v>21</v>
      </c>
      <c r="R40" s="96"/>
      <c r="S40" s="99"/>
    </row>
    <row r="41" spans="1:19" s="9" customFormat="1" ht="15.75" thickTop="1" x14ac:dyDescent="0.25">
      <c r="A41" s="88"/>
      <c r="P41" s="89"/>
      <c r="Q41" s="89"/>
      <c r="S41" s="90"/>
    </row>
  </sheetData>
  <mergeCells count="63">
    <mergeCell ref="A11:A13"/>
    <mergeCell ref="R11:R13"/>
    <mergeCell ref="S11:S13"/>
    <mergeCell ref="G3:G4"/>
    <mergeCell ref="F3:F4"/>
    <mergeCell ref="A5:A7"/>
    <mergeCell ref="A8:A10"/>
    <mergeCell ref="R8:R10"/>
    <mergeCell ref="R5:R7"/>
    <mergeCell ref="S5:S7"/>
    <mergeCell ref="S8:S10"/>
    <mergeCell ref="L3:L4"/>
    <mergeCell ref="L5:L6"/>
    <mergeCell ref="L11:L12"/>
    <mergeCell ref="A1:J1"/>
    <mergeCell ref="Q3:Q4"/>
    <mergeCell ref="H3:H4"/>
    <mergeCell ref="K3:K4"/>
    <mergeCell ref="M3:M4"/>
    <mergeCell ref="N3:N4"/>
    <mergeCell ref="O3:P3"/>
    <mergeCell ref="B3:B4"/>
    <mergeCell ref="C3:C4"/>
    <mergeCell ref="D3:E3"/>
    <mergeCell ref="I3:J3"/>
    <mergeCell ref="A3:A4"/>
    <mergeCell ref="A2:S2"/>
    <mergeCell ref="S3:S4"/>
    <mergeCell ref="A14:A16"/>
    <mergeCell ref="R14:R16"/>
    <mergeCell ref="S14:S16"/>
    <mergeCell ref="A17:A19"/>
    <mergeCell ref="R17:R19"/>
    <mergeCell ref="S17:S19"/>
    <mergeCell ref="L17:L18"/>
    <mergeCell ref="A20:A22"/>
    <mergeCell ref="R20:R22"/>
    <mergeCell ref="S20:S22"/>
    <mergeCell ref="A29:A31"/>
    <mergeCell ref="R29:R31"/>
    <mergeCell ref="S29:S31"/>
    <mergeCell ref="A23:A25"/>
    <mergeCell ref="R23:R25"/>
    <mergeCell ref="S23:S25"/>
    <mergeCell ref="A26:A28"/>
    <mergeCell ref="R26:R28"/>
    <mergeCell ref="S26:S28"/>
    <mergeCell ref="L23:L25"/>
    <mergeCell ref="L26:L28"/>
    <mergeCell ref="L20:L22"/>
    <mergeCell ref="A32:A34"/>
    <mergeCell ref="R32:R34"/>
    <mergeCell ref="S32:S34"/>
    <mergeCell ref="L29:L30"/>
    <mergeCell ref="L32:L34"/>
    <mergeCell ref="A35:A37"/>
    <mergeCell ref="R35:R37"/>
    <mergeCell ref="S35:S37"/>
    <mergeCell ref="A38:A40"/>
    <mergeCell ref="R38:R40"/>
    <mergeCell ref="S38:S40"/>
    <mergeCell ref="L35:L36"/>
    <mergeCell ref="L38:L40"/>
  </mergeCells>
  <phoneticPr fontId="4" type="noConversion"/>
  <printOptions horizontalCentered="1" verticalCentered="1"/>
  <pageMargins left="0" right="0.11811023622047245" top="0.35433070866141736" bottom="0.35433070866141736" header="0.31496062992125984" footer="0.31496062992125984"/>
  <pageSetup paperSize="5"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6ACCF-FA31-47BE-9C50-7016E2836139}">
  <dimension ref="A1:E15"/>
  <sheetViews>
    <sheetView tabSelected="1" zoomScale="85" zoomScaleNormal="85" workbookViewId="0">
      <pane xSplit="1" ySplit="3" topLeftCell="E14" activePane="bottomRight" state="frozen"/>
      <selection pane="topRight" activeCell="B1" sqref="B1"/>
      <selection pane="bottomLeft" activeCell="A4" sqref="A4"/>
      <selection pane="bottomRight" activeCell="E11" sqref="E11"/>
    </sheetView>
  </sheetViews>
  <sheetFormatPr baseColWidth="10" defaultRowHeight="15" x14ac:dyDescent="0.25"/>
  <cols>
    <col min="1" max="1" width="51.5703125" customWidth="1"/>
    <col min="2" max="2" width="86.140625" customWidth="1"/>
    <col min="3" max="3" width="70.28515625" customWidth="1"/>
    <col min="4" max="4" width="43.5703125" customWidth="1"/>
    <col min="5" max="5" width="31.85546875" style="21" customWidth="1"/>
  </cols>
  <sheetData>
    <row r="1" spans="1:5" ht="49.5" customHeight="1" x14ac:dyDescent="0.25">
      <c r="A1" s="124" t="s">
        <v>25</v>
      </c>
      <c r="B1" s="124"/>
      <c r="C1" s="124"/>
      <c r="D1" s="124"/>
      <c r="E1" s="124"/>
    </row>
    <row r="2" spans="1:5" ht="93.75" customHeight="1" x14ac:dyDescent="0.25">
      <c r="A2" s="125" t="s">
        <v>29</v>
      </c>
      <c r="B2" s="126"/>
      <c r="C2" s="126"/>
      <c r="D2" s="126"/>
      <c r="E2" s="126"/>
    </row>
    <row r="3" spans="1:5" s="10" customFormat="1" ht="87" customHeight="1" x14ac:dyDescent="0.25">
      <c r="A3" s="18" t="s">
        <v>16</v>
      </c>
      <c r="B3" s="19" t="s">
        <v>30</v>
      </c>
      <c r="C3" s="19" t="s">
        <v>31</v>
      </c>
      <c r="D3" s="19" t="s">
        <v>28</v>
      </c>
      <c r="E3" s="20" t="s">
        <v>17</v>
      </c>
    </row>
    <row r="4" spans="1:5" s="10" customFormat="1" ht="91.5" customHeight="1" x14ac:dyDescent="0.25">
      <c r="A4" s="47" t="s">
        <v>102</v>
      </c>
      <c r="B4" s="48" t="s">
        <v>149</v>
      </c>
      <c r="C4" s="48" t="s">
        <v>150</v>
      </c>
      <c r="D4" s="48">
        <v>205</v>
      </c>
      <c r="E4" s="127">
        <f>(D4/277)*237.5</f>
        <v>175.76714801444044</v>
      </c>
    </row>
    <row r="5" spans="1:5" ht="99" customHeight="1" x14ac:dyDescent="0.25">
      <c r="A5" s="50" t="s">
        <v>151</v>
      </c>
      <c r="B5" s="48" t="s">
        <v>152</v>
      </c>
      <c r="C5" s="48" t="s">
        <v>150</v>
      </c>
      <c r="D5" s="48">
        <v>277</v>
      </c>
      <c r="E5" s="127">
        <f>(D5/277)*237.5</f>
        <v>237.5</v>
      </c>
    </row>
    <row r="6" spans="1:5" s="10" customFormat="1" ht="98.25" customHeight="1" x14ac:dyDescent="0.25">
      <c r="A6" s="50" t="s">
        <v>120</v>
      </c>
      <c r="B6" s="48" t="s">
        <v>153</v>
      </c>
      <c r="C6" s="48" t="s">
        <v>150</v>
      </c>
      <c r="D6" s="48">
        <v>50</v>
      </c>
      <c r="E6" s="127">
        <f>(D6/277)*237.5</f>
        <v>42.870036101083038</v>
      </c>
    </row>
    <row r="7" spans="1:5" s="10" customFormat="1" ht="94.5" customHeight="1" x14ac:dyDescent="0.25">
      <c r="A7" s="50" t="s">
        <v>129</v>
      </c>
      <c r="B7" s="48" t="s">
        <v>154</v>
      </c>
      <c r="C7" s="48" t="s">
        <v>150</v>
      </c>
      <c r="D7" s="48">
        <v>264</v>
      </c>
      <c r="E7" s="127">
        <f t="shared" ref="E6:E15" si="0">(D7/277)*237.5</f>
        <v>226.35379061371842</v>
      </c>
    </row>
    <row r="8" spans="1:5" s="10" customFormat="1" ht="96" customHeight="1" x14ac:dyDescent="0.25">
      <c r="A8" s="50" t="s">
        <v>134</v>
      </c>
      <c r="B8" s="48" t="s">
        <v>155</v>
      </c>
      <c r="C8" s="48" t="s">
        <v>150</v>
      </c>
      <c r="D8" s="48">
        <v>102</v>
      </c>
      <c r="E8" s="127">
        <f t="shared" si="0"/>
        <v>87.454873646209393</v>
      </c>
    </row>
    <row r="9" spans="1:5" s="10" customFormat="1" ht="99.75" customHeight="1" x14ac:dyDescent="0.25">
      <c r="A9" s="50" t="s">
        <v>142</v>
      </c>
      <c r="B9" s="48" t="s">
        <v>156</v>
      </c>
      <c r="C9" s="48" t="s">
        <v>150</v>
      </c>
      <c r="D9" s="48">
        <v>140</v>
      </c>
      <c r="E9" s="127">
        <f t="shared" si="0"/>
        <v>120.03610108303248</v>
      </c>
    </row>
    <row r="10" spans="1:5" s="10" customFormat="1" ht="116.25" customHeight="1" x14ac:dyDescent="0.25">
      <c r="A10" s="25" t="s">
        <v>32</v>
      </c>
      <c r="B10" s="24" t="s">
        <v>157</v>
      </c>
      <c r="C10" s="28" t="s">
        <v>44</v>
      </c>
      <c r="D10" s="24">
        <v>40</v>
      </c>
      <c r="E10" s="49">
        <v>0</v>
      </c>
    </row>
    <row r="11" spans="1:5" ht="99.75" customHeight="1" x14ac:dyDescent="0.25">
      <c r="A11" s="50" t="s">
        <v>45</v>
      </c>
      <c r="B11" s="48" t="s">
        <v>158</v>
      </c>
      <c r="C11" s="48" t="s">
        <v>53</v>
      </c>
      <c r="D11" s="48">
        <v>150</v>
      </c>
      <c r="E11" s="127">
        <f t="shared" si="0"/>
        <v>128.61010830324909</v>
      </c>
    </row>
    <row r="12" spans="1:5" s="10" customFormat="1" ht="86.25" customHeight="1" x14ac:dyDescent="0.25">
      <c r="A12" s="23" t="s">
        <v>55</v>
      </c>
      <c r="B12" s="24" t="s">
        <v>159</v>
      </c>
      <c r="C12" s="28" t="s">
        <v>44</v>
      </c>
      <c r="D12" s="24">
        <v>5</v>
      </c>
      <c r="E12" s="49">
        <v>0</v>
      </c>
    </row>
    <row r="13" spans="1:5" ht="87.95" customHeight="1" x14ac:dyDescent="0.25">
      <c r="A13" s="50" t="s">
        <v>65</v>
      </c>
      <c r="B13" s="48" t="s">
        <v>160</v>
      </c>
      <c r="C13" s="48" t="s">
        <v>53</v>
      </c>
      <c r="D13" s="48">
        <v>90</v>
      </c>
      <c r="E13" s="127">
        <f t="shared" si="0"/>
        <v>77.166064981949461</v>
      </c>
    </row>
    <row r="14" spans="1:5" s="10" customFormat="1" ht="87.95" customHeight="1" x14ac:dyDescent="0.25">
      <c r="A14" s="25" t="s">
        <v>80</v>
      </c>
      <c r="B14" s="24" t="s">
        <v>161</v>
      </c>
      <c r="C14" s="28" t="s">
        <v>44</v>
      </c>
      <c r="D14" s="24">
        <v>12</v>
      </c>
      <c r="E14" s="49">
        <v>0</v>
      </c>
    </row>
    <row r="15" spans="1:5" s="10" customFormat="1" ht="103.5" customHeight="1" x14ac:dyDescent="0.25">
      <c r="A15" s="25" t="s">
        <v>82</v>
      </c>
      <c r="B15" s="24" t="s">
        <v>158</v>
      </c>
      <c r="C15" s="24" t="s">
        <v>53</v>
      </c>
      <c r="D15" s="24">
        <v>150</v>
      </c>
      <c r="E15" s="127">
        <f t="shared" si="0"/>
        <v>128.61010830324909</v>
      </c>
    </row>
  </sheetData>
  <mergeCells count="2">
    <mergeCell ref="A1:E1"/>
    <mergeCell ref="A2:E2"/>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 EXPERIENCIA </vt:lpstr>
      <vt:lpstr>PUNTAJE POR FACTOR DE CALIDAD</vt:lpstr>
      <vt:lpstr>' EXPERIENCIA '!Área_de_impresión</vt:lpstr>
      <vt:lpstr>' EXPERIENCIA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nera solano soto</dc:creator>
  <cp:lastModifiedBy>Melanie</cp:lastModifiedBy>
  <cp:lastPrinted>2020-10-15T02:36:05Z</cp:lastPrinted>
  <dcterms:created xsi:type="dcterms:W3CDTF">2020-06-22T20:34:22Z</dcterms:created>
  <dcterms:modified xsi:type="dcterms:W3CDTF">2023-03-06T22:59:42Z</dcterms:modified>
</cp:coreProperties>
</file>