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C:\Users\mfmora\Documents\1.1 PROCESOS DE SELECCIÓN 2019\"/>
    </mc:Choice>
  </mc:AlternateContent>
  <xr:revisionPtr revIDLastSave="0" documentId="8_{7579D70A-5983-42B1-80DF-5720D78DC66D}" xr6:coauthVersionLast="36" xr6:coauthVersionMax="36" xr10:uidLastSave="{00000000-0000-0000-0000-000000000000}"/>
  <bookViews>
    <workbookView xWindow="1680" yWindow="465" windowWidth="33225" windowHeight="20325" activeTab="1" xr2:uid="{00000000-000D-0000-FFFF-FFFF00000000}"/>
  </bookViews>
  <sheets>
    <sheet name="COMPRBACION" sheetId="1" r:id="rId1"/>
    <sheet name="OFERTA" sheetId="2" r:id="rId2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2" l="1"/>
  <c r="G5" i="2"/>
  <c r="I5" i="2"/>
  <c r="K5" i="2"/>
  <c r="L5" i="2"/>
  <c r="M5" i="2" s="1"/>
  <c r="N5" i="2"/>
  <c r="O5" i="2"/>
  <c r="E66" i="2" l="1"/>
  <c r="E58" i="2"/>
  <c r="E16" i="2"/>
  <c r="E22" i="2" s="1"/>
  <c r="E68" i="2" s="1"/>
  <c r="E17" i="2"/>
  <c r="E18" i="2"/>
  <c r="E19" i="2"/>
  <c r="E20" i="2"/>
  <c r="E21" i="2"/>
  <c r="E6" i="2"/>
  <c r="E9" i="2"/>
  <c r="E11" i="2"/>
  <c r="E12" i="2"/>
  <c r="G66" i="2"/>
  <c r="G68" i="2" s="1"/>
  <c r="G58" i="2"/>
  <c r="G16" i="2"/>
  <c r="G17" i="2"/>
  <c r="G18" i="2"/>
  <c r="G19" i="2"/>
  <c r="G20" i="2"/>
  <c r="G21" i="2"/>
  <c r="G22" i="2"/>
  <c r="G6" i="2"/>
  <c r="G7" i="2"/>
  <c r="G8" i="2"/>
  <c r="G9" i="2"/>
  <c r="G10" i="2"/>
  <c r="G11" i="2"/>
  <c r="G12" i="2"/>
  <c r="I66" i="2"/>
  <c r="I58" i="2"/>
  <c r="I16" i="2"/>
  <c r="I17" i="2"/>
  <c r="I22" i="2" s="1"/>
  <c r="I18" i="2"/>
  <c r="I19" i="2"/>
  <c r="I20" i="2"/>
  <c r="I21" i="2"/>
  <c r="I12" i="2"/>
  <c r="I6" i="2"/>
  <c r="I7" i="2"/>
  <c r="I8" i="2"/>
  <c r="I9" i="2"/>
  <c r="I10" i="2"/>
  <c r="I11" i="2"/>
  <c r="D62" i="2"/>
  <c r="F62" i="2"/>
  <c r="H62" i="2"/>
  <c r="K62" i="2"/>
  <c r="N62" i="2" s="1"/>
  <c r="O62" i="2" s="1"/>
  <c r="O66" i="2" s="1"/>
  <c r="D56" i="2"/>
  <c r="K56" i="2" s="1"/>
  <c r="F56" i="2"/>
  <c r="H56" i="2"/>
  <c r="D54" i="2"/>
  <c r="F54" i="2"/>
  <c r="H54" i="2"/>
  <c r="K54" i="2"/>
  <c r="M54" i="2" s="1"/>
  <c r="N54" i="2"/>
  <c r="O54" i="2" s="1"/>
  <c r="D50" i="2"/>
  <c r="F50" i="2"/>
  <c r="H50" i="2"/>
  <c r="K50" i="2"/>
  <c r="L50" i="2" s="1"/>
  <c r="M50" i="2" s="1"/>
  <c r="N50" i="2"/>
  <c r="O50" i="2"/>
  <c r="D47" i="2"/>
  <c r="K47" i="2" s="1"/>
  <c r="F47" i="2"/>
  <c r="H47" i="2"/>
  <c r="D44" i="2"/>
  <c r="K44" i="2" s="1"/>
  <c r="F44" i="2"/>
  <c r="H44" i="2"/>
  <c r="O27" i="2"/>
  <c r="L54" i="2"/>
  <c r="K27" i="2"/>
  <c r="L27" i="2" s="1"/>
  <c r="K16" i="2"/>
  <c r="M16" i="2" s="1"/>
  <c r="K17" i="2"/>
  <c r="L17" i="2" s="1"/>
  <c r="M17" i="2" s="1"/>
  <c r="N17" i="2"/>
  <c r="O17" i="2"/>
  <c r="K18" i="2"/>
  <c r="N18" i="2" s="1"/>
  <c r="O18" i="2" s="1"/>
  <c r="K19" i="2"/>
  <c r="N19" i="2"/>
  <c r="O19" i="2"/>
  <c r="K20" i="2"/>
  <c r="M20" i="2" s="1"/>
  <c r="N20" i="2"/>
  <c r="O20" i="2" s="1"/>
  <c r="K21" i="2"/>
  <c r="N21" i="2"/>
  <c r="O21" i="2" s="1"/>
  <c r="L21" i="2"/>
  <c r="M21" i="2"/>
  <c r="L20" i="2"/>
  <c r="L19" i="2"/>
  <c r="M19" i="2"/>
  <c r="L16" i="2"/>
  <c r="N6" i="2"/>
  <c r="O6" i="2"/>
  <c r="N7" i="2"/>
  <c r="O7" i="2"/>
  <c r="N8" i="2"/>
  <c r="O8" i="2" s="1"/>
  <c r="N9" i="2"/>
  <c r="O9" i="2" s="1"/>
  <c r="N10" i="2"/>
  <c r="O10" i="2"/>
  <c r="K11" i="2"/>
  <c r="N11" i="2" s="1"/>
  <c r="L10" i="2"/>
  <c r="M10" i="2"/>
  <c r="L9" i="2"/>
  <c r="M9" i="2"/>
  <c r="L8" i="2"/>
  <c r="M8" i="2" s="1"/>
  <c r="L7" i="2"/>
  <c r="M7" i="2"/>
  <c r="L6" i="2"/>
  <c r="M6" i="2"/>
  <c r="N5" i="1"/>
  <c r="O5" i="1" s="1"/>
  <c r="N9" i="1"/>
  <c r="O9" i="1"/>
  <c r="N8" i="1"/>
  <c r="O8" i="1"/>
  <c r="N6" i="1"/>
  <c r="O6" i="1" s="1"/>
  <c r="N7" i="1"/>
  <c r="O7" i="1" s="1"/>
  <c r="L5" i="1"/>
  <c r="M5" i="1"/>
  <c r="L6" i="1"/>
  <c r="M6" i="1" s="1"/>
  <c r="L7" i="1"/>
  <c r="M7" i="1"/>
  <c r="L8" i="1"/>
  <c r="M8" i="1"/>
  <c r="L9" i="1"/>
  <c r="M9" i="1"/>
  <c r="K10" i="1"/>
  <c r="L10" i="1" s="1"/>
  <c r="M10" i="1" s="1"/>
  <c r="O18" i="1"/>
  <c r="O19" i="1"/>
  <c r="O25" i="1"/>
  <c r="K25" i="1"/>
  <c r="L25" i="1" s="1"/>
  <c r="M25" i="1" s="1"/>
  <c r="N18" i="1"/>
  <c r="N19" i="1"/>
  <c r="N14" i="1"/>
  <c r="O14" i="1" s="1"/>
  <c r="L15" i="1"/>
  <c r="L18" i="1"/>
  <c r="K15" i="1"/>
  <c r="M15" i="1" s="1"/>
  <c r="K16" i="1"/>
  <c r="L16" i="1" s="1"/>
  <c r="K17" i="1"/>
  <c r="N17" i="1" s="1"/>
  <c r="O17" i="1" s="1"/>
  <c r="K18" i="1"/>
  <c r="M18" i="1" s="1"/>
  <c r="K19" i="1"/>
  <c r="K14" i="1"/>
  <c r="L14" i="1" s="1"/>
  <c r="M14" i="1" s="1"/>
  <c r="N10" i="1"/>
  <c r="K4" i="1"/>
  <c r="L4" i="1" s="1"/>
  <c r="H59" i="1"/>
  <c r="F59" i="1"/>
  <c r="D59" i="1"/>
  <c r="K59" i="1" s="1"/>
  <c r="E8" i="1"/>
  <c r="E5" i="1"/>
  <c r="E63" i="1"/>
  <c r="E65" i="1" s="1"/>
  <c r="H54" i="1"/>
  <c r="K54" i="1" s="1"/>
  <c r="H52" i="1"/>
  <c r="H48" i="1"/>
  <c r="H45" i="1"/>
  <c r="H42" i="1"/>
  <c r="F54" i="1"/>
  <c r="F52" i="1"/>
  <c r="F48" i="1"/>
  <c r="F45" i="1"/>
  <c r="K45" i="1" s="1"/>
  <c r="F42" i="1"/>
  <c r="D54" i="1"/>
  <c r="D52" i="1"/>
  <c r="K52" i="1" s="1"/>
  <c r="D48" i="1"/>
  <c r="K48" i="1" s="1"/>
  <c r="D45" i="1"/>
  <c r="D42" i="1"/>
  <c r="K42" i="1" s="1"/>
  <c r="E56" i="1"/>
  <c r="G56" i="1"/>
  <c r="I56" i="1"/>
  <c r="I63" i="1"/>
  <c r="I19" i="1"/>
  <c r="I18" i="1"/>
  <c r="I17" i="1"/>
  <c r="I16" i="1"/>
  <c r="I15" i="1"/>
  <c r="I14" i="1"/>
  <c r="I20" i="1" s="1"/>
  <c r="I5" i="1"/>
  <c r="I11" i="1" s="1"/>
  <c r="I6" i="1"/>
  <c r="I7" i="1"/>
  <c r="I8" i="1"/>
  <c r="I9" i="1"/>
  <c r="I10" i="1"/>
  <c r="I4" i="1"/>
  <c r="G63" i="1"/>
  <c r="G15" i="1"/>
  <c r="G16" i="1"/>
  <c r="G17" i="1"/>
  <c r="G18" i="1"/>
  <c r="G19" i="1"/>
  <c r="G14" i="1"/>
  <c r="G20" i="1" s="1"/>
  <c r="G5" i="1"/>
  <c r="G11" i="1" s="1"/>
  <c r="G6" i="1"/>
  <c r="G7" i="1"/>
  <c r="G8" i="1"/>
  <c r="G9" i="1"/>
  <c r="G10" i="1"/>
  <c r="G4" i="1"/>
  <c r="E15" i="1"/>
  <c r="E20" i="1" s="1"/>
  <c r="E16" i="1"/>
  <c r="E17" i="1"/>
  <c r="E18" i="1"/>
  <c r="E19" i="1"/>
  <c r="E14" i="1"/>
  <c r="E10" i="1"/>
  <c r="E4" i="1"/>
  <c r="E11" i="1"/>
  <c r="N47" i="2" l="1"/>
  <c r="O47" i="2" s="1"/>
  <c r="L47" i="2"/>
  <c r="M47" i="2"/>
  <c r="L42" i="1"/>
  <c r="M42" i="1"/>
  <c r="N42" i="1"/>
  <c r="O42" i="1" s="1"/>
  <c r="O20" i="1"/>
  <c r="N59" i="1"/>
  <c r="O59" i="1" s="1"/>
  <c r="O63" i="1" s="1"/>
  <c r="L59" i="1"/>
  <c r="M59" i="1" s="1"/>
  <c r="N52" i="1"/>
  <c r="O52" i="1" s="1"/>
  <c r="L52" i="1"/>
  <c r="M52" i="1" s="1"/>
  <c r="O12" i="2"/>
  <c r="N48" i="1"/>
  <c r="O48" i="1" s="1"/>
  <c r="L48" i="1"/>
  <c r="M48" i="1" s="1"/>
  <c r="N44" i="2"/>
  <c r="O44" i="2" s="1"/>
  <c r="L44" i="2"/>
  <c r="M44" i="2" s="1"/>
  <c r="I69" i="2"/>
  <c r="I65" i="1"/>
  <c r="M56" i="2"/>
  <c r="N56" i="2"/>
  <c r="O56" i="2" s="1"/>
  <c r="O58" i="2" s="1"/>
  <c r="L56" i="2"/>
  <c r="I68" i="2"/>
  <c r="G65" i="1"/>
  <c r="I66" i="1" s="1"/>
  <c r="L45" i="1"/>
  <c r="M45" i="1" s="1"/>
  <c r="N45" i="1"/>
  <c r="O45" i="1" s="1"/>
  <c r="L54" i="1"/>
  <c r="M54" i="1" s="1"/>
  <c r="N54" i="1"/>
  <c r="O54" i="1" s="1"/>
  <c r="N4" i="1"/>
  <c r="O4" i="1" s="1"/>
  <c r="O11" i="1" s="1"/>
  <c r="N15" i="1"/>
  <c r="O15" i="1" s="1"/>
  <c r="M62" i="2"/>
  <c r="M4" i="1"/>
  <c r="L19" i="1"/>
  <c r="M19" i="1" s="1"/>
  <c r="L18" i="2"/>
  <c r="M18" i="2" s="1"/>
  <c r="N16" i="2"/>
  <c r="O16" i="2" s="1"/>
  <c r="O22" i="2" s="1"/>
  <c r="L62" i="2"/>
  <c r="N16" i="1"/>
  <c r="O16" i="1" s="1"/>
  <c r="M16" i="1"/>
  <c r="M11" i="2"/>
  <c r="L17" i="1"/>
  <c r="M17" i="1" s="1"/>
  <c r="L11" i="2"/>
  <c r="M27" i="2"/>
  <c r="O56" i="1" l="1"/>
</calcChain>
</file>

<file path=xl/sharedStrings.xml><?xml version="1.0" encoding="utf-8"?>
<sst xmlns="http://schemas.openxmlformats.org/spreadsheetml/2006/main" count="184" uniqueCount="49">
  <si>
    <t>SEDE</t>
  </si>
  <si>
    <t>PISO</t>
  </si>
  <si>
    <t>ÁREA m²</t>
  </si>
  <si>
    <t>Lotería de Bogotá carrera 32 a no. 26 a-10</t>
  </si>
  <si>
    <t>SUB TOTAL</t>
  </si>
  <si>
    <t>Condominio                              Carrara 6 No. 14 – 98 Pisos 5° y 6°</t>
  </si>
  <si>
    <t>zona</t>
  </si>
  <si>
    <t>Prados, Jardines y Potreros</t>
  </si>
  <si>
    <t>Cabañas, y Apartamentos</t>
  </si>
  <si>
    <t>no. TANQUES</t>
  </si>
  <si>
    <t>valor unitario con iva</t>
  </si>
  <si>
    <t>valor total con iva</t>
  </si>
  <si>
    <t>Bodega san Cayetano calle 46 a no. 82 – 54 interior 12 Pisos 1, 2 y 3</t>
  </si>
  <si>
    <t>Subdirección de capacitación y cooperación técnica transversal 17 no. 45 D-41 piso 1 y 2</t>
  </si>
  <si>
    <t>Dirección de desarrollo local y participación ciudadana                                     calle 27 a no. 32 a-45 pisos 1, 2 y 3</t>
  </si>
  <si>
    <t>Sindicatos y pensionados calle 25 b no. 32 a 17 piso 1 y 2</t>
  </si>
  <si>
    <t>Dirección de desarrollo local y participación ciudadana                                     calle 27 a no. 32 a-45 piso 1, 2 y 3</t>
  </si>
  <si>
    <t>ÁREAS  OBJETO DE FUMIGACION SEDES CONTRALORIA DE BOGOTÁ</t>
  </si>
  <si>
    <t>TANQUES OBJETO DE LAVADO SEDES CONTRALORIA DE BOGOTA</t>
  </si>
  <si>
    <t>CAPACIDAD LITROS</t>
  </si>
  <si>
    <t>CAPACIDAD m3</t>
  </si>
  <si>
    <t>Eficax fumigaciones</t>
  </si>
  <si>
    <t>Servicios Cip SAS</t>
  </si>
  <si>
    <t>Total con iva</t>
  </si>
  <si>
    <t>Valor Promedio</t>
  </si>
  <si>
    <t>TANQUES - SEDE HOTEL CLUB FINCAS PACANDÉ Y YAJAIRA -  Vereda Espinalito Municipio de Fusagasugá (Cund).</t>
  </si>
  <si>
    <t>Subtotal</t>
  </si>
  <si>
    <t xml:space="preserve"> Prados, Jardines y Potreros</t>
  </si>
  <si>
    <t xml:space="preserve"> SEDE HOTEL CLUB FINCAS PACANDÉ Y YAJAIRA   - ÁREA TOTAL DEL PREDIO 46.933 m²    -Vereda Espinalito Municipio de Fusagasugá (Cund).</t>
  </si>
  <si>
    <t>Fumigaciones y Aseos de Colombia</t>
  </si>
  <si>
    <t>Estudio de Mercado</t>
  </si>
  <si>
    <t>promedios</t>
  </si>
  <si>
    <t xml:space="preserve">VALOR UNITARIO  ANTES DE IVA </t>
  </si>
  <si>
    <t>IVA</t>
  </si>
  <si>
    <t>VALOR UNITARIO  IVA INCLUIDO</t>
  </si>
  <si>
    <t xml:space="preserve">VALOR TOTAL   ANTES DE IVA </t>
  </si>
  <si>
    <t>VALOR TOTAL IVA INCLUIDO</t>
  </si>
  <si>
    <t>VALORES OFERTA ECONOMICA</t>
  </si>
  <si>
    <t xml:space="preserve">VR. UNITARIO ANTES DE IVA </t>
  </si>
  <si>
    <t>VR. UNITARIO IVA INCLUIDO</t>
  </si>
  <si>
    <t xml:space="preserve">VR. TOTAL ANTES DE IVA </t>
  </si>
  <si>
    <t>VR. TOTAL IVA INCLUIDO</t>
  </si>
  <si>
    <t>VALORES ESTUDIO DE MERCADO</t>
  </si>
  <si>
    <t>PROVEEDOR</t>
  </si>
  <si>
    <t>NIT</t>
  </si>
  <si>
    <t>TELEFONO</t>
  </si>
  <si>
    <t>CELULAR</t>
  </si>
  <si>
    <t>DIRECCIÓN</t>
  </si>
  <si>
    <t>ANEXO 3 - OFERTA ECONÓMICA - PROCESO MÍNIMA CUANTÍA CB-PMINC-010-2019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</si>
</sst>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41" fontId="0" fillId="0" borderId="1" xfId="1" applyFont="1" applyBorder="1"/>
    <xf numFmtId="0" fontId="2" fillId="0" borderId="1" xfId="0" applyFont="1" applyBorder="1" applyAlignment="1">
      <alignment vertical="center" wrapText="1"/>
    </xf>
    <xf numFmtId="0" fontId="0" fillId="0" borderId="0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0" fillId="0" borderId="0" xfId="0" applyNumberFormat="1"/>
    <xf numFmtId="0" fontId="3" fillId="0" borderId="1" xfId="0" applyFont="1" applyBorder="1" applyAlignment="1">
      <alignment horizontal="left" vertical="center" wrapText="1"/>
    </xf>
    <xf numFmtId="41" fontId="0" fillId="0" borderId="1" xfId="1" applyFont="1" applyBorder="1" applyAlignment="1">
      <alignment horizontal="center" vertical="center"/>
    </xf>
    <xf numFmtId="41" fontId="0" fillId="0" borderId="1" xfId="0" applyNumberFormat="1" applyBorder="1"/>
    <xf numFmtId="41" fontId="4" fillId="0" borderId="0" xfId="0" applyNumberFormat="1" applyFont="1"/>
    <xf numFmtId="41" fontId="4" fillId="0" borderId="1" xfId="1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7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9" fillId="0" borderId="0" xfId="0" applyFont="1"/>
    <xf numFmtId="41" fontId="9" fillId="0" borderId="0" xfId="0" applyNumberFormat="1" applyFont="1"/>
    <xf numFmtId="41" fontId="0" fillId="0" borderId="0" xfId="1" applyFont="1"/>
    <xf numFmtId="41" fontId="4" fillId="0" borderId="0" xfId="1" applyFont="1"/>
    <xf numFmtId="1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0" fillId="0" borderId="4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4" fontId="0" fillId="0" borderId="0" xfId="2" applyNumberFormat="1" applyFont="1"/>
    <xf numFmtId="164" fontId="11" fillId="0" borderId="1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4" fontId="12" fillId="0" borderId="1" xfId="2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/>
    </xf>
    <xf numFmtId="41" fontId="0" fillId="0" borderId="3" xfId="1" applyFont="1" applyBorder="1" applyAlignment="1">
      <alignment horizontal="center"/>
    </xf>
    <xf numFmtId="41" fontId="0" fillId="0" borderId="4" xfId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1" fontId="0" fillId="0" borderId="2" xfId="0" applyNumberFormat="1" applyBorder="1" applyAlignment="1">
      <alignment horizontal="center"/>
    </xf>
    <xf numFmtId="41" fontId="0" fillId="0" borderId="3" xfId="0" applyNumberFormat="1" applyBorder="1" applyAlignment="1">
      <alignment horizontal="center"/>
    </xf>
    <xf numFmtId="41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5" borderId="13" xfId="0" applyFont="1" applyFill="1" applyBorder="1" applyAlignment="1"/>
    <xf numFmtId="0" fontId="0" fillId="5" borderId="14" xfId="0" applyFill="1" applyBorder="1" applyAlignment="1"/>
    <xf numFmtId="0" fontId="7" fillId="5" borderId="15" xfId="0" applyFont="1" applyFill="1" applyBorder="1" applyAlignment="1"/>
    <xf numFmtId="0" fontId="0" fillId="5" borderId="16" xfId="0" applyFill="1" applyBorder="1" applyAlignment="1"/>
    <xf numFmtId="0" fontId="2" fillId="0" borderId="17" xfId="0" applyFont="1" applyBorder="1" applyAlignment="1">
      <alignment horizontal="center" vertical="center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47625</xdr:rowOff>
    </xdr:from>
    <xdr:to>
      <xdr:col>0</xdr:col>
      <xdr:colOff>2190750</xdr:colOff>
      <xdr:row>2</xdr:row>
      <xdr:rowOff>276225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4DA5B4-0AE6-450D-95E6-3F2E180A9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6725" y="47625"/>
          <a:ext cx="1724025" cy="1104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1"/>
  <sheetViews>
    <sheetView workbookViewId="0">
      <pane ySplit="2" topLeftCell="A42" activePane="bottomLeft" state="frozen"/>
      <selection pane="bottomLeft" sqref="A1:I66"/>
    </sheetView>
  </sheetViews>
  <sheetFormatPr baseColWidth="10" defaultRowHeight="15" x14ac:dyDescent="0.25"/>
  <cols>
    <col min="1" max="1" width="37.42578125" customWidth="1"/>
    <col min="2" max="2" width="13.28515625" customWidth="1"/>
    <col min="3" max="3" width="8.42578125" customWidth="1"/>
    <col min="4" max="4" width="16.85546875" customWidth="1"/>
    <col min="5" max="5" width="15" customWidth="1"/>
    <col min="6" max="6" width="8.7109375" customWidth="1"/>
    <col min="7" max="7" width="13.28515625" customWidth="1"/>
    <col min="8" max="8" width="10.85546875" customWidth="1"/>
    <col min="9" max="9" width="13.7109375" customWidth="1"/>
    <col min="11" max="11" width="19.140625" bestFit="1" customWidth="1"/>
    <col min="12" max="12" width="9" bestFit="1" customWidth="1"/>
    <col min="13" max="13" width="20.5703125" customWidth="1"/>
    <col min="14" max="14" width="15.85546875" bestFit="1" customWidth="1"/>
    <col min="15" max="15" width="15.85546875" style="40" bestFit="1" customWidth="1"/>
  </cols>
  <sheetData>
    <row r="1" spans="1:15" ht="34.5" customHeight="1" x14ac:dyDescent="0.4">
      <c r="A1" s="69" t="s">
        <v>30</v>
      </c>
      <c r="B1" s="69"/>
      <c r="C1" s="70"/>
      <c r="D1" s="67" t="s">
        <v>29</v>
      </c>
      <c r="E1" s="67"/>
      <c r="F1" s="68" t="s">
        <v>21</v>
      </c>
      <c r="G1" s="68"/>
      <c r="H1" s="71" t="s">
        <v>22</v>
      </c>
      <c r="I1" s="71"/>
    </row>
    <row r="2" spans="1:15" ht="26.25" customHeight="1" x14ac:dyDescent="0.25">
      <c r="A2" s="66" t="s">
        <v>18</v>
      </c>
      <c r="B2" s="66"/>
      <c r="C2" s="66"/>
      <c r="D2" s="66"/>
      <c r="E2" s="66"/>
      <c r="F2" s="66"/>
      <c r="G2" s="66"/>
      <c r="H2" s="66"/>
      <c r="I2" s="66"/>
      <c r="K2" t="s">
        <v>31</v>
      </c>
    </row>
    <row r="3" spans="1:15" ht="30" customHeight="1" x14ac:dyDescent="0.25">
      <c r="A3" s="1" t="s">
        <v>0</v>
      </c>
      <c r="B3" s="21" t="s">
        <v>9</v>
      </c>
      <c r="C3" s="2" t="s">
        <v>19</v>
      </c>
      <c r="D3" s="11" t="s">
        <v>10</v>
      </c>
      <c r="E3" s="11" t="s">
        <v>11</v>
      </c>
      <c r="F3" s="11" t="s">
        <v>10</v>
      </c>
      <c r="G3" s="11" t="s">
        <v>11</v>
      </c>
      <c r="H3" s="11" t="s">
        <v>10</v>
      </c>
      <c r="I3" s="11" t="s">
        <v>10</v>
      </c>
      <c r="K3" s="38" t="s">
        <v>32</v>
      </c>
      <c r="L3" s="39" t="s">
        <v>33</v>
      </c>
      <c r="M3" s="38" t="s">
        <v>34</v>
      </c>
      <c r="N3" s="38" t="s">
        <v>35</v>
      </c>
      <c r="O3" s="41" t="s">
        <v>36</v>
      </c>
    </row>
    <row r="4" spans="1:15" ht="30" customHeight="1" x14ac:dyDescent="0.25">
      <c r="A4" s="3" t="s">
        <v>12</v>
      </c>
      <c r="B4" s="4">
        <v>2</v>
      </c>
      <c r="C4" s="4">
        <v>500</v>
      </c>
      <c r="D4" s="6">
        <v>47600</v>
      </c>
      <c r="E4" s="15">
        <f>D4*B4</f>
        <v>95200</v>
      </c>
      <c r="F4" s="5">
        <v>83300</v>
      </c>
      <c r="G4" s="15">
        <f t="shared" ref="G4:G10" si="0">F4*B4</f>
        <v>166600</v>
      </c>
      <c r="H4" s="6">
        <v>119000</v>
      </c>
      <c r="I4" s="6">
        <f t="shared" ref="I4:I10" si="1">H4*B4</f>
        <v>238000</v>
      </c>
      <c r="K4" s="15">
        <f>AVERAGE(D4,F4,H4)/1.19</f>
        <v>70000</v>
      </c>
      <c r="L4" s="15">
        <f>K4*0.19</f>
        <v>13300</v>
      </c>
      <c r="M4" s="15">
        <f>K4+L4</f>
        <v>83300</v>
      </c>
      <c r="N4" s="15">
        <f>K4*B4</f>
        <v>140000</v>
      </c>
      <c r="O4" s="42">
        <f>N4*1.19</f>
        <v>166600</v>
      </c>
    </row>
    <row r="5" spans="1:15" ht="30" customHeight="1" x14ac:dyDescent="0.25">
      <c r="A5" s="54" t="s">
        <v>13</v>
      </c>
      <c r="B5" s="4">
        <v>3</v>
      </c>
      <c r="C5" s="4">
        <v>100</v>
      </c>
      <c r="D5" s="63">
        <v>95200</v>
      </c>
      <c r="E5" s="75">
        <f>D5*(B5+B6+B7)</f>
        <v>476000</v>
      </c>
      <c r="F5" s="5">
        <v>82110</v>
      </c>
      <c r="G5" s="15">
        <f t="shared" si="0"/>
        <v>246330</v>
      </c>
      <c r="H5" s="6">
        <v>119000</v>
      </c>
      <c r="I5" s="6">
        <f t="shared" si="1"/>
        <v>357000</v>
      </c>
      <c r="K5" s="15">
        <v>83000</v>
      </c>
      <c r="L5" s="15">
        <f t="shared" ref="L5:L10" si="2">K5*0.19</f>
        <v>15770</v>
      </c>
      <c r="M5" s="15">
        <f t="shared" ref="M5:M10" si="3">K5+L5</f>
        <v>98770</v>
      </c>
      <c r="N5" s="15">
        <f t="shared" ref="N5:N10" si="4">K5*B5</f>
        <v>249000</v>
      </c>
      <c r="O5" s="42">
        <f t="shared" ref="O5:O9" si="5">N5*1.19</f>
        <v>296310</v>
      </c>
    </row>
    <row r="6" spans="1:15" x14ac:dyDescent="0.25">
      <c r="A6" s="54"/>
      <c r="B6" s="4">
        <v>1</v>
      </c>
      <c r="C6" s="4">
        <v>250</v>
      </c>
      <c r="D6" s="64"/>
      <c r="E6" s="76"/>
      <c r="F6" s="5">
        <v>82110</v>
      </c>
      <c r="G6" s="15">
        <f t="shared" si="0"/>
        <v>82110</v>
      </c>
      <c r="H6" s="6">
        <v>119000</v>
      </c>
      <c r="I6" s="6">
        <f t="shared" si="1"/>
        <v>119000</v>
      </c>
      <c r="K6" s="15">
        <v>83000</v>
      </c>
      <c r="L6" s="15">
        <f t="shared" si="2"/>
        <v>15770</v>
      </c>
      <c r="M6" s="15">
        <f t="shared" si="3"/>
        <v>98770</v>
      </c>
      <c r="N6" s="15">
        <f t="shared" si="4"/>
        <v>83000</v>
      </c>
      <c r="O6" s="42">
        <f t="shared" si="5"/>
        <v>98770</v>
      </c>
    </row>
    <row r="7" spans="1:15" x14ac:dyDescent="0.25">
      <c r="A7" s="54"/>
      <c r="B7" s="4">
        <v>1</v>
      </c>
      <c r="C7" s="4">
        <v>500</v>
      </c>
      <c r="D7" s="65"/>
      <c r="E7" s="77"/>
      <c r="F7" s="5">
        <v>82110</v>
      </c>
      <c r="G7" s="15">
        <f t="shared" si="0"/>
        <v>82110</v>
      </c>
      <c r="H7" s="6">
        <v>119000</v>
      </c>
      <c r="I7" s="6">
        <f t="shared" si="1"/>
        <v>119000</v>
      </c>
      <c r="K7" s="15">
        <v>83000</v>
      </c>
      <c r="L7" s="15">
        <f t="shared" si="2"/>
        <v>15770</v>
      </c>
      <c r="M7" s="15">
        <f t="shared" si="3"/>
        <v>98770</v>
      </c>
      <c r="N7" s="15">
        <f t="shared" si="4"/>
        <v>83000</v>
      </c>
      <c r="O7" s="42">
        <f t="shared" si="5"/>
        <v>98770</v>
      </c>
    </row>
    <row r="8" spans="1:15" ht="30.75" customHeight="1" x14ac:dyDescent="0.25">
      <c r="A8" s="54" t="s">
        <v>14</v>
      </c>
      <c r="B8" s="4">
        <v>1</v>
      </c>
      <c r="C8" s="4">
        <v>250</v>
      </c>
      <c r="D8" s="63">
        <v>124950</v>
      </c>
      <c r="E8" s="75">
        <f>D8*(B8+B9)</f>
        <v>374850</v>
      </c>
      <c r="F8" s="5">
        <v>82110</v>
      </c>
      <c r="G8" s="15">
        <f t="shared" si="0"/>
        <v>82110</v>
      </c>
      <c r="H8" s="6">
        <v>119000</v>
      </c>
      <c r="I8" s="6">
        <f t="shared" si="1"/>
        <v>119000</v>
      </c>
      <c r="K8" s="15">
        <v>91333</v>
      </c>
      <c r="L8" s="15">
        <f t="shared" si="2"/>
        <v>17353.27</v>
      </c>
      <c r="M8" s="15">
        <f t="shared" si="3"/>
        <v>108686.27</v>
      </c>
      <c r="N8" s="15">
        <f t="shared" si="4"/>
        <v>91333</v>
      </c>
      <c r="O8" s="42">
        <f t="shared" si="5"/>
        <v>108686.26999999999</v>
      </c>
    </row>
    <row r="9" spans="1:15" x14ac:dyDescent="0.25">
      <c r="A9" s="54"/>
      <c r="B9" s="4">
        <v>2</v>
      </c>
      <c r="C9" s="4">
        <v>500</v>
      </c>
      <c r="D9" s="65"/>
      <c r="E9" s="77"/>
      <c r="F9" s="5">
        <v>82110</v>
      </c>
      <c r="G9" s="15">
        <f t="shared" si="0"/>
        <v>164220</v>
      </c>
      <c r="H9" s="6">
        <v>119000</v>
      </c>
      <c r="I9" s="6">
        <f t="shared" si="1"/>
        <v>238000</v>
      </c>
      <c r="K9" s="15">
        <v>91333</v>
      </c>
      <c r="L9" s="15">
        <f t="shared" si="2"/>
        <v>17353.27</v>
      </c>
      <c r="M9" s="15">
        <f t="shared" si="3"/>
        <v>108686.27</v>
      </c>
      <c r="N9" s="15">
        <f t="shared" si="4"/>
        <v>182666</v>
      </c>
      <c r="O9" s="42">
        <f t="shared" si="5"/>
        <v>217372.53999999998</v>
      </c>
    </row>
    <row r="10" spans="1:15" ht="28.5" x14ac:dyDescent="0.25">
      <c r="A10" s="3" t="s">
        <v>15</v>
      </c>
      <c r="B10" s="4">
        <v>2</v>
      </c>
      <c r="C10" s="4">
        <v>500</v>
      </c>
      <c r="D10" s="6">
        <v>44625</v>
      </c>
      <c r="E10" s="15">
        <f>D10*B10</f>
        <v>89250</v>
      </c>
      <c r="F10" s="5">
        <v>82110</v>
      </c>
      <c r="G10" s="15">
        <f t="shared" si="0"/>
        <v>164220</v>
      </c>
      <c r="H10" s="6">
        <v>119000</v>
      </c>
      <c r="I10" s="6">
        <f t="shared" si="1"/>
        <v>238000</v>
      </c>
      <c r="K10" s="15">
        <f>AVERAGE(D10,F10,H10)/1.19</f>
        <v>68833.333333333343</v>
      </c>
      <c r="L10" s="15">
        <f t="shared" si="2"/>
        <v>13078.333333333336</v>
      </c>
      <c r="M10" s="15">
        <f t="shared" si="3"/>
        <v>81911.666666666686</v>
      </c>
      <c r="N10" s="15">
        <f t="shared" si="4"/>
        <v>137666.66666666669</v>
      </c>
      <c r="O10" s="42">
        <v>163824</v>
      </c>
    </row>
    <row r="11" spans="1:15" x14ac:dyDescent="0.25">
      <c r="A11" s="8"/>
      <c r="B11" s="8"/>
      <c r="C11" t="s">
        <v>26</v>
      </c>
      <c r="E11" s="16">
        <f>SUM(E4:E10)</f>
        <v>1035300</v>
      </c>
      <c r="G11" s="16">
        <f>SUM(G4:G10)</f>
        <v>987700</v>
      </c>
      <c r="H11" s="28"/>
      <c r="I11" s="29">
        <f>SUM(I4:I10)</f>
        <v>1428000</v>
      </c>
      <c r="N11" s="12"/>
      <c r="O11" s="42">
        <f>SUM(O4:O10)</f>
        <v>1150332.81</v>
      </c>
    </row>
    <row r="12" spans="1:15" ht="24" customHeight="1" x14ac:dyDescent="0.25">
      <c r="A12" s="56" t="s">
        <v>25</v>
      </c>
      <c r="B12" s="57"/>
      <c r="C12" s="57"/>
      <c r="D12" s="57"/>
      <c r="E12" s="57"/>
      <c r="F12" s="57"/>
      <c r="G12" s="57"/>
      <c r="H12" s="57"/>
      <c r="I12" s="58"/>
      <c r="K12" s="12"/>
      <c r="L12" s="12"/>
      <c r="M12" s="12"/>
      <c r="N12" s="12"/>
    </row>
    <row r="13" spans="1:15" ht="45" x14ac:dyDescent="0.25">
      <c r="A13" s="7" t="s">
        <v>6</v>
      </c>
      <c r="B13" s="21" t="s">
        <v>9</v>
      </c>
      <c r="C13" s="2" t="s">
        <v>20</v>
      </c>
      <c r="D13" s="11" t="s">
        <v>10</v>
      </c>
      <c r="E13" s="11" t="s">
        <v>11</v>
      </c>
      <c r="F13" s="11" t="s">
        <v>10</v>
      </c>
      <c r="G13" s="11" t="s">
        <v>11</v>
      </c>
      <c r="H13" s="11" t="s">
        <v>11</v>
      </c>
      <c r="I13" s="11" t="s">
        <v>10</v>
      </c>
      <c r="K13" s="38" t="s">
        <v>32</v>
      </c>
      <c r="L13" s="39" t="s">
        <v>33</v>
      </c>
      <c r="M13" s="38" t="s">
        <v>34</v>
      </c>
      <c r="N13" s="38" t="s">
        <v>35</v>
      </c>
      <c r="O13" s="41" t="s">
        <v>36</v>
      </c>
    </row>
    <row r="14" spans="1:15" ht="21.75" customHeight="1" x14ac:dyDescent="0.25">
      <c r="A14" s="52" t="s">
        <v>7</v>
      </c>
      <c r="B14" s="4">
        <v>1</v>
      </c>
      <c r="C14" s="4">
        <v>43</v>
      </c>
      <c r="D14" s="5">
        <v>416500</v>
      </c>
      <c r="E14" s="6">
        <f t="shared" ref="E14:E19" si="6">D14*B14</f>
        <v>416500</v>
      </c>
      <c r="F14" s="5">
        <v>235025</v>
      </c>
      <c r="G14" s="15">
        <f t="shared" ref="G14:G19" si="7">F14*B14</f>
        <v>235025</v>
      </c>
      <c r="H14" s="6">
        <v>327250</v>
      </c>
      <c r="I14" s="6">
        <f t="shared" ref="I14:I19" si="8">H14*B14</f>
        <v>327250</v>
      </c>
      <c r="K14" s="15">
        <f t="shared" ref="K14:K19" si="9">AVERAGE(D14,F14,H14)/1.19</f>
        <v>274166.66666666669</v>
      </c>
      <c r="L14" s="15">
        <f t="shared" ref="L14:L19" si="10">K14*0.19</f>
        <v>52091.666666666672</v>
      </c>
      <c r="M14" s="15">
        <f t="shared" ref="M14" si="11">K14+L14</f>
        <v>326258.33333333337</v>
      </c>
      <c r="N14" s="15">
        <f t="shared" ref="N14" si="12">K14*B14</f>
        <v>274166.66666666669</v>
      </c>
      <c r="O14" s="42">
        <f>N14*1.19</f>
        <v>326258.33333333331</v>
      </c>
    </row>
    <row r="15" spans="1:15" x14ac:dyDescent="0.25">
      <c r="A15" s="52"/>
      <c r="B15" s="4">
        <v>1</v>
      </c>
      <c r="C15" s="4">
        <v>49</v>
      </c>
      <c r="D15" s="5">
        <v>452200</v>
      </c>
      <c r="E15" s="6">
        <f t="shared" si="6"/>
        <v>452200</v>
      </c>
      <c r="F15" s="5">
        <v>235025</v>
      </c>
      <c r="G15" s="15">
        <f t="shared" si="7"/>
        <v>235025</v>
      </c>
      <c r="H15" s="6">
        <v>327250</v>
      </c>
      <c r="I15" s="6">
        <f t="shared" si="8"/>
        <v>327250</v>
      </c>
      <c r="K15" s="15">
        <f t="shared" si="9"/>
        <v>284166.66666666669</v>
      </c>
      <c r="L15" s="15">
        <f t="shared" si="10"/>
        <v>53991.666666666672</v>
      </c>
      <c r="M15" s="15">
        <f t="shared" ref="M15:M19" si="13">K15+L15</f>
        <v>338158.33333333337</v>
      </c>
      <c r="N15" s="15">
        <f t="shared" ref="N15:N19" si="14">K15*B15</f>
        <v>284166.66666666669</v>
      </c>
      <c r="O15" s="42">
        <f t="shared" ref="O15:O19" si="15">N15*1.19</f>
        <v>338158.33333333331</v>
      </c>
    </row>
    <row r="16" spans="1:15" x14ac:dyDescent="0.25">
      <c r="A16" s="52"/>
      <c r="B16" s="4">
        <v>1</v>
      </c>
      <c r="C16" s="4">
        <v>47</v>
      </c>
      <c r="D16" s="5">
        <v>476000</v>
      </c>
      <c r="E16" s="6">
        <f t="shared" si="6"/>
        <v>476000</v>
      </c>
      <c r="F16" s="5">
        <v>235025</v>
      </c>
      <c r="G16" s="15">
        <f t="shared" si="7"/>
        <v>235025</v>
      </c>
      <c r="H16" s="6">
        <v>327250</v>
      </c>
      <c r="I16" s="6">
        <f t="shared" si="8"/>
        <v>327250</v>
      </c>
      <c r="K16" s="15">
        <f t="shared" si="9"/>
        <v>290833.33333333337</v>
      </c>
      <c r="L16" s="15">
        <f t="shared" si="10"/>
        <v>55258.333333333343</v>
      </c>
      <c r="M16" s="15">
        <f t="shared" si="13"/>
        <v>346091.66666666674</v>
      </c>
      <c r="N16" s="15">
        <f t="shared" si="14"/>
        <v>290833.33333333337</v>
      </c>
      <c r="O16" s="42">
        <f t="shared" si="15"/>
        <v>346091.66666666669</v>
      </c>
    </row>
    <row r="17" spans="1:15" x14ac:dyDescent="0.25">
      <c r="A17" s="52"/>
      <c r="B17" s="4">
        <v>1</v>
      </c>
      <c r="C17" s="4">
        <v>85</v>
      </c>
      <c r="D17" s="5">
        <v>654500</v>
      </c>
      <c r="E17" s="6">
        <f t="shared" si="6"/>
        <v>654500</v>
      </c>
      <c r="F17" s="5">
        <v>235025</v>
      </c>
      <c r="G17" s="15">
        <f t="shared" si="7"/>
        <v>235025</v>
      </c>
      <c r="H17" s="6">
        <v>327250</v>
      </c>
      <c r="I17" s="6">
        <f t="shared" si="8"/>
        <v>327250</v>
      </c>
      <c r="K17" s="15">
        <f t="shared" si="9"/>
        <v>340833.33333333337</v>
      </c>
      <c r="L17" s="15">
        <f t="shared" si="10"/>
        <v>64758.333333333343</v>
      </c>
      <c r="M17" s="15">
        <f t="shared" si="13"/>
        <v>405591.66666666674</v>
      </c>
      <c r="N17" s="15">
        <f t="shared" si="14"/>
        <v>340833.33333333337</v>
      </c>
      <c r="O17" s="42">
        <f t="shared" si="15"/>
        <v>405591.66666666669</v>
      </c>
    </row>
    <row r="18" spans="1:15" x14ac:dyDescent="0.25">
      <c r="A18" s="52" t="s">
        <v>8</v>
      </c>
      <c r="B18" s="4">
        <v>15</v>
      </c>
      <c r="C18" s="4">
        <v>250</v>
      </c>
      <c r="D18" s="15">
        <v>55533</v>
      </c>
      <c r="E18" s="6">
        <f t="shared" si="6"/>
        <v>832995</v>
      </c>
      <c r="F18" s="5">
        <v>65450</v>
      </c>
      <c r="G18" s="15">
        <f t="shared" si="7"/>
        <v>981750</v>
      </c>
      <c r="H18" s="6">
        <v>95200</v>
      </c>
      <c r="I18" s="6">
        <f t="shared" si="8"/>
        <v>1428000</v>
      </c>
      <c r="K18" s="15">
        <f t="shared" si="9"/>
        <v>60555.462184873955</v>
      </c>
      <c r="L18" s="15">
        <f t="shared" si="10"/>
        <v>11505.537815126052</v>
      </c>
      <c r="M18" s="15">
        <f t="shared" si="13"/>
        <v>72061</v>
      </c>
      <c r="N18" s="15">
        <f t="shared" si="14"/>
        <v>908331.93277310929</v>
      </c>
      <c r="O18" s="42">
        <f t="shared" si="15"/>
        <v>1080915</v>
      </c>
    </row>
    <row r="19" spans="1:15" x14ac:dyDescent="0.25">
      <c r="A19" s="52"/>
      <c r="B19" s="4">
        <v>5</v>
      </c>
      <c r="C19" s="4">
        <v>500</v>
      </c>
      <c r="D19" s="15">
        <v>202300</v>
      </c>
      <c r="E19" s="6">
        <f t="shared" si="6"/>
        <v>1011500</v>
      </c>
      <c r="F19" s="5">
        <v>65450</v>
      </c>
      <c r="G19" s="15">
        <f t="shared" si="7"/>
        <v>327250</v>
      </c>
      <c r="H19" s="6">
        <v>95200</v>
      </c>
      <c r="I19" s="6">
        <f t="shared" si="8"/>
        <v>476000</v>
      </c>
      <c r="K19" s="15">
        <f t="shared" si="9"/>
        <v>101666.66666666667</v>
      </c>
      <c r="L19" s="15">
        <f t="shared" si="10"/>
        <v>19316.666666666668</v>
      </c>
      <c r="M19" s="15">
        <f t="shared" si="13"/>
        <v>120983.33333333334</v>
      </c>
      <c r="N19" s="15">
        <f t="shared" si="14"/>
        <v>508333.33333333337</v>
      </c>
      <c r="O19" s="42">
        <f t="shared" si="15"/>
        <v>604916.66666666663</v>
      </c>
    </row>
    <row r="20" spans="1:15" x14ac:dyDescent="0.25">
      <c r="C20" t="s">
        <v>26</v>
      </c>
      <c r="E20" s="16">
        <f>SUM(E14:E19)</f>
        <v>3843695</v>
      </c>
      <c r="G20" s="16">
        <f>SUM(G14:G19)</f>
        <v>2249100</v>
      </c>
      <c r="H20" s="29"/>
      <c r="I20" s="29">
        <f>SUM(I14:I19)</f>
        <v>3213000</v>
      </c>
      <c r="O20" s="42">
        <f>SUM(O14:O19)</f>
        <v>3101931.6666666665</v>
      </c>
    </row>
    <row r="21" spans="1:15" x14ac:dyDescent="0.25">
      <c r="E21" s="16"/>
      <c r="G21" s="16"/>
      <c r="H21" s="16"/>
      <c r="I21" s="16"/>
      <c r="K21" s="12"/>
    </row>
    <row r="22" spans="1:15" x14ac:dyDescent="0.25">
      <c r="A22" s="72" t="s">
        <v>17</v>
      </c>
      <c r="B22" s="73"/>
      <c r="C22" s="73"/>
      <c r="D22" s="73"/>
      <c r="E22" s="73"/>
      <c r="F22" s="73"/>
      <c r="G22" s="73"/>
      <c r="H22" s="73"/>
      <c r="I22" s="74"/>
    </row>
    <row r="23" spans="1:15" x14ac:dyDescent="0.25">
      <c r="A23" s="22"/>
      <c r="B23" s="23"/>
      <c r="C23" s="23"/>
      <c r="D23" s="23"/>
      <c r="E23" s="23"/>
      <c r="F23" s="24"/>
      <c r="G23" s="24"/>
      <c r="H23" s="24"/>
      <c r="I23" s="25"/>
    </row>
    <row r="24" spans="1:15" ht="45" x14ac:dyDescent="0.25">
      <c r="A24" s="1" t="s">
        <v>0</v>
      </c>
      <c r="B24" s="1" t="s">
        <v>1</v>
      </c>
      <c r="C24" s="2" t="s">
        <v>2</v>
      </c>
      <c r="D24" s="11" t="s">
        <v>10</v>
      </c>
      <c r="E24" s="11" t="s">
        <v>11</v>
      </c>
      <c r="F24" s="11" t="s">
        <v>10</v>
      </c>
      <c r="G24" s="11" t="s">
        <v>11</v>
      </c>
      <c r="H24" s="11" t="s">
        <v>11</v>
      </c>
      <c r="I24" s="11" t="s">
        <v>10</v>
      </c>
      <c r="K24" s="38" t="s">
        <v>32</v>
      </c>
      <c r="L24" s="39" t="s">
        <v>33</v>
      </c>
      <c r="M24" s="38" t="s">
        <v>34</v>
      </c>
      <c r="N24" s="38" t="s">
        <v>35</v>
      </c>
      <c r="O24" s="41" t="s">
        <v>36</v>
      </c>
    </row>
    <row r="25" spans="1:15" x14ac:dyDescent="0.25">
      <c r="A25" s="54" t="s">
        <v>3</v>
      </c>
      <c r="B25" s="9">
        <v>1</v>
      </c>
      <c r="C25" s="4">
        <v>383.25</v>
      </c>
      <c r="D25" s="59">
        <v>340</v>
      </c>
      <c r="E25" s="59">
        <v>1785000</v>
      </c>
      <c r="F25" s="59">
        <v>283</v>
      </c>
      <c r="G25" s="59">
        <v>1487500</v>
      </c>
      <c r="H25" s="59">
        <v>362</v>
      </c>
      <c r="I25" s="59">
        <v>1904000</v>
      </c>
      <c r="K25" s="49">
        <f t="shared" ref="K25" si="16">AVERAGE(D25,F25,H25)/1.19</f>
        <v>275.91036414565826</v>
      </c>
      <c r="L25" s="49">
        <f t="shared" ref="L25" si="17">K25*0.19</f>
        <v>52.422969187675072</v>
      </c>
      <c r="M25" s="49">
        <f t="shared" ref="M25" si="18">K25+L25</f>
        <v>328.33333333333331</v>
      </c>
      <c r="N25" s="49">
        <v>1450000</v>
      </c>
      <c r="O25" s="50">
        <f>N25*1.19</f>
        <v>1725500</v>
      </c>
    </row>
    <row r="26" spans="1:15" x14ac:dyDescent="0.25">
      <c r="A26" s="54"/>
      <c r="B26" s="9">
        <v>2</v>
      </c>
      <c r="C26" s="4">
        <v>340.08</v>
      </c>
      <c r="D26" s="60"/>
      <c r="E26" s="60"/>
      <c r="F26" s="60"/>
      <c r="G26" s="60"/>
      <c r="H26" s="60"/>
      <c r="I26" s="60"/>
      <c r="K26" s="49"/>
      <c r="L26" s="49"/>
      <c r="M26" s="49"/>
      <c r="N26" s="49"/>
      <c r="O26" s="50"/>
    </row>
    <row r="27" spans="1:15" x14ac:dyDescent="0.25">
      <c r="A27" s="54"/>
      <c r="B27" s="9">
        <v>4</v>
      </c>
      <c r="C27" s="4">
        <v>322.26</v>
      </c>
      <c r="D27" s="60"/>
      <c r="E27" s="60"/>
      <c r="F27" s="60"/>
      <c r="G27" s="60"/>
      <c r="H27" s="60"/>
      <c r="I27" s="60"/>
      <c r="K27" s="49"/>
      <c r="L27" s="49"/>
      <c r="M27" s="49"/>
      <c r="N27" s="49"/>
      <c r="O27" s="50"/>
    </row>
    <row r="28" spans="1:15" x14ac:dyDescent="0.25">
      <c r="A28" s="54"/>
      <c r="B28" s="9">
        <v>5</v>
      </c>
      <c r="C28" s="4">
        <v>322.26</v>
      </c>
      <c r="D28" s="60"/>
      <c r="E28" s="60"/>
      <c r="F28" s="60"/>
      <c r="G28" s="60"/>
      <c r="H28" s="60"/>
      <c r="I28" s="60"/>
      <c r="K28" s="49"/>
      <c r="L28" s="49"/>
      <c r="M28" s="49"/>
      <c r="N28" s="49"/>
      <c r="O28" s="50"/>
    </row>
    <row r="29" spans="1:15" x14ac:dyDescent="0.25">
      <c r="A29" s="54"/>
      <c r="B29" s="9">
        <v>6</v>
      </c>
      <c r="C29" s="4">
        <v>322.26</v>
      </c>
      <c r="D29" s="60"/>
      <c r="E29" s="60"/>
      <c r="F29" s="60"/>
      <c r="G29" s="60"/>
      <c r="H29" s="60"/>
      <c r="I29" s="60"/>
      <c r="K29" s="49"/>
      <c r="L29" s="49"/>
      <c r="M29" s="49"/>
      <c r="N29" s="49"/>
      <c r="O29" s="50"/>
    </row>
    <row r="30" spans="1:15" x14ac:dyDescent="0.25">
      <c r="A30" s="54"/>
      <c r="B30" s="9">
        <v>7</v>
      </c>
      <c r="C30" s="4">
        <v>322.26</v>
      </c>
      <c r="D30" s="60"/>
      <c r="E30" s="60"/>
      <c r="F30" s="60"/>
      <c r="G30" s="60"/>
      <c r="H30" s="60"/>
      <c r="I30" s="60"/>
      <c r="K30" s="49"/>
      <c r="L30" s="49"/>
      <c r="M30" s="49"/>
      <c r="N30" s="49"/>
      <c r="O30" s="50"/>
    </row>
    <row r="31" spans="1:15" x14ac:dyDescent="0.25">
      <c r="A31" s="54"/>
      <c r="B31" s="9">
        <v>8</v>
      </c>
      <c r="C31" s="4">
        <v>322.26</v>
      </c>
      <c r="D31" s="60"/>
      <c r="E31" s="60"/>
      <c r="F31" s="60"/>
      <c r="G31" s="60"/>
      <c r="H31" s="60"/>
      <c r="I31" s="60"/>
      <c r="K31" s="49"/>
      <c r="L31" s="49"/>
      <c r="M31" s="49"/>
      <c r="N31" s="49"/>
      <c r="O31" s="50"/>
    </row>
    <row r="32" spans="1:15" x14ac:dyDescent="0.25">
      <c r="A32" s="54"/>
      <c r="B32" s="9">
        <v>9</v>
      </c>
      <c r="C32" s="4">
        <v>322.26</v>
      </c>
      <c r="D32" s="60"/>
      <c r="E32" s="60"/>
      <c r="F32" s="60"/>
      <c r="G32" s="60"/>
      <c r="H32" s="60"/>
      <c r="I32" s="60"/>
      <c r="K32" s="49"/>
      <c r="L32" s="49"/>
      <c r="M32" s="49"/>
      <c r="N32" s="49"/>
      <c r="O32" s="50"/>
    </row>
    <row r="33" spans="1:15" x14ac:dyDescent="0.25">
      <c r="A33" s="54"/>
      <c r="B33" s="9">
        <v>10</v>
      </c>
      <c r="C33" s="4">
        <v>322.26</v>
      </c>
      <c r="D33" s="60"/>
      <c r="E33" s="60"/>
      <c r="F33" s="60"/>
      <c r="G33" s="60"/>
      <c r="H33" s="60"/>
      <c r="I33" s="60"/>
      <c r="J33" s="12"/>
      <c r="K33" s="49"/>
      <c r="L33" s="49"/>
      <c r="M33" s="49"/>
      <c r="N33" s="49"/>
      <c r="O33" s="50"/>
    </row>
    <row r="34" spans="1:15" x14ac:dyDescent="0.25">
      <c r="A34" s="54"/>
      <c r="B34" s="9">
        <v>11</v>
      </c>
      <c r="C34" s="4">
        <v>322.26</v>
      </c>
      <c r="D34" s="60"/>
      <c r="E34" s="60"/>
      <c r="F34" s="60"/>
      <c r="G34" s="60"/>
      <c r="H34" s="60"/>
      <c r="I34" s="60"/>
      <c r="K34" s="49"/>
      <c r="L34" s="49"/>
      <c r="M34" s="49"/>
      <c r="N34" s="49"/>
      <c r="O34" s="50"/>
    </row>
    <row r="35" spans="1:15" x14ac:dyDescent="0.25">
      <c r="A35" s="54"/>
      <c r="B35" s="9">
        <v>12</v>
      </c>
      <c r="C35" s="4">
        <v>322.26</v>
      </c>
      <c r="D35" s="60"/>
      <c r="E35" s="60"/>
      <c r="F35" s="60"/>
      <c r="G35" s="60"/>
      <c r="H35" s="60"/>
      <c r="I35" s="60"/>
      <c r="J35" s="12"/>
      <c r="K35" s="49"/>
      <c r="L35" s="49"/>
      <c r="M35" s="49"/>
      <c r="N35" s="49"/>
      <c r="O35" s="50"/>
    </row>
    <row r="36" spans="1:15" x14ac:dyDescent="0.25">
      <c r="A36" s="54"/>
      <c r="B36" s="9">
        <v>13</v>
      </c>
      <c r="C36" s="4">
        <v>322.26</v>
      </c>
      <c r="D36" s="60"/>
      <c r="E36" s="60"/>
      <c r="F36" s="60"/>
      <c r="G36" s="60"/>
      <c r="H36" s="60"/>
      <c r="I36" s="60"/>
      <c r="K36" s="49"/>
      <c r="L36" s="49"/>
      <c r="M36" s="49"/>
      <c r="N36" s="49"/>
      <c r="O36" s="50"/>
    </row>
    <row r="37" spans="1:15" x14ac:dyDescent="0.25">
      <c r="A37" s="54"/>
      <c r="B37" s="9">
        <v>14</v>
      </c>
      <c r="C37" s="4">
        <v>322.26</v>
      </c>
      <c r="D37" s="60"/>
      <c r="E37" s="60"/>
      <c r="F37" s="60"/>
      <c r="G37" s="60"/>
      <c r="H37" s="60"/>
      <c r="I37" s="60"/>
      <c r="J37" s="12"/>
      <c r="K37" s="49"/>
      <c r="L37" s="49"/>
      <c r="M37" s="49"/>
      <c r="N37" s="49"/>
      <c r="O37" s="50"/>
    </row>
    <row r="38" spans="1:15" x14ac:dyDescent="0.25">
      <c r="A38" s="54"/>
      <c r="B38" s="9">
        <v>15</v>
      </c>
      <c r="C38" s="4">
        <v>322.26</v>
      </c>
      <c r="D38" s="60"/>
      <c r="E38" s="60"/>
      <c r="F38" s="60"/>
      <c r="G38" s="60"/>
      <c r="H38" s="60"/>
      <c r="I38" s="60"/>
      <c r="K38" s="49"/>
      <c r="L38" s="49"/>
      <c r="M38" s="49"/>
      <c r="N38" s="49"/>
      <c r="O38" s="50"/>
    </row>
    <row r="39" spans="1:15" x14ac:dyDescent="0.25">
      <c r="A39" s="54"/>
      <c r="B39" s="9">
        <v>16</v>
      </c>
      <c r="C39" s="4">
        <v>323.92</v>
      </c>
      <c r="D39" s="60"/>
      <c r="E39" s="60"/>
      <c r="F39" s="60"/>
      <c r="G39" s="60"/>
      <c r="H39" s="60"/>
      <c r="I39" s="60"/>
      <c r="K39" s="49"/>
      <c r="L39" s="49"/>
      <c r="M39" s="49"/>
      <c r="N39" s="49"/>
      <c r="O39" s="50"/>
    </row>
    <row r="40" spans="1:15" x14ac:dyDescent="0.25">
      <c r="A40" s="54"/>
      <c r="B40" s="9">
        <v>17</v>
      </c>
      <c r="C40" s="4">
        <v>341.5</v>
      </c>
      <c r="D40" s="60"/>
      <c r="E40" s="60"/>
      <c r="F40" s="60"/>
      <c r="G40" s="60"/>
      <c r="H40" s="60"/>
      <c r="I40" s="60"/>
      <c r="K40" s="49"/>
      <c r="L40" s="49"/>
      <c r="M40" s="49"/>
      <c r="N40" s="49"/>
      <c r="O40" s="50"/>
    </row>
    <row r="41" spans="1:15" x14ac:dyDescent="0.25">
      <c r="A41" s="55" t="s">
        <v>4</v>
      </c>
      <c r="B41" s="55"/>
      <c r="C41" s="2">
        <v>5255.55</v>
      </c>
      <c r="D41" s="61"/>
      <c r="E41" s="61"/>
      <c r="F41" s="61"/>
      <c r="G41" s="61"/>
      <c r="H41" s="61"/>
      <c r="I41" s="61"/>
      <c r="K41" s="49"/>
      <c r="L41" s="49"/>
      <c r="M41" s="49"/>
      <c r="N41" s="49"/>
      <c r="O41" s="50"/>
    </row>
    <row r="42" spans="1:15" x14ac:dyDescent="0.25">
      <c r="A42" s="53" t="s">
        <v>12</v>
      </c>
      <c r="B42" s="9">
        <v>1</v>
      </c>
      <c r="C42" s="52">
        <v>1605</v>
      </c>
      <c r="D42" s="62">
        <f>E42/C42</f>
        <v>519.00311526479754</v>
      </c>
      <c r="E42" s="62">
        <v>833000</v>
      </c>
      <c r="F42" s="62">
        <f>G42/C42</f>
        <v>297.49968847352022</v>
      </c>
      <c r="G42" s="59">
        <v>477487</v>
      </c>
      <c r="H42" s="59">
        <f>I42/C42</f>
        <v>519.00311526479754</v>
      </c>
      <c r="I42" s="59">
        <v>833000</v>
      </c>
      <c r="K42" s="49">
        <f t="shared" ref="K42" si="19">AVERAGE(D42,F42,H42)/1.19</f>
        <v>374.09129383840764</v>
      </c>
      <c r="L42" s="49">
        <f t="shared" ref="L42:L54" si="20">K42*0.19</f>
        <v>71.077345829297457</v>
      </c>
      <c r="M42" s="49">
        <f t="shared" ref="M42" si="21">K42+L42</f>
        <v>445.16863966770507</v>
      </c>
      <c r="N42" s="49">
        <f>K42*C42</f>
        <v>600416.5266106443</v>
      </c>
      <c r="O42" s="50">
        <f>N42*1.19</f>
        <v>714495.66666666674</v>
      </c>
    </row>
    <row r="43" spans="1:15" x14ac:dyDescent="0.25">
      <c r="A43" s="53"/>
      <c r="B43" s="9">
        <v>2</v>
      </c>
      <c r="C43" s="52"/>
      <c r="D43" s="62"/>
      <c r="E43" s="62"/>
      <c r="F43" s="62"/>
      <c r="G43" s="60"/>
      <c r="H43" s="60"/>
      <c r="I43" s="60"/>
      <c r="K43" s="49"/>
      <c r="L43" s="49"/>
      <c r="M43" s="49"/>
      <c r="N43" s="49"/>
      <c r="O43" s="50"/>
    </row>
    <row r="44" spans="1:15" ht="23.25" customHeight="1" x14ac:dyDescent="0.25">
      <c r="A44" s="53"/>
      <c r="B44" s="9">
        <v>3</v>
      </c>
      <c r="C44" s="52"/>
      <c r="D44" s="62"/>
      <c r="E44" s="62"/>
      <c r="F44" s="62"/>
      <c r="G44" s="61"/>
      <c r="H44" s="61"/>
      <c r="I44" s="61"/>
      <c r="K44" s="49"/>
      <c r="L44" s="49"/>
      <c r="M44" s="49"/>
      <c r="N44" s="49"/>
      <c r="O44" s="50"/>
    </row>
    <row r="45" spans="1:15" x14ac:dyDescent="0.25">
      <c r="A45" s="53" t="s">
        <v>13</v>
      </c>
      <c r="B45" s="9">
        <v>1</v>
      </c>
      <c r="C45" s="52">
        <v>735</v>
      </c>
      <c r="D45" s="62">
        <f>E45/C45</f>
        <v>728.57142857142856</v>
      </c>
      <c r="E45" s="62">
        <v>535500</v>
      </c>
      <c r="F45" s="59">
        <f>G45/C45</f>
        <v>297.50204081632654</v>
      </c>
      <c r="G45" s="59">
        <v>218664</v>
      </c>
      <c r="H45" s="59">
        <f>I45/C45</f>
        <v>647.61904761904759</v>
      </c>
      <c r="I45" s="59">
        <v>476000</v>
      </c>
      <c r="K45" s="49">
        <f t="shared" ref="K45" si="22">AVERAGE(D45,F45,H45)/1.19</f>
        <v>468.82143333523879</v>
      </c>
      <c r="L45" s="49">
        <f t="shared" si="20"/>
        <v>89.076072333695379</v>
      </c>
      <c r="M45" s="49">
        <f t="shared" ref="M45" si="23">K45+L45</f>
        <v>557.89750566893417</v>
      </c>
      <c r="N45" s="49">
        <f>K45*C45</f>
        <v>344583.75350140053</v>
      </c>
      <c r="O45" s="50">
        <f>N45*1.19</f>
        <v>410054.66666666663</v>
      </c>
    </row>
    <row r="46" spans="1:15" x14ac:dyDescent="0.25">
      <c r="A46" s="53"/>
      <c r="B46" s="54">
        <v>2</v>
      </c>
      <c r="C46" s="52"/>
      <c r="D46" s="62"/>
      <c r="E46" s="62"/>
      <c r="F46" s="60"/>
      <c r="G46" s="60"/>
      <c r="H46" s="60"/>
      <c r="I46" s="60"/>
      <c r="K46" s="49"/>
      <c r="L46" s="49"/>
      <c r="M46" s="49"/>
      <c r="N46" s="49"/>
      <c r="O46" s="50"/>
    </row>
    <row r="47" spans="1:15" ht="12.75" customHeight="1" x14ac:dyDescent="0.25">
      <c r="A47" s="53"/>
      <c r="B47" s="54"/>
      <c r="C47" s="52"/>
      <c r="D47" s="62"/>
      <c r="E47" s="62"/>
      <c r="F47" s="61"/>
      <c r="G47" s="61"/>
      <c r="H47" s="61"/>
      <c r="I47" s="61"/>
      <c r="K47" s="49"/>
      <c r="L47" s="49"/>
      <c r="M47" s="49"/>
      <c r="N47" s="49"/>
      <c r="O47" s="50"/>
    </row>
    <row r="48" spans="1:15" x14ac:dyDescent="0.25">
      <c r="A48" s="53" t="s">
        <v>16</v>
      </c>
      <c r="B48" s="9">
        <v>1</v>
      </c>
      <c r="C48" s="52">
        <v>358</v>
      </c>
      <c r="D48" s="62">
        <f>E48/C48</f>
        <v>1329.6089385474861</v>
      </c>
      <c r="E48" s="62">
        <v>476000</v>
      </c>
      <c r="F48" s="59">
        <f>G48/C48</f>
        <v>295.83798882681566</v>
      </c>
      <c r="G48" s="59">
        <v>105910</v>
      </c>
      <c r="H48" s="59">
        <f>I48/C48</f>
        <v>664.80446927374305</v>
      </c>
      <c r="I48" s="59">
        <v>238000</v>
      </c>
      <c r="K48" s="49">
        <f t="shared" ref="K48" si="24">AVERAGE(D48,F48,H48)/1.19</f>
        <v>641.52700186219749</v>
      </c>
      <c r="L48" s="49">
        <f t="shared" si="20"/>
        <v>121.89013035381753</v>
      </c>
      <c r="M48" s="49">
        <f t="shared" ref="M48" si="25">K48+L48</f>
        <v>763.41713221601503</v>
      </c>
      <c r="N48" s="49">
        <f>K48*C48</f>
        <v>229666.66666666672</v>
      </c>
      <c r="O48" s="50">
        <f>N48*1.19</f>
        <v>273303.33333333337</v>
      </c>
    </row>
    <row r="49" spans="1:15" x14ac:dyDescent="0.25">
      <c r="A49" s="53"/>
      <c r="B49" s="9">
        <v>2</v>
      </c>
      <c r="C49" s="52"/>
      <c r="D49" s="62"/>
      <c r="E49" s="62"/>
      <c r="F49" s="60"/>
      <c r="G49" s="60"/>
      <c r="H49" s="60"/>
      <c r="I49" s="60"/>
      <c r="K49" s="49"/>
      <c r="L49" s="49"/>
      <c r="M49" s="49"/>
      <c r="N49" s="49"/>
      <c r="O49" s="50"/>
    </row>
    <row r="50" spans="1:15" ht="11.25" customHeight="1" x14ac:dyDescent="0.25">
      <c r="A50" s="53"/>
      <c r="B50" s="54">
        <v>3</v>
      </c>
      <c r="C50" s="52"/>
      <c r="D50" s="62"/>
      <c r="E50" s="62"/>
      <c r="F50" s="60"/>
      <c r="G50" s="60"/>
      <c r="H50" s="60"/>
      <c r="I50" s="60"/>
      <c r="K50" s="49"/>
      <c r="L50" s="49"/>
      <c r="M50" s="49"/>
      <c r="N50" s="49"/>
      <c r="O50" s="50"/>
    </row>
    <row r="51" spans="1:15" x14ac:dyDescent="0.25">
      <c r="A51" s="53"/>
      <c r="B51" s="54"/>
      <c r="C51" s="52"/>
      <c r="D51" s="62"/>
      <c r="E51" s="62"/>
      <c r="F51" s="61"/>
      <c r="G51" s="61"/>
      <c r="H51" s="61"/>
      <c r="I51" s="61"/>
      <c r="K51" s="49"/>
      <c r="L51" s="49"/>
      <c r="M51" s="49"/>
      <c r="N51" s="49"/>
      <c r="O51" s="50"/>
    </row>
    <row r="52" spans="1:15" x14ac:dyDescent="0.25">
      <c r="A52" s="53" t="s">
        <v>15</v>
      </c>
      <c r="B52" s="9">
        <v>1</v>
      </c>
      <c r="C52" s="52">
        <v>282</v>
      </c>
      <c r="D52" s="62">
        <f>E52/C52</f>
        <v>1476.950354609929</v>
      </c>
      <c r="E52" s="62">
        <v>416500</v>
      </c>
      <c r="F52" s="59">
        <f>G52/C52</f>
        <v>297.5</v>
      </c>
      <c r="G52" s="59">
        <v>83895</v>
      </c>
      <c r="H52" s="59">
        <f>I52/C52</f>
        <v>506.38297872340428</v>
      </c>
      <c r="I52" s="59">
        <v>142800</v>
      </c>
      <c r="K52" s="49">
        <f t="shared" ref="K52" si="26">AVERAGE(D52,F52,H52)/1.19</f>
        <v>638.88888888888891</v>
      </c>
      <c r="L52" s="49">
        <f t="shared" si="20"/>
        <v>121.3888888888889</v>
      </c>
      <c r="M52" s="49">
        <f t="shared" ref="M52" si="27">K52+L52</f>
        <v>760.27777777777783</v>
      </c>
      <c r="N52" s="49">
        <f>K52*C52</f>
        <v>180166.66666666669</v>
      </c>
      <c r="O52" s="50">
        <f>N52*1.19</f>
        <v>214398.33333333334</v>
      </c>
    </row>
    <row r="53" spans="1:15" x14ac:dyDescent="0.25">
      <c r="A53" s="53"/>
      <c r="B53" s="9">
        <v>2</v>
      </c>
      <c r="C53" s="52"/>
      <c r="D53" s="62"/>
      <c r="E53" s="62"/>
      <c r="F53" s="61"/>
      <c r="G53" s="61"/>
      <c r="H53" s="61"/>
      <c r="I53" s="61"/>
      <c r="K53" s="49"/>
      <c r="L53" s="49"/>
      <c r="M53" s="49"/>
      <c r="N53" s="49"/>
      <c r="O53" s="50"/>
    </row>
    <row r="54" spans="1:15" ht="27" customHeight="1" x14ac:dyDescent="0.25">
      <c r="A54" s="53" t="s">
        <v>5</v>
      </c>
      <c r="B54" s="9">
        <v>5</v>
      </c>
      <c r="C54" s="52">
        <v>577</v>
      </c>
      <c r="D54" s="62">
        <f>E54/C54</f>
        <v>928.07625649913348</v>
      </c>
      <c r="E54" s="62">
        <v>535500</v>
      </c>
      <c r="F54" s="59">
        <f>G54/C54</f>
        <v>297.50086655112653</v>
      </c>
      <c r="G54" s="59">
        <v>171658</v>
      </c>
      <c r="H54" s="59">
        <f>I54/C54</f>
        <v>453.72616984402077</v>
      </c>
      <c r="I54" s="59">
        <v>261800</v>
      </c>
      <c r="K54" s="49">
        <f t="shared" ref="K54" si="28">AVERAGE(D54,F54,H54)/1.19</f>
        <v>470.39307924209544</v>
      </c>
      <c r="L54" s="49">
        <f t="shared" si="20"/>
        <v>89.374685055998128</v>
      </c>
      <c r="M54" s="49">
        <f t="shared" ref="M54" si="29">K54+L54</f>
        <v>559.76776429809354</v>
      </c>
      <c r="N54" s="49">
        <f>K54*C54</f>
        <v>271416.80672268907</v>
      </c>
      <c r="O54" s="50">
        <f>N54*1.19</f>
        <v>322986</v>
      </c>
    </row>
    <row r="55" spans="1:15" x14ac:dyDescent="0.25">
      <c r="A55" s="53"/>
      <c r="B55" s="9">
        <v>6</v>
      </c>
      <c r="C55" s="52"/>
      <c r="D55" s="62"/>
      <c r="E55" s="62"/>
      <c r="F55" s="61"/>
      <c r="G55" s="61"/>
      <c r="H55" s="61"/>
      <c r="I55" s="61"/>
      <c r="K55" s="49"/>
      <c r="L55" s="49"/>
      <c r="M55" s="49"/>
      <c r="N55" s="49"/>
      <c r="O55" s="50"/>
    </row>
    <row r="56" spans="1:15" x14ac:dyDescent="0.25">
      <c r="A56" s="13"/>
      <c r="B56" s="9"/>
      <c r="C56" t="s">
        <v>26</v>
      </c>
      <c r="D56" s="17"/>
      <c r="E56" s="17">
        <f>SUM(E24:E54)</f>
        <v>4581500</v>
      </c>
      <c r="F56" s="19"/>
      <c r="G56" s="18">
        <f>SUM(G24:G54)</f>
        <v>2545114</v>
      </c>
      <c r="H56" s="19"/>
      <c r="I56" s="18">
        <f>SUM(I24:I54)</f>
        <v>3855600</v>
      </c>
      <c r="O56" s="42">
        <f>O54+O52+O48+O45+O42+O25</f>
        <v>3660738</v>
      </c>
    </row>
    <row r="57" spans="1:15" ht="23.25" customHeight="1" x14ac:dyDescent="0.25">
      <c r="A57" s="56" t="s">
        <v>28</v>
      </c>
      <c r="B57" s="57"/>
      <c r="C57" s="57"/>
      <c r="D57" s="57"/>
      <c r="E57" s="57"/>
      <c r="F57" s="57"/>
      <c r="G57" s="57"/>
      <c r="H57" s="57"/>
      <c r="I57" s="58"/>
    </row>
    <row r="58" spans="1:15" ht="45" x14ac:dyDescent="0.25">
      <c r="A58" s="55" t="s">
        <v>6</v>
      </c>
      <c r="B58" s="55"/>
      <c r="C58" s="2" t="s">
        <v>2</v>
      </c>
      <c r="D58" s="10"/>
      <c r="E58" s="10"/>
      <c r="F58" s="10"/>
      <c r="G58" s="10"/>
      <c r="H58" s="14"/>
      <c r="I58" s="14"/>
      <c r="K58" s="38" t="s">
        <v>32</v>
      </c>
      <c r="L58" s="39" t="s">
        <v>33</v>
      </c>
      <c r="M58" s="38" t="s">
        <v>34</v>
      </c>
      <c r="N58" s="38" t="s">
        <v>35</v>
      </c>
      <c r="O58" s="41" t="s">
        <v>36</v>
      </c>
    </row>
    <row r="59" spans="1:15" ht="15.75" customHeight="1" x14ac:dyDescent="0.25">
      <c r="A59" s="51" t="s">
        <v>27</v>
      </c>
      <c r="B59" s="51"/>
      <c r="C59" s="52">
        <v>37933</v>
      </c>
      <c r="D59" s="59">
        <f>E59/(C59+C61)</f>
        <v>121.70540983955851</v>
      </c>
      <c r="E59" s="59">
        <v>5712000</v>
      </c>
      <c r="F59" s="59">
        <f>G59/(C59+C61)</f>
        <v>297.50001065348476</v>
      </c>
      <c r="G59" s="59">
        <v>13962568</v>
      </c>
      <c r="H59" s="59">
        <f>I59/(C59+C61)</f>
        <v>372.72281763364799</v>
      </c>
      <c r="I59" s="59">
        <v>17493000</v>
      </c>
      <c r="K59" s="49">
        <f t="shared" ref="K59" si="30">AVERAGE(D59,F59,H59)/1.19</f>
        <v>221.82863813072586</v>
      </c>
      <c r="L59" s="49">
        <f t="shared" ref="L59" si="31">K59*0.19</f>
        <v>42.147441244837914</v>
      </c>
      <c r="M59" s="49">
        <f t="shared" ref="M59" si="32">K59+L59</f>
        <v>263.97607937556376</v>
      </c>
      <c r="N59" s="49">
        <f>K59*(C59+C61)</f>
        <v>10411083.473389357</v>
      </c>
      <c r="O59" s="50">
        <f>N59*1.19</f>
        <v>12389189.333333334</v>
      </c>
    </row>
    <row r="60" spans="1:15" x14ac:dyDescent="0.25">
      <c r="A60" s="51"/>
      <c r="B60" s="51"/>
      <c r="C60" s="52"/>
      <c r="D60" s="60"/>
      <c r="E60" s="60"/>
      <c r="F60" s="60"/>
      <c r="G60" s="60"/>
      <c r="H60" s="60"/>
      <c r="I60" s="60"/>
      <c r="K60" s="49"/>
      <c r="L60" s="49"/>
      <c r="M60" s="49"/>
      <c r="N60" s="49"/>
      <c r="O60" s="50"/>
    </row>
    <row r="61" spans="1:15" x14ac:dyDescent="0.25">
      <c r="A61" s="51" t="s">
        <v>8</v>
      </c>
      <c r="B61" s="51"/>
      <c r="C61" s="52">
        <v>9000</v>
      </c>
      <c r="D61" s="60"/>
      <c r="E61" s="60"/>
      <c r="F61" s="60"/>
      <c r="G61" s="60"/>
      <c r="H61" s="60"/>
      <c r="I61" s="60"/>
      <c r="K61" s="49"/>
      <c r="L61" s="49"/>
      <c r="M61" s="49"/>
      <c r="N61" s="49"/>
      <c r="O61" s="50"/>
    </row>
    <row r="62" spans="1:15" x14ac:dyDescent="0.25">
      <c r="A62" s="51"/>
      <c r="B62" s="51"/>
      <c r="C62" s="52"/>
      <c r="D62" s="61"/>
      <c r="E62" s="61"/>
      <c r="F62" s="61"/>
      <c r="G62" s="61"/>
      <c r="H62" s="61"/>
      <c r="I62" s="61"/>
      <c r="K62" s="49"/>
      <c r="L62" s="49"/>
      <c r="M62" s="49"/>
      <c r="N62" s="49"/>
      <c r="O62" s="50"/>
    </row>
    <row r="63" spans="1:15" ht="15.75" x14ac:dyDescent="0.25">
      <c r="C63" t="s">
        <v>26</v>
      </c>
      <c r="D63" s="16"/>
      <c r="E63" s="27">
        <f>SUM(E59:E62)</f>
        <v>5712000</v>
      </c>
      <c r="F63" s="26"/>
      <c r="G63" s="27">
        <f>SUM(G59:G62)</f>
        <v>13962568</v>
      </c>
      <c r="H63" s="26"/>
      <c r="I63" s="27">
        <f>SUM(I59)</f>
        <v>17493000</v>
      </c>
      <c r="K63" s="12"/>
      <c r="O63" s="42">
        <f>SUM(O59)</f>
        <v>12389189.333333334</v>
      </c>
    </row>
    <row r="64" spans="1:15" ht="15.75" x14ac:dyDescent="0.25">
      <c r="D64" s="16"/>
      <c r="E64" s="27"/>
      <c r="F64" s="26"/>
      <c r="G64" s="27"/>
      <c r="H64" s="26"/>
      <c r="I64" s="27"/>
      <c r="N64" s="12"/>
    </row>
    <row r="65" spans="3:13" ht="15.75" x14ac:dyDescent="0.25">
      <c r="C65" t="s">
        <v>23</v>
      </c>
      <c r="E65" s="20">
        <f>E63+E56+E20+E11</f>
        <v>15172495</v>
      </c>
      <c r="F65" s="20"/>
      <c r="G65" s="20">
        <f>G63+G56+G20+G11</f>
        <v>19744482</v>
      </c>
      <c r="H65" s="20"/>
      <c r="I65" s="20">
        <f>I63+I56+I20+I11</f>
        <v>25989600</v>
      </c>
      <c r="M65" s="12"/>
    </row>
    <row r="66" spans="3:13" ht="15.75" x14ac:dyDescent="0.25">
      <c r="C66" t="s">
        <v>24</v>
      </c>
      <c r="I66" s="20">
        <f>AVERAGE(E65,G65,I65)</f>
        <v>20302192.333333332</v>
      </c>
    </row>
    <row r="68" spans="3:13" x14ac:dyDescent="0.25">
      <c r="E68" s="12"/>
    </row>
    <row r="69" spans="3:13" x14ac:dyDescent="0.25">
      <c r="K69" s="12"/>
    </row>
    <row r="70" spans="3:13" x14ac:dyDescent="0.25">
      <c r="D70" s="12"/>
    </row>
    <row r="71" spans="3:13" x14ac:dyDescent="0.25">
      <c r="D71" s="30"/>
    </row>
  </sheetData>
  <mergeCells count="112">
    <mergeCell ref="D1:E1"/>
    <mergeCell ref="F1:G1"/>
    <mergeCell ref="A1:C1"/>
    <mergeCell ref="H1:I1"/>
    <mergeCell ref="H59:H62"/>
    <mergeCell ref="I59:I62"/>
    <mergeCell ref="H52:H53"/>
    <mergeCell ref="I52:I53"/>
    <mergeCell ref="H54:H55"/>
    <mergeCell ref="I54:I55"/>
    <mergeCell ref="H45:H47"/>
    <mergeCell ref="I45:I47"/>
    <mergeCell ref="H48:H51"/>
    <mergeCell ref="I48:I51"/>
    <mergeCell ref="H42:H44"/>
    <mergeCell ref="I42:I44"/>
    <mergeCell ref="F25:F41"/>
    <mergeCell ref="G25:G41"/>
    <mergeCell ref="A22:I22"/>
    <mergeCell ref="A12:I12"/>
    <mergeCell ref="E5:E7"/>
    <mergeCell ref="D8:D9"/>
    <mergeCell ref="E8:E9"/>
    <mergeCell ref="G59:G62"/>
    <mergeCell ref="E52:E53"/>
    <mergeCell ref="F52:F53"/>
    <mergeCell ref="G52:G53"/>
    <mergeCell ref="E54:E55"/>
    <mergeCell ref="F54:F55"/>
    <mergeCell ref="G54:G55"/>
    <mergeCell ref="E59:E62"/>
    <mergeCell ref="E25:E41"/>
    <mergeCell ref="A2:I2"/>
    <mergeCell ref="E48:E51"/>
    <mergeCell ref="F48:F51"/>
    <mergeCell ref="G48:G51"/>
    <mergeCell ref="D45:D47"/>
    <mergeCell ref="D42:D44"/>
    <mergeCell ref="E45:E47"/>
    <mergeCell ref="F45:F47"/>
    <mergeCell ref="G45:G47"/>
    <mergeCell ref="E42:E44"/>
    <mergeCell ref="F42:F44"/>
    <mergeCell ref="G42:G44"/>
    <mergeCell ref="A45:A47"/>
    <mergeCell ref="C45:C47"/>
    <mergeCell ref="H25:H41"/>
    <mergeCell ref="I25:I41"/>
    <mergeCell ref="A5:A7"/>
    <mergeCell ref="A8:A9"/>
    <mergeCell ref="D25:D41"/>
    <mergeCell ref="A54:A55"/>
    <mergeCell ref="C54:C55"/>
    <mergeCell ref="A25:A40"/>
    <mergeCell ref="A41:B41"/>
    <mergeCell ref="A14:A17"/>
    <mergeCell ref="A18:A19"/>
    <mergeCell ref="D5:D7"/>
    <mergeCell ref="K25:K41"/>
    <mergeCell ref="L25:L41"/>
    <mergeCell ref="M25:M41"/>
    <mergeCell ref="N25:N41"/>
    <mergeCell ref="O25:O41"/>
    <mergeCell ref="A61:B62"/>
    <mergeCell ref="C61:C62"/>
    <mergeCell ref="A42:A44"/>
    <mergeCell ref="C42:C44"/>
    <mergeCell ref="B46:B47"/>
    <mergeCell ref="A48:A51"/>
    <mergeCell ref="A58:B58"/>
    <mergeCell ref="A59:B60"/>
    <mergeCell ref="C59:C60"/>
    <mergeCell ref="C48:C51"/>
    <mergeCell ref="B50:B51"/>
    <mergeCell ref="A52:A53"/>
    <mergeCell ref="C52:C53"/>
    <mergeCell ref="A57:I57"/>
    <mergeCell ref="D59:D62"/>
    <mergeCell ref="D52:D53"/>
    <mergeCell ref="D54:D55"/>
    <mergeCell ref="D48:D51"/>
    <mergeCell ref="F59:F62"/>
    <mergeCell ref="K45:K47"/>
    <mergeCell ref="L45:L47"/>
    <mergeCell ref="M45:M47"/>
    <mergeCell ref="N45:N47"/>
    <mergeCell ref="O45:O47"/>
    <mergeCell ref="K42:K44"/>
    <mergeCell ref="L42:L44"/>
    <mergeCell ref="M42:M44"/>
    <mergeCell ref="N42:N44"/>
    <mergeCell ref="O42:O44"/>
    <mergeCell ref="K52:K53"/>
    <mergeCell ref="L52:L53"/>
    <mergeCell ref="M52:M53"/>
    <mergeCell ref="N52:N53"/>
    <mergeCell ref="O52:O53"/>
    <mergeCell ref="K48:K51"/>
    <mergeCell ref="L48:L51"/>
    <mergeCell ref="M48:M51"/>
    <mergeCell ref="N48:N51"/>
    <mergeCell ref="O48:O51"/>
    <mergeCell ref="K59:K62"/>
    <mergeCell ref="L59:L62"/>
    <mergeCell ref="M59:M62"/>
    <mergeCell ref="N59:N62"/>
    <mergeCell ref="O59:O62"/>
    <mergeCell ref="K54:K55"/>
    <mergeCell ref="L54:L55"/>
    <mergeCell ref="M54:M55"/>
    <mergeCell ref="N54:N55"/>
    <mergeCell ref="O54:O55"/>
  </mergeCells>
  <pageMargins left="0.70866141732283472" right="0.70866141732283472" top="0.74803149606299213" bottom="0.74803149606299213" header="0.31496062992125984" footer="0.31496062992125984"/>
  <pageSetup scale="7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4"/>
  <sheetViews>
    <sheetView tabSelected="1" workbookViewId="0">
      <selection activeCell="T11" sqref="T11"/>
    </sheetView>
  </sheetViews>
  <sheetFormatPr baseColWidth="10" defaultRowHeight="15" x14ac:dyDescent="0.25"/>
  <cols>
    <col min="1" max="1" width="37.42578125" customWidth="1"/>
    <col min="2" max="2" width="13.28515625" customWidth="1"/>
    <col min="3" max="3" width="22" bestFit="1" customWidth="1"/>
    <col min="4" max="4" width="16.85546875" hidden="1" customWidth="1"/>
    <col min="5" max="5" width="15" hidden="1" customWidth="1"/>
    <col min="6" max="6" width="8.7109375" hidden="1" customWidth="1"/>
    <col min="7" max="7" width="13.28515625" hidden="1" customWidth="1"/>
    <col min="8" max="8" width="10.85546875" hidden="1" customWidth="1"/>
    <col min="9" max="9" width="13.7109375" hidden="1" customWidth="1"/>
    <col min="10" max="10" width="11.42578125" hidden="1" customWidth="1"/>
    <col min="11" max="11" width="15" customWidth="1"/>
    <col min="12" max="12" width="9" bestFit="1" customWidth="1"/>
    <col min="13" max="13" width="20.5703125" customWidth="1"/>
    <col min="14" max="14" width="15.85546875" bestFit="1" customWidth="1"/>
    <col min="15" max="15" width="15.85546875" style="40" bestFit="1" customWidth="1"/>
  </cols>
  <sheetData>
    <row r="1" spans="1:20" ht="34.5" customHeight="1" x14ac:dyDescent="0.4">
      <c r="A1" s="86" t="s">
        <v>48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</row>
    <row r="2" spans="1:20" ht="34.5" customHeight="1" x14ac:dyDescent="0.25">
      <c r="A2" s="84" t="s">
        <v>18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</row>
    <row r="3" spans="1:20" ht="26.25" customHeight="1" x14ac:dyDescent="0.25">
      <c r="A3" s="84" t="s">
        <v>42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96"/>
      <c r="P3" s="88" t="s">
        <v>37</v>
      </c>
      <c r="Q3" s="89"/>
      <c r="R3" s="89"/>
      <c r="S3" s="89"/>
      <c r="T3" s="90"/>
    </row>
    <row r="4" spans="1:20" ht="30" customHeight="1" x14ac:dyDescent="0.25">
      <c r="A4" s="48" t="s">
        <v>0</v>
      </c>
      <c r="B4" s="21" t="s">
        <v>9</v>
      </c>
      <c r="C4" s="46" t="s">
        <v>19</v>
      </c>
      <c r="D4" s="11" t="s">
        <v>10</v>
      </c>
      <c r="E4" s="11" t="s">
        <v>11</v>
      </c>
      <c r="F4" s="11" t="s">
        <v>10</v>
      </c>
      <c r="G4" s="11" t="s">
        <v>11</v>
      </c>
      <c r="H4" s="11" t="s">
        <v>10</v>
      </c>
      <c r="I4" s="11" t="s">
        <v>10</v>
      </c>
      <c r="K4" s="43" t="s">
        <v>32</v>
      </c>
      <c r="L4" s="44" t="s">
        <v>33</v>
      </c>
      <c r="M4" s="43" t="s">
        <v>34</v>
      </c>
      <c r="N4" s="43" t="s">
        <v>35</v>
      </c>
      <c r="O4" s="45" t="s">
        <v>36</v>
      </c>
      <c r="P4" s="38" t="s">
        <v>38</v>
      </c>
      <c r="Q4" s="38" t="s">
        <v>33</v>
      </c>
      <c r="R4" s="38" t="s">
        <v>39</v>
      </c>
      <c r="S4" s="38" t="s">
        <v>40</v>
      </c>
      <c r="T4" s="38" t="s">
        <v>41</v>
      </c>
    </row>
    <row r="5" spans="1:20" ht="30" customHeight="1" x14ac:dyDescent="0.25">
      <c r="A5" s="3" t="s">
        <v>12</v>
      </c>
      <c r="B5" s="47">
        <v>2</v>
      </c>
      <c r="C5" s="47">
        <v>500</v>
      </c>
      <c r="D5" s="6">
        <v>47600</v>
      </c>
      <c r="E5" s="15">
        <f>D5*B5</f>
        <v>95200</v>
      </c>
      <c r="F5" s="5">
        <v>83300</v>
      </c>
      <c r="G5" s="15">
        <f t="shared" ref="G5:G11" si="0">F5*B5</f>
        <v>166600</v>
      </c>
      <c r="H5" s="6">
        <v>119000</v>
      </c>
      <c r="I5" s="6">
        <f t="shared" ref="I5:I11" si="1">H5*B5</f>
        <v>238000</v>
      </c>
      <c r="K5" s="15">
        <f>AVERAGE(D5,F5,H5)/1.19</f>
        <v>70000</v>
      </c>
      <c r="L5" s="15">
        <f>K5*0.19</f>
        <v>13300</v>
      </c>
      <c r="M5" s="15">
        <f>K5+L5</f>
        <v>83300</v>
      </c>
      <c r="N5" s="15">
        <f>K5*B5</f>
        <v>140000</v>
      </c>
      <c r="O5" s="42">
        <f>N5*1.19</f>
        <v>166600</v>
      </c>
      <c r="P5" s="5"/>
      <c r="Q5" s="5"/>
      <c r="R5" s="5"/>
      <c r="S5" s="5"/>
      <c r="T5" s="5"/>
    </row>
    <row r="6" spans="1:20" ht="30" customHeight="1" x14ac:dyDescent="0.25">
      <c r="A6" s="54" t="s">
        <v>13</v>
      </c>
      <c r="B6" s="31">
        <v>3</v>
      </c>
      <c r="C6" s="31">
        <v>100</v>
      </c>
      <c r="D6" s="63">
        <v>95200</v>
      </c>
      <c r="E6" s="75">
        <f>D6*(B6+B7+B8)</f>
        <v>476000</v>
      </c>
      <c r="F6" s="5">
        <v>82110</v>
      </c>
      <c r="G6" s="15">
        <f t="shared" si="0"/>
        <v>246330</v>
      </c>
      <c r="H6" s="6">
        <v>119000</v>
      </c>
      <c r="I6" s="6">
        <f t="shared" si="1"/>
        <v>357000</v>
      </c>
      <c r="K6" s="15">
        <v>83000</v>
      </c>
      <c r="L6" s="15">
        <f t="shared" ref="L6:L11" si="2">K6*0.19</f>
        <v>15770</v>
      </c>
      <c r="M6" s="15">
        <f t="shared" ref="M6:M11" si="3">K6+L6</f>
        <v>98770</v>
      </c>
      <c r="N6" s="15">
        <f t="shared" ref="N6:N11" si="4">K6*B6</f>
        <v>249000</v>
      </c>
      <c r="O6" s="42">
        <f t="shared" ref="O6:O10" si="5">N6*1.19</f>
        <v>296310</v>
      </c>
      <c r="P6" s="5"/>
      <c r="Q6" s="5"/>
      <c r="R6" s="5"/>
      <c r="S6" s="5"/>
      <c r="T6" s="5"/>
    </row>
    <row r="7" spans="1:20" x14ac:dyDescent="0.25">
      <c r="A7" s="54"/>
      <c r="B7" s="31">
        <v>1</v>
      </c>
      <c r="C7" s="31">
        <v>250</v>
      </c>
      <c r="D7" s="64"/>
      <c r="E7" s="76"/>
      <c r="F7" s="5">
        <v>82110</v>
      </c>
      <c r="G7" s="15">
        <f t="shared" si="0"/>
        <v>82110</v>
      </c>
      <c r="H7" s="6">
        <v>119000</v>
      </c>
      <c r="I7" s="6">
        <f t="shared" si="1"/>
        <v>119000</v>
      </c>
      <c r="K7" s="15">
        <v>83000</v>
      </c>
      <c r="L7" s="15">
        <f t="shared" si="2"/>
        <v>15770</v>
      </c>
      <c r="M7" s="15">
        <f t="shared" si="3"/>
        <v>98770</v>
      </c>
      <c r="N7" s="15">
        <f t="shared" si="4"/>
        <v>83000</v>
      </c>
      <c r="O7" s="42">
        <f t="shared" si="5"/>
        <v>98770</v>
      </c>
      <c r="P7" s="5"/>
      <c r="Q7" s="5"/>
      <c r="R7" s="5"/>
      <c r="S7" s="5"/>
      <c r="T7" s="5"/>
    </row>
    <row r="8" spans="1:20" x14ac:dyDescent="0.25">
      <c r="A8" s="54"/>
      <c r="B8" s="31">
        <v>1</v>
      </c>
      <c r="C8" s="31">
        <v>500</v>
      </c>
      <c r="D8" s="65"/>
      <c r="E8" s="77"/>
      <c r="F8" s="5">
        <v>82110</v>
      </c>
      <c r="G8" s="15">
        <f t="shared" si="0"/>
        <v>82110</v>
      </c>
      <c r="H8" s="6">
        <v>119000</v>
      </c>
      <c r="I8" s="6">
        <f t="shared" si="1"/>
        <v>119000</v>
      </c>
      <c r="K8" s="15">
        <v>83000</v>
      </c>
      <c r="L8" s="15">
        <f t="shared" si="2"/>
        <v>15770</v>
      </c>
      <c r="M8" s="15">
        <f t="shared" si="3"/>
        <v>98770</v>
      </c>
      <c r="N8" s="15">
        <f t="shared" si="4"/>
        <v>83000</v>
      </c>
      <c r="O8" s="42">
        <f t="shared" si="5"/>
        <v>98770</v>
      </c>
      <c r="P8" s="5"/>
      <c r="Q8" s="5"/>
      <c r="R8" s="5"/>
      <c r="S8" s="5"/>
      <c r="T8" s="5"/>
    </row>
    <row r="9" spans="1:20" ht="30.75" customHeight="1" x14ac:dyDescent="0.25">
      <c r="A9" s="54" t="s">
        <v>14</v>
      </c>
      <c r="B9" s="31">
        <v>1</v>
      </c>
      <c r="C9" s="31">
        <v>250</v>
      </c>
      <c r="D9" s="63">
        <v>124950</v>
      </c>
      <c r="E9" s="75">
        <f>D9*(B9+B10)</f>
        <v>374850</v>
      </c>
      <c r="F9" s="5">
        <v>82110</v>
      </c>
      <c r="G9" s="15">
        <f t="shared" si="0"/>
        <v>82110</v>
      </c>
      <c r="H9" s="6">
        <v>119000</v>
      </c>
      <c r="I9" s="6">
        <f t="shared" si="1"/>
        <v>119000</v>
      </c>
      <c r="K9" s="15">
        <v>91333</v>
      </c>
      <c r="L9" s="15">
        <f t="shared" si="2"/>
        <v>17353.27</v>
      </c>
      <c r="M9" s="15">
        <f t="shared" si="3"/>
        <v>108686.27</v>
      </c>
      <c r="N9" s="15">
        <f t="shared" si="4"/>
        <v>91333</v>
      </c>
      <c r="O9" s="42">
        <f t="shared" si="5"/>
        <v>108686.26999999999</v>
      </c>
      <c r="P9" s="5"/>
      <c r="Q9" s="5"/>
      <c r="R9" s="5"/>
      <c r="S9" s="5"/>
      <c r="T9" s="5"/>
    </row>
    <row r="10" spans="1:20" x14ac:dyDescent="0.25">
      <c r="A10" s="54"/>
      <c r="B10" s="31">
        <v>2</v>
      </c>
      <c r="C10" s="31">
        <v>500</v>
      </c>
      <c r="D10" s="65"/>
      <c r="E10" s="77"/>
      <c r="F10" s="5">
        <v>82110</v>
      </c>
      <c r="G10" s="15">
        <f t="shared" si="0"/>
        <v>164220</v>
      </c>
      <c r="H10" s="6">
        <v>119000</v>
      </c>
      <c r="I10" s="6">
        <f t="shared" si="1"/>
        <v>238000</v>
      </c>
      <c r="K10" s="15">
        <v>91333</v>
      </c>
      <c r="L10" s="15">
        <f t="shared" si="2"/>
        <v>17353.27</v>
      </c>
      <c r="M10" s="15">
        <f t="shared" si="3"/>
        <v>108686.27</v>
      </c>
      <c r="N10" s="15">
        <f t="shared" si="4"/>
        <v>182666</v>
      </c>
      <c r="O10" s="42">
        <f t="shared" si="5"/>
        <v>217372.53999999998</v>
      </c>
      <c r="P10" s="5"/>
      <c r="Q10" s="5"/>
      <c r="R10" s="5"/>
      <c r="S10" s="5"/>
      <c r="T10" s="5"/>
    </row>
    <row r="11" spans="1:20" ht="28.5" x14ac:dyDescent="0.25">
      <c r="A11" s="3" t="s">
        <v>15</v>
      </c>
      <c r="B11" s="31">
        <v>2</v>
      </c>
      <c r="C11" s="31">
        <v>500</v>
      </c>
      <c r="D11" s="6">
        <v>44625</v>
      </c>
      <c r="E11" s="15">
        <f>D11*B11</f>
        <v>89250</v>
      </c>
      <c r="F11" s="5">
        <v>82110</v>
      </c>
      <c r="G11" s="15">
        <f t="shared" si="0"/>
        <v>164220</v>
      </c>
      <c r="H11" s="6">
        <v>119000</v>
      </c>
      <c r="I11" s="6">
        <f t="shared" si="1"/>
        <v>238000</v>
      </c>
      <c r="K11" s="15">
        <f>AVERAGE(D11,F11,H11)/1.19</f>
        <v>68833.333333333343</v>
      </c>
      <c r="L11" s="15">
        <f t="shared" si="2"/>
        <v>13078.333333333336</v>
      </c>
      <c r="M11" s="15">
        <f t="shared" si="3"/>
        <v>81911.666666666686</v>
      </c>
      <c r="N11" s="15">
        <f t="shared" si="4"/>
        <v>137666.66666666669</v>
      </c>
      <c r="O11" s="42">
        <v>163824</v>
      </c>
      <c r="P11" s="5"/>
      <c r="Q11" s="5"/>
      <c r="R11" s="5"/>
      <c r="S11" s="5"/>
      <c r="T11" s="5"/>
    </row>
    <row r="12" spans="1:20" x14ac:dyDescent="0.25">
      <c r="A12" s="8"/>
      <c r="B12" s="8"/>
      <c r="C12" t="s">
        <v>26</v>
      </c>
      <c r="E12" s="16">
        <f>SUM(E5:E11)</f>
        <v>1035300</v>
      </c>
      <c r="G12" s="16">
        <f>SUM(G5:G11)</f>
        <v>987700</v>
      </c>
      <c r="H12" s="28"/>
      <c r="I12" s="29">
        <f>SUM(I5:I11)</f>
        <v>1428000</v>
      </c>
      <c r="N12" s="12"/>
      <c r="O12" s="42">
        <f>SUM(O5:O11)</f>
        <v>1150332.81</v>
      </c>
    </row>
    <row r="13" spans="1:20" ht="24" customHeight="1" x14ac:dyDescent="0.25">
      <c r="A13" s="82" t="s">
        <v>25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</row>
    <row r="14" spans="1:20" ht="24" customHeight="1" x14ac:dyDescent="0.25">
      <c r="A14" s="84" t="s">
        <v>42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91" t="s">
        <v>37</v>
      </c>
      <c r="Q14" s="91"/>
      <c r="R14" s="91"/>
      <c r="S14" s="91"/>
      <c r="T14" s="91"/>
    </row>
    <row r="15" spans="1:20" ht="60" x14ac:dyDescent="0.25">
      <c r="A15" s="7" t="s">
        <v>6</v>
      </c>
      <c r="B15" s="21" t="s">
        <v>9</v>
      </c>
      <c r="C15" s="37" t="s">
        <v>20</v>
      </c>
      <c r="D15" s="11" t="s">
        <v>10</v>
      </c>
      <c r="E15" s="11" t="s">
        <v>11</v>
      </c>
      <c r="F15" s="11" t="s">
        <v>10</v>
      </c>
      <c r="G15" s="11" t="s">
        <v>11</v>
      </c>
      <c r="H15" s="11" t="s">
        <v>11</v>
      </c>
      <c r="I15" s="11" t="s">
        <v>10</v>
      </c>
      <c r="K15" s="43" t="s">
        <v>32</v>
      </c>
      <c r="L15" s="44" t="s">
        <v>33</v>
      </c>
      <c r="M15" s="43" t="s">
        <v>34</v>
      </c>
      <c r="N15" s="43" t="s">
        <v>35</v>
      </c>
      <c r="O15" s="45" t="s">
        <v>36</v>
      </c>
      <c r="P15" s="38" t="s">
        <v>38</v>
      </c>
      <c r="Q15" s="38" t="s">
        <v>33</v>
      </c>
      <c r="R15" s="38" t="s">
        <v>39</v>
      </c>
      <c r="S15" s="38" t="s">
        <v>40</v>
      </c>
      <c r="T15" s="38" t="s">
        <v>41</v>
      </c>
    </row>
    <row r="16" spans="1:20" ht="21.75" customHeight="1" x14ac:dyDescent="0.25">
      <c r="A16" s="52" t="s">
        <v>7</v>
      </c>
      <c r="B16" s="31">
        <v>1</v>
      </c>
      <c r="C16" s="31">
        <v>43</v>
      </c>
      <c r="D16" s="5">
        <v>416500</v>
      </c>
      <c r="E16" s="6">
        <f t="shared" ref="E16:E21" si="6">D16*B16</f>
        <v>416500</v>
      </c>
      <c r="F16" s="5">
        <v>235025</v>
      </c>
      <c r="G16" s="15">
        <f t="shared" ref="G16:G21" si="7">F16*B16</f>
        <v>235025</v>
      </c>
      <c r="H16" s="6">
        <v>327250</v>
      </c>
      <c r="I16" s="6">
        <f t="shared" ref="I16:I21" si="8">H16*B16</f>
        <v>327250</v>
      </c>
      <c r="K16" s="15">
        <f t="shared" ref="K16:K21" si="9">AVERAGE(D16,F16,H16)/1.19</f>
        <v>274166.66666666669</v>
      </c>
      <c r="L16" s="15">
        <f t="shared" ref="L16:L21" si="10">K16*0.19</f>
        <v>52091.666666666672</v>
      </c>
      <c r="M16" s="15">
        <f t="shared" ref="M16:M21" si="11">K16+L16</f>
        <v>326258.33333333337</v>
      </c>
      <c r="N16" s="15">
        <f t="shared" ref="N16:N21" si="12">K16*B16</f>
        <v>274166.66666666669</v>
      </c>
      <c r="O16" s="42">
        <f>N16*1.19</f>
        <v>326258.33333333331</v>
      </c>
      <c r="P16" s="5"/>
      <c r="Q16" s="5"/>
      <c r="R16" s="5"/>
      <c r="S16" s="5"/>
      <c r="T16" s="5"/>
    </row>
    <row r="17" spans="1:20" x14ac:dyDescent="0.25">
      <c r="A17" s="52"/>
      <c r="B17" s="31">
        <v>1</v>
      </c>
      <c r="C17" s="31">
        <v>49</v>
      </c>
      <c r="D17" s="5">
        <v>452200</v>
      </c>
      <c r="E17" s="6">
        <f t="shared" si="6"/>
        <v>452200</v>
      </c>
      <c r="F17" s="5">
        <v>235025</v>
      </c>
      <c r="G17" s="15">
        <f t="shared" si="7"/>
        <v>235025</v>
      </c>
      <c r="H17" s="6">
        <v>327250</v>
      </c>
      <c r="I17" s="6">
        <f t="shared" si="8"/>
        <v>327250</v>
      </c>
      <c r="K17" s="15">
        <f t="shared" si="9"/>
        <v>284166.66666666669</v>
      </c>
      <c r="L17" s="15">
        <f t="shared" si="10"/>
        <v>53991.666666666672</v>
      </c>
      <c r="M17" s="15">
        <f t="shared" si="11"/>
        <v>338158.33333333337</v>
      </c>
      <c r="N17" s="15">
        <f t="shared" si="12"/>
        <v>284166.66666666669</v>
      </c>
      <c r="O17" s="42">
        <f t="shared" ref="O17:O21" si="13">N17*1.19</f>
        <v>338158.33333333331</v>
      </c>
      <c r="P17" s="5"/>
      <c r="Q17" s="5"/>
      <c r="R17" s="5"/>
      <c r="S17" s="5"/>
      <c r="T17" s="5"/>
    </row>
    <row r="18" spans="1:20" x14ac:dyDescent="0.25">
      <c r="A18" s="52"/>
      <c r="B18" s="31">
        <v>1</v>
      </c>
      <c r="C18" s="31">
        <v>47</v>
      </c>
      <c r="D18" s="5">
        <v>476000</v>
      </c>
      <c r="E18" s="6">
        <f t="shared" si="6"/>
        <v>476000</v>
      </c>
      <c r="F18" s="5">
        <v>235025</v>
      </c>
      <c r="G18" s="15">
        <f t="shared" si="7"/>
        <v>235025</v>
      </c>
      <c r="H18" s="6">
        <v>327250</v>
      </c>
      <c r="I18" s="6">
        <f t="shared" si="8"/>
        <v>327250</v>
      </c>
      <c r="K18" s="15">
        <f t="shared" si="9"/>
        <v>290833.33333333337</v>
      </c>
      <c r="L18" s="15">
        <f t="shared" si="10"/>
        <v>55258.333333333343</v>
      </c>
      <c r="M18" s="15">
        <f t="shared" si="11"/>
        <v>346091.66666666674</v>
      </c>
      <c r="N18" s="15">
        <f t="shared" si="12"/>
        <v>290833.33333333337</v>
      </c>
      <c r="O18" s="42">
        <f t="shared" si="13"/>
        <v>346091.66666666669</v>
      </c>
      <c r="P18" s="5"/>
      <c r="Q18" s="5"/>
      <c r="R18" s="5"/>
      <c r="S18" s="5"/>
      <c r="T18" s="5"/>
    </row>
    <row r="19" spans="1:20" x14ac:dyDescent="0.25">
      <c r="A19" s="52"/>
      <c r="B19" s="31">
        <v>1</v>
      </c>
      <c r="C19" s="31">
        <v>85</v>
      </c>
      <c r="D19" s="5">
        <v>654500</v>
      </c>
      <c r="E19" s="6">
        <f t="shared" si="6"/>
        <v>654500</v>
      </c>
      <c r="F19" s="5">
        <v>235025</v>
      </c>
      <c r="G19" s="15">
        <f t="shared" si="7"/>
        <v>235025</v>
      </c>
      <c r="H19" s="6">
        <v>327250</v>
      </c>
      <c r="I19" s="6">
        <f t="shared" si="8"/>
        <v>327250</v>
      </c>
      <c r="K19" s="15">
        <f t="shared" si="9"/>
        <v>340833.33333333337</v>
      </c>
      <c r="L19" s="15">
        <f t="shared" si="10"/>
        <v>64758.333333333343</v>
      </c>
      <c r="M19" s="15">
        <f t="shared" si="11"/>
        <v>405591.66666666674</v>
      </c>
      <c r="N19" s="15">
        <f t="shared" si="12"/>
        <v>340833.33333333337</v>
      </c>
      <c r="O19" s="42">
        <f t="shared" si="13"/>
        <v>405591.66666666669</v>
      </c>
      <c r="P19" s="5"/>
      <c r="Q19" s="5"/>
      <c r="R19" s="5"/>
      <c r="S19" s="5"/>
      <c r="T19" s="5"/>
    </row>
    <row r="20" spans="1:20" x14ac:dyDescent="0.25">
      <c r="A20" s="52" t="s">
        <v>8</v>
      </c>
      <c r="B20" s="31">
        <v>15</v>
      </c>
      <c r="C20" s="31">
        <v>250</v>
      </c>
      <c r="D20" s="15">
        <v>55533</v>
      </c>
      <c r="E20" s="6">
        <f t="shared" si="6"/>
        <v>832995</v>
      </c>
      <c r="F20" s="5">
        <v>65450</v>
      </c>
      <c r="G20" s="15">
        <f t="shared" si="7"/>
        <v>981750</v>
      </c>
      <c r="H20" s="6">
        <v>95200</v>
      </c>
      <c r="I20" s="6">
        <f t="shared" si="8"/>
        <v>1428000</v>
      </c>
      <c r="K20" s="15">
        <f t="shared" si="9"/>
        <v>60555.462184873955</v>
      </c>
      <c r="L20" s="15">
        <f t="shared" si="10"/>
        <v>11505.537815126052</v>
      </c>
      <c r="M20" s="15">
        <f t="shared" si="11"/>
        <v>72061</v>
      </c>
      <c r="N20" s="15">
        <f t="shared" si="12"/>
        <v>908331.93277310929</v>
      </c>
      <c r="O20" s="42">
        <f t="shared" si="13"/>
        <v>1080915</v>
      </c>
      <c r="P20" s="5"/>
      <c r="Q20" s="5"/>
      <c r="R20" s="5"/>
      <c r="S20" s="5"/>
      <c r="T20" s="5"/>
    </row>
    <row r="21" spans="1:20" x14ac:dyDescent="0.25">
      <c r="A21" s="52"/>
      <c r="B21" s="31">
        <v>5</v>
      </c>
      <c r="C21" s="31">
        <v>500</v>
      </c>
      <c r="D21" s="15">
        <v>202300</v>
      </c>
      <c r="E21" s="6">
        <f t="shared" si="6"/>
        <v>1011500</v>
      </c>
      <c r="F21" s="5">
        <v>65450</v>
      </c>
      <c r="G21" s="15">
        <f t="shared" si="7"/>
        <v>327250</v>
      </c>
      <c r="H21" s="6">
        <v>95200</v>
      </c>
      <c r="I21" s="6">
        <f t="shared" si="8"/>
        <v>476000</v>
      </c>
      <c r="K21" s="15">
        <f t="shared" si="9"/>
        <v>101666.66666666667</v>
      </c>
      <c r="L21" s="15">
        <f t="shared" si="10"/>
        <v>19316.666666666668</v>
      </c>
      <c r="M21" s="15">
        <f t="shared" si="11"/>
        <v>120983.33333333334</v>
      </c>
      <c r="N21" s="15">
        <f t="shared" si="12"/>
        <v>508333.33333333337</v>
      </c>
      <c r="O21" s="42">
        <f t="shared" si="13"/>
        <v>604916.66666666663</v>
      </c>
      <c r="P21" s="5"/>
      <c r="Q21" s="5"/>
      <c r="R21" s="5"/>
      <c r="S21" s="5"/>
      <c r="T21" s="5"/>
    </row>
    <row r="22" spans="1:20" x14ac:dyDescent="0.25">
      <c r="C22" t="s">
        <v>26</v>
      </c>
      <c r="E22" s="16">
        <f>SUM(E16:E21)</f>
        <v>3843695</v>
      </c>
      <c r="G22" s="16">
        <f>SUM(G16:G21)</f>
        <v>2249100</v>
      </c>
      <c r="H22" s="29"/>
      <c r="I22" s="29">
        <f>SUM(I16:I21)</f>
        <v>3213000</v>
      </c>
      <c r="O22" s="42">
        <f>SUM(O16:O21)</f>
        <v>3101931.6666666665</v>
      </c>
    </row>
    <row r="23" spans="1:20" x14ac:dyDescent="0.25">
      <c r="E23" s="16"/>
      <c r="G23" s="16"/>
      <c r="H23" s="16"/>
      <c r="I23" s="16"/>
      <c r="K23" s="12"/>
    </row>
    <row r="24" spans="1:20" x14ac:dyDescent="0.25">
      <c r="A24" s="72" t="s">
        <v>17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4"/>
    </row>
    <row r="25" spans="1:20" x14ac:dyDescent="0.25">
      <c r="A25" s="84" t="s">
        <v>42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7" t="s">
        <v>37</v>
      </c>
      <c r="Q25" s="87"/>
      <c r="R25" s="87"/>
      <c r="S25" s="87"/>
      <c r="T25" s="87"/>
    </row>
    <row r="26" spans="1:20" ht="60" x14ac:dyDescent="0.25">
      <c r="A26" s="34" t="s">
        <v>0</v>
      </c>
      <c r="B26" s="34" t="s">
        <v>1</v>
      </c>
      <c r="C26" s="37" t="s">
        <v>2</v>
      </c>
      <c r="D26" s="11" t="s">
        <v>10</v>
      </c>
      <c r="E26" s="11" t="s">
        <v>11</v>
      </c>
      <c r="F26" s="11" t="s">
        <v>10</v>
      </c>
      <c r="G26" s="11" t="s">
        <v>11</v>
      </c>
      <c r="H26" s="11" t="s">
        <v>11</v>
      </c>
      <c r="I26" s="11" t="s">
        <v>10</v>
      </c>
      <c r="K26" s="43" t="s">
        <v>32</v>
      </c>
      <c r="L26" s="44" t="s">
        <v>33</v>
      </c>
      <c r="M26" s="43" t="s">
        <v>34</v>
      </c>
      <c r="N26" s="43" t="s">
        <v>35</v>
      </c>
      <c r="O26" s="45" t="s">
        <v>36</v>
      </c>
      <c r="P26" s="38" t="s">
        <v>38</v>
      </c>
      <c r="Q26" s="38" t="s">
        <v>33</v>
      </c>
      <c r="R26" s="38" t="s">
        <v>39</v>
      </c>
      <c r="S26" s="38" t="s">
        <v>40</v>
      </c>
      <c r="T26" s="38" t="s">
        <v>41</v>
      </c>
    </row>
    <row r="27" spans="1:20" x14ac:dyDescent="0.25">
      <c r="A27" s="54" t="s">
        <v>3</v>
      </c>
      <c r="B27" s="33">
        <v>1</v>
      </c>
      <c r="C27" s="31">
        <v>383.25</v>
      </c>
      <c r="D27" s="59">
        <v>340</v>
      </c>
      <c r="E27" s="59">
        <v>1785000</v>
      </c>
      <c r="F27" s="59">
        <v>283</v>
      </c>
      <c r="G27" s="59">
        <v>1487500</v>
      </c>
      <c r="H27" s="59">
        <v>362</v>
      </c>
      <c r="I27" s="59">
        <v>1904000</v>
      </c>
      <c r="K27" s="49">
        <f t="shared" ref="K27" si="14">AVERAGE(D27,F27,H27)/1.19</f>
        <v>275.91036414565826</v>
      </c>
      <c r="L27" s="49">
        <f t="shared" ref="L27" si="15">K27*0.19</f>
        <v>52.422969187675072</v>
      </c>
      <c r="M27" s="49">
        <f t="shared" ref="M27" si="16">K27+L27</f>
        <v>328.33333333333331</v>
      </c>
      <c r="N27" s="49">
        <v>1450000</v>
      </c>
      <c r="O27" s="50">
        <f>N27*1.19</f>
        <v>1725500</v>
      </c>
      <c r="P27" s="81"/>
      <c r="Q27" s="81"/>
      <c r="R27" s="81"/>
      <c r="S27" s="81"/>
      <c r="T27" s="81"/>
    </row>
    <row r="28" spans="1:20" x14ac:dyDescent="0.25">
      <c r="A28" s="54"/>
      <c r="B28" s="33">
        <v>2</v>
      </c>
      <c r="C28" s="31">
        <v>340.08</v>
      </c>
      <c r="D28" s="60"/>
      <c r="E28" s="60"/>
      <c r="F28" s="60"/>
      <c r="G28" s="60"/>
      <c r="H28" s="60"/>
      <c r="I28" s="60"/>
      <c r="K28" s="49"/>
      <c r="L28" s="49"/>
      <c r="M28" s="49"/>
      <c r="N28" s="49"/>
      <c r="O28" s="50"/>
      <c r="P28" s="81"/>
      <c r="Q28" s="81"/>
      <c r="R28" s="81"/>
      <c r="S28" s="81"/>
      <c r="T28" s="81"/>
    </row>
    <row r="29" spans="1:20" x14ac:dyDescent="0.25">
      <c r="A29" s="54"/>
      <c r="B29" s="33">
        <v>4</v>
      </c>
      <c r="C29" s="31">
        <v>322.26</v>
      </c>
      <c r="D29" s="60"/>
      <c r="E29" s="60"/>
      <c r="F29" s="60"/>
      <c r="G29" s="60"/>
      <c r="H29" s="60"/>
      <c r="I29" s="60"/>
      <c r="K29" s="49"/>
      <c r="L29" s="49"/>
      <c r="M29" s="49"/>
      <c r="N29" s="49"/>
      <c r="O29" s="50"/>
      <c r="P29" s="81"/>
      <c r="Q29" s="81"/>
      <c r="R29" s="81"/>
      <c r="S29" s="81"/>
      <c r="T29" s="81"/>
    </row>
    <row r="30" spans="1:20" x14ac:dyDescent="0.25">
      <c r="A30" s="54"/>
      <c r="B30" s="33">
        <v>5</v>
      </c>
      <c r="C30" s="31">
        <v>322.26</v>
      </c>
      <c r="D30" s="60"/>
      <c r="E30" s="60"/>
      <c r="F30" s="60"/>
      <c r="G30" s="60"/>
      <c r="H30" s="60"/>
      <c r="I30" s="60"/>
      <c r="K30" s="49"/>
      <c r="L30" s="49"/>
      <c r="M30" s="49"/>
      <c r="N30" s="49"/>
      <c r="O30" s="50"/>
      <c r="P30" s="81"/>
      <c r="Q30" s="81"/>
      <c r="R30" s="81"/>
      <c r="S30" s="81"/>
      <c r="T30" s="81"/>
    </row>
    <row r="31" spans="1:20" x14ac:dyDescent="0.25">
      <c r="A31" s="54"/>
      <c r="B31" s="33">
        <v>6</v>
      </c>
      <c r="C31" s="31">
        <v>322.26</v>
      </c>
      <c r="D31" s="60"/>
      <c r="E31" s="60"/>
      <c r="F31" s="60"/>
      <c r="G31" s="60"/>
      <c r="H31" s="60"/>
      <c r="I31" s="60"/>
      <c r="K31" s="49"/>
      <c r="L31" s="49"/>
      <c r="M31" s="49"/>
      <c r="N31" s="49"/>
      <c r="O31" s="50"/>
      <c r="P31" s="81"/>
      <c r="Q31" s="81"/>
      <c r="R31" s="81"/>
      <c r="S31" s="81"/>
      <c r="T31" s="81"/>
    </row>
    <row r="32" spans="1:20" x14ac:dyDescent="0.25">
      <c r="A32" s="54"/>
      <c r="B32" s="33">
        <v>7</v>
      </c>
      <c r="C32" s="31">
        <v>322.26</v>
      </c>
      <c r="D32" s="60"/>
      <c r="E32" s="60"/>
      <c r="F32" s="60"/>
      <c r="G32" s="60"/>
      <c r="H32" s="60"/>
      <c r="I32" s="60"/>
      <c r="K32" s="49"/>
      <c r="L32" s="49"/>
      <c r="M32" s="49"/>
      <c r="N32" s="49"/>
      <c r="O32" s="50"/>
      <c r="P32" s="81"/>
      <c r="Q32" s="81"/>
      <c r="R32" s="81"/>
      <c r="S32" s="81"/>
      <c r="T32" s="81"/>
    </row>
    <row r="33" spans="1:20" x14ac:dyDescent="0.25">
      <c r="A33" s="54"/>
      <c r="B33" s="33">
        <v>8</v>
      </c>
      <c r="C33" s="31">
        <v>322.26</v>
      </c>
      <c r="D33" s="60"/>
      <c r="E33" s="60"/>
      <c r="F33" s="60"/>
      <c r="G33" s="60"/>
      <c r="H33" s="60"/>
      <c r="I33" s="60"/>
      <c r="K33" s="49"/>
      <c r="L33" s="49"/>
      <c r="M33" s="49"/>
      <c r="N33" s="49"/>
      <c r="O33" s="50"/>
      <c r="P33" s="81"/>
      <c r="Q33" s="81"/>
      <c r="R33" s="81"/>
      <c r="S33" s="81"/>
      <c r="T33" s="81"/>
    </row>
    <row r="34" spans="1:20" x14ac:dyDescent="0.25">
      <c r="A34" s="54"/>
      <c r="B34" s="33">
        <v>9</v>
      </c>
      <c r="C34" s="31">
        <v>322.26</v>
      </c>
      <c r="D34" s="60"/>
      <c r="E34" s="60"/>
      <c r="F34" s="60"/>
      <c r="G34" s="60"/>
      <c r="H34" s="60"/>
      <c r="I34" s="60"/>
      <c r="K34" s="49"/>
      <c r="L34" s="49"/>
      <c r="M34" s="49"/>
      <c r="N34" s="49"/>
      <c r="O34" s="50"/>
      <c r="P34" s="81"/>
      <c r="Q34" s="81"/>
      <c r="R34" s="81"/>
      <c r="S34" s="81"/>
      <c r="T34" s="81"/>
    </row>
    <row r="35" spans="1:20" x14ac:dyDescent="0.25">
      <c r="A35" s="54"/>
      <c r="B35" s="33">
        <v>10</v>
      </c>
      <c r="C35" s="31">
        <v>322.26</v>
      </c>
      <c r="D35" s="60"/>
      <c r="E35" s="60"/>
      <c r="F35" s="60"/>
      <c r="G35" s="60"/>
      <c r="H35" s="60"/>
      <c r="I35" s="60"/>
      <c r="J35" s="12"/>
      <c r="K35" s="49"/>
      <c r="L35" s="49"/>
      <c r="M35" s="49"/>
      <c r="N35" s="49"/>
      <c r="O35" s="50"/>
      <c r="P35" s="81"/>
      <c r="Q35" s="81"/>
      <c r="R35" s="81"/>
      <c r="S35" s="81"/>
      <c r="T35" s="81"/>
    </row>
    <row r="36" spans="1:20" x14ac:dyDescent="0.25">
      <c r="A36" s="54"/>
      <c r="B36" s="33">
        <v>11</v>
      </c>
      <c r="C36" s="31">
        <v>322.26</v>
      </c>
      <c r="D36" s="60"/>
      <c r="E36" s="60"/>
      <c r="F36" s="60"/>
      <c r="G36" s="60"/>
      <c r="H36" s="60"/>
      <c r="I36" s="60"/>
      <c r="K36" s="49"/>
      <c r="L36" s="49"/>
      <c r="M36" s="49"/>
      <c r="N36" s="49"/>
      <c r="O36" s="50"/>
      <c r="P36" s="81"/>
      <c r="Q36" s="81"/>
      <c r="R36" s="81"/>
      <c r="S36" s="81"/>
      <c r="T36" s="81"/>
    </row>
    <row r="37" spans="1:20" x14ac:dyDescent="0.25">
      <c r="A37" s="54"/>
      <c r="B37" s="33">
        <v>12</v>
      </c>
      <c r="C37" s="31">
        <v>322.26</v>
      </c>
      <c r="D37" s="60"/>
      <c r="E37" s="60"/>
      <c r="F37" s="60"/>
      <c r="G37" s="60"/>
      <c r="H37" s="60"/>
      <c r="I37" s="60"/>
      <c r="J37" s="12"/>
      <c r="K37" s="49"/>
      <c r="L37" s="49"/>
      <c r="M37" s="49"/>
      <c r="N37" s="49"/>
      <c r="O37" s="50"/>
      <c r="P37" s="81"/>
      <c r="Q37" s="81"/>
      <c r="R37" s="81"/>
      <c r="S37" s="81"/>
      <c r="T37" s="81"/>
    </row>
    <row r="38" spans="1:20" x14ac:dyDescent="0.25">
      <c r="A38" s="54"/>
      <c r="B38" s="33">
        <v>13</v>
      </c>
      <c r="C38" s="31">
        <v>322.26</v>
      </c>
      <c r="D38" s="60"/>
      <c r="E38" s="60"/>
      <c r="F38" s="60"/>
      <c r="G38" s="60"/>
      <c r="H38" s="60"/>
      <c r="I38" s="60"/>
      <c r="K38" s="49"/>
      <c r="L38" s="49"/>
      <c r="M38" s="49"/>
      <c r="N38" s="49"/>
      <c r="O38" s="50"/>
      <c r="P38" s="81"/>
      <c r="Q38" s="81"/>
      <c r="R38" s="81"/>
      <c r="S38" s="81"/>
      <c r="T38" s="81"/>
    </row>
    <row r="39" spans="1:20" x14ac:dyDescent="0.25">
      <c r="A39" s="54"/>
      <c r="B39" s="33">
        <v>14</v>
      </c>
      <c r="C39" s="31">
        <v>322.26</v>
      </c>
      <c r="D39" s="60"/>
      <c r="E39" s="60"/>
      <c r="F39" s="60"/>
      <c r="G39" s="60"/>
      <c r="H39" s="60"/>
      <c r="I39" s="60"/>
      <c r="J39" s="12"/>
      <c r="K39" s="49"/>
      <c r="L39" s="49"/>
      <c r="M39" s="49"/>
      <c r="N39" s="49"/>
      <c r="O39" s="50"/>
      <c r="P39" s="81"/>
      <c r="Q39" s="81"/>
      <c r="R39" s="81"/>
      <c r="S39" s="81"/>
      <c r="T39" s="81"/>
    </row>
    <row r="40" spans="1:20" x14ac:dyDescent="0.25">
      <c r="A40" s="54"/>
      <c r="B40" s="33">
        <v>15</v>
      </c>
      <c r="C40" s="31">
        <v>322.26</v>
      </c>
      <c r="D40" s="60"/>
      <c r="E40" s="60"/>
      <c r="F40" s="60"/>
      <c r="G40" s="60"/>
      <c r="H40" s="60"/>
      <c r="I40" s="60"/>
      <c r="K40" s="49"/>
      <c r="L40" s="49"/>
      <c r="M40" s="49"/>
      <c r="N40" s="49"/>
      <c r="O40" s="50"/>
      <c r="P40" s="81"/>
      <c r="Q40" s="81"/>
      <c r="R40" s="81"/>
      <c r="S40" s="81"/>
      <c r="T40" s="81"/>
    </row>
    <row r="41" spans="1:20" x14ac:dyDescent="0.25">
      <c r="A41" s="54"/>
      <c r="B41" s="33">
        <v>16</v>
      </c>
      <c r="C41" s="31">
        <v>323.92</v>
      </c>
      <c r="D41" s="60"/>
      <c r="E41" s="60"/>
      <c r="F41" s="60"/>
      <c r="G41" s="60"/>
      <c r="H41" s="60"/>
      <c r="I41" s="60"/>
      <c r="K41" s="49"/>
      <c r="L41" s="49"/>
      <c r="M41" s="49"/>
      <c r="N41" s="49"/>
      <c r="O41" s="50"/>
      <c r="P41" s="81"/>
      <c r="Q41" s="81"/>
      <c r="R41" s="81"/>
      <c r="S41" s="81"/>
      <c r="T41" s="81"/>
    </row>
    <row r="42" spans="1:20" x14ac:dyDescent="0.25">
      <c r="A42" s="54"/>
      <c r="B42" s="33">
        <v>17</v>
      </c>
      <c r="C42" s="31">
        <v>341.5</v>
      </c>
      <c r="D42" s="60"/>
      <c r="E42" s="60"/>
      <c r="F42" s="60"/>
      <c r="G42" s="60"/>
      <c r="H42" s="60"/>
      <c r="I42" s="60"/>
      <c r="K42" s="49"/>
      <c r="L42" s="49"/>
      <c r="M42" s="49"/>
      <c r="N42" s="49"/>
      <c r="O42" s="50"/>
      <c r="P42" s="81"/>
      <c r="Q42" s="81"/>
      <c r="R42" s="81"/>
      <c r="S42" s="81"/>
      <c r="T42" s="81"/>
    </row>
    <row r="43" spans="1:20" x14ac:dyDescent="0.25">
      <c r="A43" s="55" t="s">
        <v>4</v>
      </c>
      <c r="B43" s="55"/>
      <c r="C43" s="37">
        <v>5255.55</v>
      </c>
      <c r="D43" s="61"/>
      <c r="E43" s="61"/>
      <c r="F43" s="61"/>
      <c r="G43" s="61"/>
      <c r="H43" s="61"/>
      <c r="I43" s="61"/>
      <c r="K43" s="49"/>
      <c r="L43" s="49"/>
      <c r="M43" s="49"/>
      <c r="N43" s="49"/>
      <c r="O43" s="50"/>
      <c r="P43" s="81"/>
      <c r="Q43" s="81"/>
      <c r="R43" s="81"/>
      <c r="S43" s="81"/>
      <c r="T43" s="81"/>
    </row>
    <row r="44" spans="1:20" x14ac:dyDescent="0.25">
      <c r="A44" s="53" t="s">
        <v>12</v>
      </c>
      <c r="B44" s="33">
        <v>1</v>
      </c>
      <c r="C44" s="52">
        <v>1605</v>
      </c>
      <c r="D44" s="62">
        <f>E44/C44</f>
        <v>519.00311526479754</v>
      </c>
      <c r="E44" s="62">
        <v>833000</v>
      </c>
      <c r="F44" s="62">
        <f>G44/C44</f>
        <v>297.49968847352022</v>
      </c>
      <c r="G44" s="59">
        <v>477487</v>
      </c>
      <c r="H44" s="59">
        <f>I44/C44</f>
        <v>519.00311526479754</v>
      </c>
      <c r="I44" s="59">
        <v>833000</v>
      </c>
      <c r="K44" s="49">
        <f t="shared" ref="K44" si="17">AVERAGE(D44,F44,H44)/1.19</f>
        <v>374.09129383840764</v>
      </c>
      <c r="L44" s="49">
        <f t="shared" ref="L44:L56" si="18">K44*0.19</f>
        <v>71.077345829297457</v>
      </c>
      <c r="M44" s="49">
        <f t="shared" ref="M44" si="19">K44+L44</f>
        <v>445.16863966770507</v>
      </c>
      <c r="N44" s="49">
        <f>K44*C44</f>
        <v>600416.5266106443</v>
      </c>
      <c r="O44" s="50">
        <f>N44*1.19</f>
        <v>714495.66666666674</v>
      </c>
      <c r="P44" s="81"/>
      <c r="Q44" s="81"/>
      <c r="R44" s="81"/>
      <c r="S44" s="81"/>
      <c r="T44" s="81"/>
    </row>
    <row r="45" spans="1:20" x14ac:dyDescent="0.25">
      <c r="A45" s="53"/>
      <c r="B45" s="33">
        <v>2</v>
      </c>
      <c r="C45" s="52"/>
      <c r="D45" s="62"/>
      <c r="E45" s="62"/>
      <c r="F45" s="62"/>
      <c r="G45" s="60"/>
      <c r="H45" s="60"/>
      <c r="I45" s="60"/>
      <c r="K45" s="49"/>
      <c r="L45" s="49"/>
      <c r="M45" s="49"/>
      <c r="N45" s="49"/>
      <c r="O45" s="50"/>
      <c r="P45" s="81"/>
      <c r="Q45" s="81"/>
      <c r="R45" s="81"/>
      <c r="S45" s="81"/>
      <c r="T45" s="81"/>
    </row>
    <row r="46" spans="1:20" ht="23.25" customHeight="1" x14ac:dyDescent="0.25">
      <c r="A46" s="53"/>
      <c r="B46" s="33">
        <v>3</v>
      </c>
      <c r="C46" s="52"/>
      <c r="D46" s="62"/>
      <c r="E46" s="62"/>
      <c r="F46" s="62"/>
      <c r="G46" s="61"/>
      <c r="H46" s="61"/>
      <c r="I46" s="61"/>
      <c r="K46" s="49"/>
      <c r="L46" s="49"/>
      <c r="M46" s="49"/>
      <c r="N46" s="49"/>
      <c r="O46" s="50"/>
      <c r="P46" s="81"/>
      <c r="Q46" s="81"/>
      <c r="R46" s="81"/>
      <c r="S46" s="81"/>
      <c r="T46" s="81"/>
    </row>
    <row r="47" spans="1:20" x14ac:dyDescent="0.25">
      <c r="A47" s="53" t="s">
        <v>13</v>
      </c>
      <c r="B47" s="33">
        <v>1</v>
      </c>
      <c r="C47" s="52">
        <v>735</v>
      </c>
      <c r="D47" s="62">
        <f>E47/C47</f>
        <v>728.57142857142856</v>
      </c>
      <c r="E47" s="62">
        <v>535500</v>
      </c>
      <c r="F47" s="59">
        <f>G47/C47</f>
        <v>297.50204081632654</v>
      </c>
      <c r="G47" s="59">
        <v>218664</v>
      </c>
      <c r="H47" s="59">
        <f>I47/C47</f>
        <v>647.61904761904759</v>
      </c>
      <c r="I47" s="59">
        <v>476000</v>
      </c>
      <c r="K47" s="49">
        <f t="shared" ref="K47" si="20">AVERAGE(D47,F47,H47)/1.19</f>
        <v>468.82143333523879</v>
      </c>
      <c r="L47" s="49">
        <f t="shared" si="18"/>
        <v>89.076072333695379</v>
      </c>
      <c r="M47" s="49">
        <f t="shared" ref="M47" si="21">K47+L47</f>
        <v>557.89750566893417</v>
      </c>
      <c r="N47" s="49">
        <f>K47*C47</f>
        <v>344583.75350140053</v>
      </c>
      <c r="O47" s="50">
        <f>N47*1.19</f>
        <v>410054.66666666663</v>
      </c>
      <c r="P47" s="81"/>
      <c r="Q47" s="81"/>
      <c r="R47" s="81"/>
      <c r="S47" s="81"/>
      <c r="T47" s="81"/>
    </row>
    <row r="48" spans="1:20" x14ac:dyDescent="0.25">
      <c r="A48" s="53"/>
      <c r="B48" s="54">
        <v>2</v>
      </c>
      <c r="C48" s="52"/>
      <c r="D48" s="62"/>
      <c r="E48" s="62"/>
      <c r="F48" s="60"/>
      <c r="G48" s="60"/>
      <c r="H48" s="60"/>
      <c r="I48" s="60"/>
      <c r="K48" s="49"/>
      <c r="L48" s="49"/>
      <c r="M48" s="49"/>
      <c r="N48" s="49"/>
      <c r="O48" s="50"/>
      <c r="P48" s="81"/>
      <c r="Q48" s="81"/>
      <c r="R48" s="81"/>
      <c r="S48" s="81"/>
      <c r="T48" s="81"/>
    </row>
    <row r="49" spans="1:20" ht="12.75" customHeight="1" x14ac:dyDescent="0.25">
      <c r="A49" s="53"/>
      <c r="B49" s="54"/>
      <c r="C49" s="52"/>
      <c r="D49" s="62"/>
      <c r="E49" s="62"/>
      <c r="F49" s="61"/>
      <c r="G49" s="61"/>
      <c r="H49" s="61"/>
      <c r="I49" s="61"/>
      <c r="K49" s="49"/>
      <c r="L49" s="49"/>
      <c r="M49" s="49"/>
      <c r="N49" s="49"/>
      <c r="O49" s="50"/>
      <c r="P49" s="81"/>
      <c r="Q49" s="81"/>
      <c r="R49" s="81"/>
      <c r="S49" s="81"/>
      <c r="T49" s="81"/>
    </row>
    <row r="50" spans="1:20" x14ac:dyDescent="0.25">
      <c r="A50" s="53" t="s">
        <v>16</v>
      </c>
      <c r="B50" s="33">
        <v>1</v>
      </c>
      <c r="C50" s="52">
        <v>358</v>
      </c>
      <c r="D50" s="62">
        <f>E50/C50</f>
        <v>1329.6089385474861</v>
      </c>
      <c r="E50" s="62">
        <v>476000</v>
      </c>
      <c r="F50" s="59">
        <f>G50/C50</f>
        <v>295.83798882681566</v>
      </c>
      <c r="G50" s="59">
        <v>105910</v>
      </c>
      <c r="H50" s="59">
        <f>I50/C50</f>
        <v>664.80446927374305</v>
      </c>
      <c r="I50" s="59">
        <v>238000</v>
      </c>
      <c r="K50" s="49">
        <f t="shared" ref="K50" si="22">AVERAGE(D50,F50,H50)/1.19</f>
        <v>641.52700186219749</v>
      </c>
      <c r="L50" s="49">
        <f t="shared" si="18"/>
        <v>121.89013035381753</v>
      </c>
      <c r="M50" s="49">
        <f t="shared" ref="M50" si="23">K50+L50</f>
        <v>763.41713221601503</v>
      </c>
      <c r="N50" s="49">
        <f>K50*C50</f>
        <v>229666.66666666672</v>
      </c>
      <c r="O50" s="50">
        <f>N50*1.19</f>
        <v>273303.33333333337</v>
      </c>
      <c r="P50" s="81"/>
      <c r="Q50" s="81"/>
      <c r="R50" s="81"/>
      <c r="S50" s="81"/>
      <c r="T50" s="81"/>
    </row>
    <row r="51" spans="1:20" x14ac:dyDescent="0.25">
      <c r="A51" s="53"/>
      <c r="B51" s="33">
        <v>2</v>
      </c>
      <c r="C51" s="52"/>
      <c r="D51" s="62"/>
      <c r="E51" s="62"/>
      <c r="F51" s="60"/>
      <c r="G51" s="60"/>
      <c r="H51" s="60"/>
      <c r="I51" s="60"/>
      <c r="K51" s="49"/>
      <c r="L51" s="49"/>
      <c r="M51" s="49"/>
      <c r="N51" s="49"/>
      <c r="O51" s="50"/>
      <c r="P51" s="81"/>
      <c r="Q51" s="81"/>
      <c r="R51" s="81"/>
      <c r="S51" s="81"/>
      <c r="T51" s="81"/>
    </row>
    <row r="52" spans="1:20" ht="11.25" customHeight="1" x14ac:dyDescent="0.25">
      <c r="A52" s="53"/>
      <c r="B52" s="54">
        <v>3</v>
      </c>
      <c r="C52" s="52"/>
      <c r="D52" s="62"/>
      <c r="E52" s="62"/>
      <c r="F52" s="60"/>
      <c r="G52" s="60"/>
      <c r="H52" s="60"/>
      <c r="I52" s="60"/>
      <c r="K52" s="49"/>
      <c r="L52" s="49"/>
      <c r="M52" s="49"/>
      <c r="N52" s="49"/>
      <c r="O52" s="50"/>
      <c r="P52" s="81"/>
      <c r="Q52" s="81"/>
      <c r="R52" s="81"/>
      <c r="S52" s="81"/>
      <c r="T52" s="81"/>
    </row>
    <row r="53" spans="1:20" x14ac:dyDescent="0.25">
      <c r="A53" s="53"/>
      <c r="B53" s="54"/>
      <c r="C53" s="52"/>
      <c r="D53" s="62"/>
      <c r="E53" s="62"/>
      <c r="F53" s="61"/>
      <c r="G53" s="61"/>
      <c r="H53" s="61"/>
      <c r="I53" s="61"/>
      <c r="K53" s="49"/>
      <c r="L53" s="49"/>
      <c r="M53" s="49"/>
      <c r="N53" s="49"/>
      <c r="O53" s="50"/>
      <c r="P53" s="81"/>
      <c r="Q53" s="81"/>
      <c r="R53" s="81"/>
      <c r="S53" s="81"/>
      <c r="T53" s="81"/>
    </row>
    <row r="54" spans="1:20" x14ac:dyDescent="0.25">
      <c r="A54" s="53" t="s">
        <v>15</v>
      </c>
      <c r="B54" s="33">
        <v>1</v>
      </c>
      <c r="C54" s="52">
        <v>282</v>
      </c>
      <c r="D54" s="62">
        <f>E54/C54</f>
        <v>1476.950354609929</v>
      </c>
      <c r="E54" s="62">
        <v>416500</v>
      </c>
      <c r="F54" s="59">
        <f>G54/C54</f>
        <v>297.5</v>
      </c>
      <c r="G54" s="59">
        <v>83895</v>
      </c>
      <c r="H54" s="59">
        <f>I54/C54</f>
        <v>506.38297872340428</v>
      </c>
      <c r="I54" s="59">
        <v>142800</v>
      </c>
      <c r="K54" s="49">
        <f t="shared" ref="K54" si="24">AVERAGE(D54,F54,H54)/1.19</f>
        <v>638.88888888888891</v>
      </c>
      <c r="L54" s="49">
        <f t="shared" si="18"/>
        <v>121.3888888888889</v>
      </c>
      <c r="M54" s="49">
        <f t="shared" ref="M54" si="25">K54+L54</f>
        <v>760.27777777777783</v>
      </c>
      <c r="N54" s="49">
        <f>K54*C54</f>
        <v>180166.66666666669</v>
      </c>
      <c r="O54" s="50">
        <f>N54*1.19</f>
        <v>214398.33333333334</v>
      </c>
      <c r="P54" s="81"/>
      <c r="Q54" s="81"/>
      <c r="R54" s="81"/>
      <c r="S54" s="81"/>
      <c r="T54" s="81"/>
    </row>
    <row r="55" spans="1:20" x14ac:dyDescent="0.25">
      <c r="A55" s="53"/>
      <c r="B55" s="33">
        <v>2</v>
      </c>
      <c r="C55" s="52"/>
      <c r="D55" s="62"/>
      <c r="E55" s="62"/>
      <c r="F55" s="61"/>
      <c r="G55" s="61"/>
      <c r="H55" s="61"/>
      <c r="I55" s="61"/>
      <c r="K55" s="49"/>
      <c r="L55" s="49"/>
      <c r="M55" s="49"/>
      <c r="N55" s="49"/>
      <c r="O55" s="50"/>
      <c r="P55" s="81"/>
      <c r="Q55" s="81"/>
      <c r="R55" s="81"/>
      <c r="S55" s="81"/>
      <c r="T55" s="81"/>
    </row>
    <row r="56" spans="1:20" ht="27" customHeight="1" x14ac:dyDescent="0.25">
      <c r="A56" s="53" t="s">
        <v>5</v>
      </c>
      <c r="B56" s="33">
        <v>5</v>
      </c>
      <c r="C56" s="52">
        <v>577</v>
      </c>
      <c r="D56" s="62">
        <f>E56/C56</f>
        <v>928.07625649913348</v>
      </c>
      <c r="E56" s="62">
        <v>535500</v>
      </c>
      <c r="F56" s="59">
        <f>G56/C56</f>
        <v>297.50086655112653</v>
      </c>
      <c r="G56" s="59">
        <v>171658</v>
      </c>
      <c r="H56" s="59">
        <f>I56/C56</f>
        <v>453.72616984402077</v>
      </c>
      <c r="I56" s="59">
        <v>261800</v>
      </c>
      <c r="K56" s="49">
        <f t="shared" ref="K56" si="26">AVERAGE(D56,F56,H56)/1.19</f>
        <v>470.39307924209544</v>
      </c>
      <c r="L56" s="49">
        <f t="shared" si="18"/>
        <v>89.374685055998128</v>
      </c>
      <c r="M56" s="49">
        <f t="shared" ref="M56" si="27">K56+L56</f>
        <v>559.76776429809354</v>
      </c>
      <c r="N56" s="49">
        <f>K56*C56</f>
        <v>271416.80672268907</v>
      </c>
      <c r="O56" s="50">
        <f>N56*1.19</f>
        <v>322986</v>
      </c>
      <c r="P56" s="81"/>
      <c r="Q56" s="81"/>
      <c r="R56" s="81"/>
      <c r="S56" s="81"/>
      <c r="T56" s="81"/>
    </row>
    <row r="57" spans="1:20" x14ac:dyDescent="0.25">
      <c r="A57" s="53"/>
      <c r="B57" s="33">
        <v>6</v>
      </c>
      <c r="C57" s="52"/>
      <c r="D57" s="62"/>
      <c r="E57" s="62"/>
      <c r="F57" s="61"/>
      <c r="G57" s="61"/>
      <c r="H57" s="61"/>
      <c r="I57" s="61"/>
      <c r="K57" s="49"/>
      <c r="L57" s="49"/>
      <c r="M57" s="49"/>
      <c r="N57" s="49"/>
      <c r="O57" s="50"/>
      <c r="P57" s="81"/>
      <c r="Q57" s="81"/>
      <c r="R57" s="81"/>
      <c r="S57" s="81"/>
      <c r="T57" s="81"/>
    </row>
    <row r="58" spans="1:20" x14ac:dyDescent="0.25">
      <c r="A58" s="32"/>
      <c r="B58" s="33"/>
      <c r="C58" t="s">
        <v>26</v>
      </c>
      <c r="D58" s="17"/>
      <c r="E58" s="17">
        <f>SUM(E26:E56)</f>
        <v>4581500</v>
      </c>
      <c r="F58" s="35"/>
      <c r="G58" s="18">
        <f>SUM(G26:G56)</f>
        <v>2545114</v>
      </c>
      <c r="H58" s="35"/>
      <c r="I58" s="18">
        <f>SUM(I26:I56)</f>
        <v>3855600</v>
      </c>
      <c r="O58" s="42">
        <f>O56+O54+O50+O47+O44+O27</f>
        <v>3660738</v>
      </c>
    </row>
    <row r="59" spans="1:20" ht="23.25" customHeight="1" x14ac:dyDescent="0.25">
      <c r="A59" s="82" t="s">
        <v>28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</row>
    <row r="60" spans="1:20" x14ac:dyDescent="0.25">
      <c r="A60" s="84" t="s">
        <v>42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8" t="s">
        <v>37</v>
      </c>
      <c r="Q60" s="89"/>
      <c r="R60" s="89"/>
      <c r="S60" s="89"/>
      <c r="T60" s="90"/>
    </row>
    <row r="61" spans="1:20" ht="60" x14ac:dyDescent="0.25">
      <c r="A61" s="55" t="s">
        <v>6</v>
      </c>
      <c r="B61" s="55"/>
      <c r="C61" s="37" t="s">
        <v>2</v>
      </c>
      <c r="D61" s="10"/>
      <c r="E61" s="10"/>
      <c r="F61" s="10"/>
      <c r="G61" s="10"/>
      <c r="H61" s="36"/>
      <c r="I61" s="36"/>
      <c r="K61" s="43" t="s">
        <v>32</v>
      </c>
      <c r="L61" s="44" t="s">
        <v>33</v>
      </c>
      <c r="M61" s="43" t="s">
        <v>34</v>
      </c>
      <c r="N61" s="43" t="s">
        <v>35</v>
      </c>
      <c r="O61" s="45" t="s">
        <v>36</v>
      </c>
      <c r="P61" s="38" t="s">
        <v>38</v>
      </c>
      <c r="Q61" s="38" t="s">
        <v>33</v>
      </c>
      <c r="R61" s="38" t="s">
        <v>39</v>
      </c>
      <c r="S61" s="38" t="s">
        <v>40</v>
      </c>
      <c r="T61" s="38" t="s">
        <v>41</v>
      </c>
    </row>
    <row r="62" spans="1:20" ht="15.75" customHeight="1" x14ac:dyDescent="0.25">
      <c r="A62" s="51" t="s">
        <v>27</v>
      </c>
      <c r="B62" s="51"/>
      <c r="C62" s="52">
        <v>37933</v>
      </c>
      <c r="D62" s="59">
        <f>E62/(C62+C64)</f>
        <v>121.70540983955851</v>
      </c>
      <c r="E62" s="59">
        <v>5712000</v>
      </c>
      <c r="F62" s="59">
        <f>G62/(C62+C64)</f>
        <v>297.50001065348476</v>
      </c>
      <c r="G62" s="59">
        <v>13962568</v>
      </c>
      <c r="H62" s="59">
        <f>I62/(C62+C64)</f>
        <v>372.72281763364799</v>
      </c>
      <c r="I62" s="59">
        <v>17493000</v>
      </c>
      <c r="K62" s="49">
        <f t="shared" ref="K62" si="28">AVERAGE(D62,F62,H62)/1.19</f>
        <v>221.82863813072586</v>
      </c>
      <c r="L62" s="49">
        <f t="shared" ref="L62" si="29">K62*0.19</f>
        <v>42.147441244837914</v>
      </c>
      <c r="M62" s="49">
        <f t="shared" ref="M62" si="30">K62+L62</f>
        <v>263.97607937556376</v>
      </c>
      <c r="N62" s="49">
        <f>K62*(C62+C64)</f>
        <v>10411083.473389357</v>
      </c>
      <c r="O62" s="50">
        <f>N62*1.19</f>
        <v>12389189.333333334</v>
      </c>
      <c r="P62" s="78"/>
      <c r="Q62" s="78"/>
      <c r="R62" s="78"/>
      <c r="S62" s="78"/>
      <c r="T62" s="78"/>
    </row>
    <row r="63" spans="1:20" x14ac:dyDescent="0.25">
      <c r="A63" s="51"/>
      <c r="B63" s="51"/>
      <c r="C63" s="52"/>
      <c r="D63" s="60"/>
      <c r="E63" s="60"/>
      <c r="F63" s="60"/>
      <c r="G63" s="60"/>
      <c r="H63" s="60"/>
      <c r="I63" s="60"/>
      <c r="K63" s="49"/>
      <c r="L63" s="49"/>
      <c r="M63" s="49"/>
      <c r="N63" s="49"/>
      <c r="O63" s="50"/>
      <c r="P63" s="79"/>
      <c r="Q63" s="79"/>
      <c r="R63" s="79"/>
      <c r="S63" s="79"/>
      <c r="T63" s="79"/>
    </row>
    <row r="64" spans="1:20" x14ac:dyDescent="0.25">
      <c r="A64" s="51" t="s">
        <v>8</v>
      </c>
      <c r="B64" s="51"/>
      <c r="C64" s="52">
        <v>9000</v>
      </c>
      <c r="D64" s="60"/>
      <c r="E64" s="60"/>
      <c r="F64" s="60"/>
      <c r="G64" s="60"/>
      <c r="H64" s="60"/>
      <c r="I64" s="60"/>
      <c r="K64" s="49"/>
      <c r="L64" s="49"/>
      <c r="M64" s="49"/>
      <c r="N64" s="49"/>
      <c r="O64" s="50"/>
      <c r="P64" s="79"/>
      <c r="Q64" s="79"/>
      <c r="R64" s="79"/>
      <c r="S64" s="79"/>
      <c r="T64" s="79"/>
    </row>
    <row r="65" spans="1:20" x14ac:dyDescent="0.25">
      <c r="A65" s="51"/>
      <c r="B65" s="51"/>
      <c r="C65" s="52"/>
      <c r="D65" s="61"/>
      <c r="E65" s="61"/>
      <c r="F65" s="61"/>
      <c r="G65" s="61"/>
      <c r="H65" s="61"/>
      <c r="I65" s="61"/>
      <c r="K65" s="49"/>
      <c r="L65" s="49"/>
      <c r="M65" s="49"/>
      <c r="N65" s="49"/>
      <c r="O65" s="50"/>
      <c r="P65" s="80"/>
      <c r="Q65" s="80"/>
      <c r="R65" s="80"/>
      <c r="S65" s="80"/>
      <c r="T65" s="80"/>
    </row>
    <row r="66" spans="1:20" ht="15.75" x14ac:dyDescent="0.25">
      <c r="D66" s="16"/>
      <c r="E66" s="27">
        <f>SUM(E62:E65)</f>
        <v>5712000</v>
      </c>
      <c r="F66" s="26"/>
      <c r="G66" s="27">
        <f>SUM(G62:G65)</f>
        <v>13962568</v>
      </c>
      <c r="H66" s="26"/>
      <c r="I66" s="27">
        <f>SUM(I62)</f>
        <v>17493000</v>
      </c>
      <c r="K66" s="12"/>
      <c r="O66" s="42">
        <f>SUM(O62)</f>
        <v>12389189.333333334</v>
      </c>
    </row>
    <row r="67" spans="1:20" ht="16.5" thickBot="1" x14ac:dyDescent="0.3">
      <c r="D67" s="16"/>
      <c r="E67" s="27"/>
      <c r="F67" s="26"/>
      <c r="G67" s="27"/>
      <c r="H67" s="26"/>
      <c r="I67" s="27"/>
      <c r="N67" s="12"/>
    </row>
    <row r="68" spans="1:20" ht="16.5" thickBot="1" x14ac:dyDescent="0.3">
      <c r="A68" s="92" t="s">
        <v>43</v>
      </c>
      <c r="B68" s="93"/>
      <c r="E68" s="20">
        <f>E66+E58+E22+E12</f>
        <v>15172495</v>
      </c>
      <c r="F68" s="20"/>
      <c r="G68" s="20">
        <f>G66+G58+G22+G12</f>
        <v>19744482</v>
      </c>
      <c r="H68" s="20"/>
      <c r="I68" s="20">
        <f>I66+I58+I22+I12</f>
        <v>25989600</v>
      </c>
      <c r="M68" s="12"/>
    </row>
    <row r="69" spans="1:20" ht="16.5" thickBot="1" x14ac:dyDescent="0.3">
      <c r="A69" s="92" t="s">
        <v>44</v>
      </c>
      <c r="B69" s="93"/>
      <c r="I69" s="20">
        <f>AVERAGE(E68,G68,I68)</f>
        <v>20302192.333333332</v>
      </c>
    </row>
    <row r="70" spans="1:20" ht="16.5" thickBot="1" x14ac:dyDescent="0.3">
      <c r="A70" s="92" t="s">
        <v>45</v>
      </c>
      <c r="B70" s="93"/>
    </row>
    <row r="71" spans="1:20" ht="16.5" thickBot="1" x14ac:dyDescent="0.3">
      <c r="A71" s="92" t="s">
        <v>46</v>
      </c>
      <c r="B71" s="93"/>
      <c r="E71" s="12"/>
    </row>
    <row r="72" spans="1:20" ht="16.5" thickBot="1" x14ac:dyDescent="0.3">
      <c r="A72" s="94" t="s">
        <v>47</v>
      </c>
      <c r="B72" s="95"/>
      <c r="K72" s="12"/>
    </row>
    <row r="73" spans="1:20" x14ac:dyDescent="0.25">
      <c r="D73" s="12"/>
    </row>
    <row r="74" spans="1:20" x14ac:dyDescent="0.25">
      <c r="D74" s="30"/>
    </row>
  </sheetData>
  <mergeCells count="152">
    <mergeCell ref="R47:R49"/>
    <mergeCell ref="B52:B53"/>
    <mergeCell ref="D54:D55"/>
    <mergeCell ref="G54:G55"/>
    <mergeCell ref="H54:H55"/>
    <mergeCell ref="I54:I55"/>
    <mergeCell ref="A62:B63"/>
    <mergeCell ref="C62:C63"/>
    <mergeCell ref="D62:D65"/>
    <mergeCell ref="N50:N53"/>
    <mergeCell ref="G47:G49"/>
    <mergeCell ref="A61:B61"/>
    <mergeCell ref="G56:G57"/>
    <mergeCell ref="H56:H57"/>
    <mergeCell ref="I56:I57"/>
    <mergeCell ref="K56:K57"/>
    <mergeCell ref="L56:L57"/>
    <mergeCell ref="A56:A57"/>
    <mergeCell ref="C56:C57"/>
    <mergeCell ref="D56:D57"/>
    <mergeCell ref="E56:E57"/>
    <mergeCell ref="F56:F57"/>
    <mergeCell ref="M62:M65"/>
    <mergeCell ref="N62:N65"/>
    <mergeCell ref="P44:P46"/>
    <mergeCell ref="P47:P49"/>
    <mergeCell ref="P50:P53"/>
    <mergeCell ref="P54:P55"/>
    <mergeCell ref="P56:P57"/>
    <mergeCell ref="A6:A8"/>
    <mergeCell ref="D6:D8"/>
    <mergeCell ref="E6:E8"/>
    <mergeCell ref="A9:A10"/>
    <mergeCell ref="D9:D10"/>
    <mergeCell ref="E9:E10"/>
    <mergeCell ref="A16:A19"/>
    <mergeCell ref="A20:A21"/>
    <mergeCell ref="A27:A42"/>
    <mergeCell ref="D27:D43"/>
    <mergeCell ref="I27:I43"/>
    <mergeCell ref="K27:K43"/>
    <mergeCell ref="L27:L43"/>
    <mergeCell ref="M27:M43"/>
    <mergeCell ref="N27:N43"/>
    <mergeCell ref="E54:E55"/>
    <mergeCell ref="F54:F55"/>
    <mergeCell ref="E27:E43"/>
    <mergeCell ref="F27:F43"/>
    <mergeCell ref="G27:G43"/>
    <mergeCell ref="H27:H43"/>
    <mergeCell ref="F44:F46"/>
    <mergeCell ref="G44:G46"/>
    <mergeCell ref="H44:H46"/>
    <mergeCell ref="I44:I46"/>
    <mergeCell ref="K44:K46"/>
    <mergeCell ref="L44:L46"/>
    <mergeCell ref="M44:M46"/>
    <mergeCell ref="N44:N46"/>
    <mergeCell ref="O44:O46"/>
    <mergeCell ref="A54:A55"/>
    <mergeCell ref="C54:C55"/>
    <mergeCell ref="K54:K55"/>
    <mergeCell ref="L54:L55"/>
    <mergeCell ref="M54:M55"/>
    <mergeCell ref="N54:N55"/>
    <mergeCell ref="O54:O55"/>
    <mergeCell ref="M47:M49"/>
    <mergeCell ref="N47:N49"/>
    <mergeCell ref="O47:O49"/>
    <mergeCell ref="B48:B49"/>
    <mergeCell ref="A50:A53"/>
    <mergeCell ref="C50:C53"/>
    <mergeCell ref="D50:D53"/>
    <mergeCell ref="E50:E53"/>
    <mergeCell ref="F50:F53"/>
    <mergeCell ref="G50:G53"/>
    <mergeCell ref="H50:H53"/>
    <mergeCell ref="I50:I53"/>
    <mergeCell ref="K50:K53"/>
    <mergeCell ref="L50:L53"/>
    <mergeCell ref="M50:M53"/>
    <mergeCell ref="O62:O65"/>
    <mergeCell ref="A64:B65"/>
    <mergeCell ref="C64:C65"/>
    <mergeCell ref="G62:G65"/>
    <mergeCell ref="H62:H65"/>
    <mergeCell ref="I62:I65"/>
    <mergeCell ref="K62:K65"/>
    <mergeCell ref="L62:L65"/>
    <mergeCell ref="E62:E65"/>
    <mergeCell ref="F62:F65"/>
    <mergeCell ref="A1:T1"/>
    <mergeCell ref="P27:P43"/>
    <mergeCell ref="Q27:Q43"/>
    <mergeCell ref="R27:R43"/>
    <mergeCell ref="S27:S43"/>
    <mergeCell ref="T27:T43"/>
    <mergeCell ref="A25:O25"/>
    <mergeCell ref="P25:T25"/>
    <mergeCell ref="A60:O60"/>
    <mergeCell ref="P60:T60"/>
    <mergeCell ref="A59:T59"/>
    <mergeCell ref="Q44:Q46"/>
    <mergeCell ref="R44:R46"/>
    <mergeCell ref="S44:S46"/>
    <mergeCell ref="T44:T46"/>
    <mergeCell ref="Q47:Q49"/>
    <mergeCell ref="A3:O3"/>
    <mergeCell ref="P3:T3"/>
    <mergeCell ref="A14:O14"/>
    <mergeCell ref="P14:T14"/>
    <mergeCell ref="M56:M57"/>
    <mergeCell ref="N56:N57"/>
    <mergeCell ref="O56:O57"/>
    <mergeCell ref="O50:O53"/>
    <mergeCell ref="S47:S49"/>
    <mergeCell ref="T47:T49"/>
    <mergeCell ref="Q50:Q53"/>
    <mergeCell ref="R50:R53"/>
    <mergeCell ref="S50:S53"/>
    <mergeCell ref="T50:T53"/>
    <mergeCell ref="A24:T24"/>
    <mergeCell ref="A13:T13"/>
    <mergeCell ref="A2:T2"/>
    <mergeCell ref="H47:H49"/>
    <mergeCell ref="I47:I49"/>
    <mergeCell ref="K47:K49"/>
    <mergeCell ref="L47:L49"/>
    <mergeCell ref="A47:A49"/>
    <mergeCell ref="C47:C49"/>
    <mergeCell ref="D47:D49"/>
    <mergeCell ref="E47:E49"/>
    <mergeCell ref="F47:F49"/>
    <mergeCell ref="O27:O43"/>
    <mergeCell ref="A43:B43"/>
    <mergeCell ref="A44:A46"/>
    <mergeCell ref="C44:C46"/>
    <mergeCell ref="D44:D46"/>
    <mergeCell ref="E44:E46"/>
    <mergeCell ref="P62:P65"/>
    <mergeCell ref="Q62:Q65"/>
    <mergeCell ref="R62:R65"/>
    <mergeCell ref="S62:S65"/>
    <mergeCell ref="T62:T65"/>
    <mergeCell ref="Q54:Q55"/>
    <mergeCell ref="R54:R55"/>
    <mergeCell ref="S54:S55"/>
    <mergeCell ref="T54:T55"/>
    <mergeCell ref="Q56:Q57"/>
    <mergeCell ref="R56:R57"/>
    <mergeCell ref="S56:S57"/>
    <mergeCell ref="T56:T57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COMPRBACION</vt:lpstr>
      <vt:lpstr>OFERTA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Mauricio González</dc:creator>
  <cp:lastModifiedBy>Maria fernanda Mora Ballesteros</cp:lastModifiedBy>
  <cp:lastPrinted>2019-06-17T19:37:42Z</cp:lastPrinted>
  <dcterms:created xsi:type="dcterms:W3CDTF">2019-06-13T20:21:28Z</dcterms:created>
  <dcterms:modified xsi:type="dcterms:W3CDTF">2019-07-11T21:05:54Z</dcterms:modified>
</cp:coreProperties>
</file>