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etbcsj-my.sharepoint.com/personal/ecarrero_cendoj_ramajudicial_gov_co/Documents/Escritorio/ERIKA CARRERO - JURÍDICA/CONTRATOS/EXAMENES MEDICOS BTA/"/>
    </mc:Choice>
  </mc:AlternateContent>
  <bookViews>
    <workbookView xWindow="0" yWindow="0" windowWidth="28800" windowHeight="11700"/>
  </bookViews>
  <sheets>
    <sheet name="Estudio EXAMENES MEDICOS OC " sheetId="2" r:id="rId1"/>
    <sheet name="INTRAMURALES" sheetId="7" r:id="rId2"/>
    <sheet name="EXTRAMURALES" sheetId="8" r:id="rId3"/>
  </sheets>
  <definedNames>
    <definedName name="_xlnm.Print_Area" localSheetId="0">'Estudio EXAMENES MEDICOS OC '!$B$2:$M$47</definedName>
    <definedName name="_xlnm.Print_Area" localSheetId="2">EXTRAMURALES!$B$2:$N$47</definedName>
    <definedName name="_xlnm.Print_Area" localSheetId="1">INTRAMURALES!$B$2:$J$47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0" i="8" l="1"/>
  <c r="N21" i="8"/>
  <c r="N22" i="8"/>
  <c r="N23" i="8"/>
  <c r="N24" i="8"/>
  <c r="N25" i="8"/>
  <c r="N19" i="8"/>
  <c r="N12" i="8"/>
  <c r="N13" i="8"/>
  <c r="N14" i="8"/>
  <c r="N15" i="8"/>
  <c r="N16" i="8"/>
  <c r="N17" i="8"/>
  <c r="N11" i="8"/>
  <c r="F34" i="8"/>
  <c r="L22" i="8"/>
  <c r="K34" i="8"/>
  <c r="J34" i="8"/>
  <c r="G34" i="8"/>
  <c r="L32" i="8"/>
  <c r="L31" i="8"/>
  <c r="L30" i="8"/>
  <c r="L29" i="8"/>
  <c r="L28" i="8"/>
  <c r="L27" i="8"/>
  <c r="M25" i="8"/>
  <c r="L25" i="8"/>
  <c r="M24" i="8"/>
  <c r="L24" i="8"/>
  <c r="M23" i="8"/>
  <c r="L23" i="8"/>
  <c r="M22" i="8"/>
  <c r="L21" i="8"/>
  <c r="I21" i="8"/>
  <c r="M21" i="8" s="1"/>
  <c r="H21" i="8"/>
  <c r="M20" i="8"/>
  <c r="L20" i="8"/>
  <c r="M19" i="8"/>
  <c r="L19" i="8"/>
  <c r="M17" i="8"/>
  <c r="L17" i="8"/>
  <c r="M16" i="8"/>
  <c r="L16" i="8"/>
  <c r="M15" i="8"/>
  <c r="L15" i="8"/>
  <c r="I14" i="8"/>
  <c r="H14" i="8"/>
  <c r="M13" i="8"/>
  <c r="L13" i="8"/>
  <c r="M12" i="8"/>
  <c r="L12" i="8"/>
  <c r="M11" i="8"/>
  <c r="L11" i="8"/>
  <c r="I33" i="7"/>
  <c r="J33" i="7" s="1"/>
  <c r="J28" i="7"/>
  <c r="J29" i="7"/>
  <c r="J30" i="7"/>
  <c r="J31" i="7"/>
  <c r="J32" i="7"/>
  <c r="J27" i="7"/>
  <c r="I23" i="7"/>
  <c r="J23" i="7" s="1"/>
  <c r="I24" i="7"/>
  <c r="J24" i="7" s="1"/>
  <c r="L23" i="2"/>
  <c r="M23" i="2"/>
  <c r="L24" i="2"/>
  <c r="M24" i="2"/>
  <c r="J20" i="7"/>
  <c r="J21" i="7"/>
  <c r="J22" i="7"/>
  <c r="J25" i="7"/>
  <c r="J19" i="7"/>
  <c r="J12" i="7"/>
  <c r="J13" i="7"/>
  <c r="J14" i="7"/>
  <c r="J15" i="7"/>
  <c r="J16" i="7"/>
  <c r="J17" i="7"/>
  <c r="J11" i="7"/>
  <c r="H34" i="7"/>
  <c r="F34" i="7"/>
  <c r="I32" i="7"/>
  <c r="I31" i="7"/>
  <c r="I30" i="7"/>
  <c r="I29" i="7"/>
  <c r="I28" i="7"/>
  <c r="I27" i="7"/>
  <c r="I25" i="7"/>
  <c r="I22" i="7"/>
  <c r="G21" i="7"/>
  <c r="I21" i="7" s="1"/>
  <c r="I20" i="7"/>
  <c r="I19" i="7"/>
  <c r="I17" i="7"/>
  <c r="I16" i="7"/>
  <c r="I15" i="7"/>
  <c r="G14" i="7"/>
  <c r="I13" i="7"/>
  <c r="I12" i="7"/>
  <c r="I11" i="7"/>
  <c r="E40" i="2"/>
  <c r="K40" i="2"/>
  <c r="F42" i="2"/>
  <c r="N34" i="8" l="1"/>
  <c r="J34" i="7"/>
  <c r="I34" i="8"/>
  <c r="J42" i="8" s="1"/>
  <c r="H34" i="8"/>
  <c r="L34" i="8" s="1"/>
  <c r="J43" i="8"/>
  <c r="D42" i="8"/>
  <c r="D43" i="8"/>
  <c r="E40" i="8"/>
  <c r="D44" i="8"/>
  <c r="M34" i="8"/>
  <c r="K40" i="8"/>
  <c r="L42" i="8" s="1"/>
  <c r="J44" i="8"/>
  <c r="L14" i="8"/>
  <c r="M14" i="8"/>
  <c r="G34" i="7"/>
  <c r="D42" i="7"/>
  <c r="D43" i="7"/>
  <c r="E40" i="7"/>
  <c r="D44" i="7"/>
  <c r="I34" i="7"/>
  <c r="I14" i="7"/>
  <c r="I21" i="2"/>
  <c r="H21" i="2"/>
  <c r="I14" i="2"/>
  <c r="H14" i="2"/>
  <c r="J35" i="7" l="1"/>
  <c r="F43" i="8"/>
  <c r="F42" i="8"/>
  <c r="F44" i="8"/>
  <c r="E43" i="8"/>
  <c r="E42" i="8"/>
  <c r="L43" i="8"/>
  <c r="K43" i="8"/>
  <c r="E44" i="8"/>
  <c r="L44" i="8"/>
  <c r="K44" i="8"/>
  <c r="K42" i="8"/>
  <c r="F44" i="7"/>
  <c r="E44" i="7"/>
  <c r="E42" i="7"/>
  <c r="F42" i="7"/>
  <c r="F43" i="7"/>
  <c r="E43" i="7"/>
  <c r="K34" i="2" l="1"/>
  <c r="J34" i="2"/>
  <c r="G34" i="2"/>
  <c r="F34" i="2"/>
  <c r="L32" i="2" l="1"/>
  <c r="L31" i="2"/>
  <c r="L30" i="2"/>
  <c r="L29" i="2"/>
  <c r="L28" i="2"/>
  <c r="L27" i="2"/>
  <c r="M25" i="2"/>
  <c r="L25" i="2"/>
  <c r="M22" i="2"/>
  <c r="L22" i="2"/>
  <c r="M21" i="2"/>
  <c r="L21" i="2"/>
  <c r="M20" i="2"/>
  <c r="L20" i="2"/>
  <c r="M19" i="2"/>
  <c r="L19" i="2"/>
  <c r="M17" i="2"/>
  <c r="L17" i="2"/>
  <c r="M16" i="2"/>
  <c r="L16" i="2"/>
  <c r="M15" i="2"/>
  <c r="L15" i="2"/>
  <c r="I34" i="2"/>
  <c r="M34" i="2" s="1"/>
  <c r="M13" i="2"/>
  <c r="L13" i="2"/>
  <c r="M12" i="2"/>
  <c r="L12" i="2"/>
  <c r="M11" i="2"/>
  <c r="L11" i="2"/>
  <c r="H34" i="2" l="1"/>
  <c r="L34" i="2" s="1"/>
  <c r="M14" i="2"/>
  <c r="J43" i="2"/>
  <c r="L14" i="2"/>
  <c r="D44" i="2" l="1"/>
  <c r="D43" i="2"/>
  <c r="D42" i="2"/>
  <c r="J44" i="2"/>
  <c r="K43" i="2"/>
  <c r="J42" i="2"/>
  <c r="E42" i="2" l="1"/>
  <c r="F44" i="2"/>
  <c r="E43" i="2"/>
  <c r="F43" i="2"/>
  <c r="E44" i="2"/>
  <c r="L43" i="2"/>
  <c r="L42" i="2"/>
  <c r="K42" i="2"/>
  <c r="L44" i="2"/>
  <c r="K44" i="2"/>
</calcChain>
</file>

<file path=xl/sharedStrings.xml><?xml version="1.0" encoding="utf-8"?>
<sst xmlns="http://schemas.openxmlformats.org/spreadsheetml/2006/main" count="291" uniqueCount="67">
  <si>
    <t>Consejo Superior de la Judicatura</t>
  </si>
  <si>
    <t>Dirección Ejecutiva Seccional de Administración Judicial</t>
  </si>
  <si>
    <t xml:space="preserve">Bogotá - Cundinamarca y Amazonas </t>
  </si>
  <si>
    <t>FORMATO ESTUDIO DE MERCADOS</t>
  </si>
  <si>
    <t>Objeto:</t>
  </si>
  <si>
    <t>Prestar el servicio de exámenes médicos ocupacionales periódicos, de ingreso, retiro y post incapacidad para los empleados y/o funcionarios a cargo de la Dirección Ejecutiva Seccional de Administración Judicial de Bogotá, Cundinamarca y Amazonas.</t>
  </si>
  <si>
    <t>Nombre de la Empresa:</t>
  </si>
  <si>
    <t>MEDISHI 
MEDICINA SEGURIDAD E HIGIENE INDUSTRIAL SAS</t>
  </si>
  <si>
    <t>EVALUA SALUD IPS SAS</t>
  </si>
  <si>
    <t>GRUPO EMPRESARIAL ALIANZA ESTRATEGICA EN SALUD OCUPACIONAL S.A.S. ALESO S.A.S</t>
  </si>
  <si>
    <t xml:space="preserve">PROMEDIO </t>
  </si>
  <si>
    <t>Dirección:</t>
  </si>
  <si>
    <t xml:space="preserve">Calle 77 ANO 12 - 35 </t>
  </si>
  <si>
    <t xml:space="preserve"> Cra 45 A Nro 93 - 56 la Castellana Bogota</t>
  </si>
  <si>
    <t>CALLE 63 No. 11 45 CON 303 - 402</t>
  </si>
  <si>
    <t>Contacto:</t>
  </si>
  <si>
    <t xml:space="preserve"> 6014432320 ocarmona@medishi.com</t>
  </si>
  <si>
    <t>3183507220
direccioncomercial@evaluasalud.com</t>
  </si>
  <si>
    <t xml:space="preserve"> 6014661243 -  3118448406
comercial@alesoips.com</t>
  </si>
  <si>
    <t>ITEM</t>
  </si>
  <si>
    <t>ELEMENTO A COTIZAR</t>
  </si>
  <si>
    <t>UNIDAD DE MEDIDA</t>
  </si>
  <si>
    <t>CANTIDAD</t>
  </si>
  <si>
    <t>VALORACION MEDICA OCUPACIONAL DE INGRESO, PERIODICO, RETIRO  Y/O POSTINCAPACIDAD;  CON  ENFASIS  OSTEOMUSCULAR</t>
  </si>
  <si>
    <t>UND</t>
  </si>
  <si>
    <t>VALORACION MEDICA OCUPACIONAL ESPECALIZADA PARA SERVIDORES CON PATOLOGIAS PREVIAS (GENERACION  Y/O ACTUALIZACION DE RECOMENDACIONES)</t>
  </si>
  <si>
    <t xml:space="preserve">VALORACION PSICOMETRICA  PARA CONDUCTORES </t>
  </si>
  <si>
    <t xml:space="preserve">VALORACION MEDICA OCUPACIONAL DE INGRESO, PERIODICO, RETIRO  Y/O POSTINCAPACIDAD;  CON  ENFASIS  OSTEOMUSCULAR (EXTRAMURAL CAQUEZA, CHOCONTA, FACATATIVA, FUNZA, FUSAGASUGA, GACHETA, GIRARDOT, GUADUAS, LA MESA, LA PALMA, PACHO, SOACHA, UBATE, VILLETA, ZIPAQUIRA Y/O MUNICIPIOS CIRCUNVECINOS) </t>
  </si>
  <si>
    <t xml:space="preserve">VALORACION MEDICA OCUPACIONAL ESPECALIZADA PARA SERVIDORES CON PATOLOGIAS PREVIAS (GENERACION  Y/O ACTUALIZACION DE RECOMENDACIONES)  (EXTRAMURAL CAQUEZA, CHOCONTA, FACATATIVA, FUNZA, FUSAGASUGA, GACHETA, GIRARDOT, GUADUAS, LA MESA, LA PALMA, PACHO, SOACHA, UBATE, VILLETA, ZIPAQUIRA Y/O MUNICIPIOS CIRCUNVECINOS) </t>
  </si>
  <si>
    <t xml:space="preserve">PRUEBA PSICOTECNICA BOCHUM DE PERSONALIDAD Y COMPETENCIAS   (EXTRAMURAL CAQUEZA, CHOCONTA, FACATATIVA, FUNZA, FUSAGASUGA, GACHETA, GIRARDOT, GUADUAS, LA MESA, LA PALMA, PACHO, SOACHA, UBATE, VILLETA, ZIPAQUIRA Y/O MUNICIPIOS CIRCUNVECINOS) </t>
  </si>
  <si>
    <t>Subtotal</t>
  </si>
  <si>
    <t>Elaboró:</t>
  </si>
  <si>
    <t>FECHA</t>
  </si>
  <si>
    <t>VALOR CENTRAL</t>
  </si>
  <si>
    <t>LIM SUP</t>
  </si>
  <si>
    <t>LIM INF</t>
  </si>
  <si>
    <t>PROMEDIO ARITMETICO</t>
  </si>
  <si>
    <t>MEDIA ARMÓNICA</t>
  </si>
  <si>
    <t>PROMEDIO GEOMETRICO</t>
  </si>
  <si>
    <t>VALOR UNITARIO INTRAMURAL</t>
  </si>
  <si>
    <t>VALOR UNITARIO EXTRAMURAL</t>
  </si>
  <si>
    <t>PROMEDIO VALOR UNITARIO INTRAMURAL</t>
  </si>
  <si>
    <t>PROMEDIO VALOR UNITARIO EXTRAMURAL</t>
  </si>
  <si>
    <t>BOGOTÁ D.C.</t>
  </si>
  <si>
    <t>VALORACION MEDICA OCUPACIONAL ESPECIALIZADA PARA SERVIDORES CON PATOLOGIAS PREVIAS (GENERACION  Y/O ACTUALIZACION DE RECOMENDACIONES)</t>
  </si>
  <si>
    <t xml:space="preserve">VALORACION MEDICA OCUPACIONAL PARA TRABAJO EN  ALTURAS (COMPRENDE VALORACION MEDICA CON ENFASIS EN ALTURAS, PERFIL LIPIDICO COMPLETO, GLICEMIA BASAL, CUADRO HEMATICO, OPTOMETRIA, AUDIOMETRIA Y ELECTROCARDIOGRAMA) </t>
  </si>
  <si>
    <t xml:space="preserve">PRUEBA PSICOTECNICA BOCHUM DE PERSONALIDAD Y COMPETENCIAS </t>
  </si>
  <si>
    <t xml:space="preserve">OPTOMETRIA </t>
  </si>
  <si>
    <t xml:space="preserve">AUDIOMETRIA (CON CABINA SONOAMORTIGUADA </t>
  </si>
  <si>
    <t xml:space="preserve">MUNICIPIOS DE CUNDINAMARCA: ( CAQUEZA, CHOCONTA, FACATATIVA, FUNZA, FUSAGASUGA, GACHETA, GIRARDOT, GUADUAS, LA MESA, LA PALMA, PACHO, SOACHA, UBATE, VILLETA, ZIPAQUIRA Y/O MUNICIPIOS CIRCUNVECINOS) </t>
  </si>
  <si>
    <t>LETICIA - AMAZONAS (INTRAMURAL: EN LA SEDE DEL CONTRATISTA)</t>
  </si>
  <si>
    <t>N/A</t>
  </si>
  <si>
    <t>SUBTOTAL INTRAMURAL</t>
  </si>
  <si>
    <t>Camila Bolaño Senior- Asistente Administrativo</t>
  </si>
  <si>
    <t>Revisó y Aprobó:</t>
  </si>
  <si>
    <t>Lineth Maria Artuz Suarez -  Coordinadora de Bienestar y SG-SST</t>
  </si>
  <si>
    <t>Betty Johana Rojas Angarita - Coordinadora Talento Humano</t>
  </si>
  <si>
    <t xml:space="preserve">NOTA: </t>
  </si>
  <si>
    <t xml:space="preserve">En atención a que  los servicios  de audiometria y optometria para los municipio de Cundinamacarca se encontrabran repetidos, se procedió a eliminar las casillas repetidas. </t>
  </si>
  <si>
    <t xml:space="preserve">OPTOMETRIA   (EXTRAMURAL CAQUEZA, CHOCONTA, FACATATIVA, FUNZA, FUSAGASUGA, GACHETA, GIRARDOT, GUADUAS, LA MESA, LA PALMA, PACHO, SOACHA, UBATE, VILLETA, ZIPAQUIRA Y/O MUNICIPIOS CIRCUNVECINOS) </t>
  </si>
  <si>
    <t xml:space="preserve">AUDIOMETRIA CON CABINA SONOAMORTIGUADA   (EXTRAMURAL CAQUEZA, CHOCONTA, FACATATIVA, FUNZA, FUSAGASUGA, GACHETA, GIRARDOT, GUADUAS, LA MESA, LA PALMA, PACHO, SOACHA, UBATE, VILLETA, ZIPAQUIRA Y/O MUNICIPIOS CIRCUNVECINOS) </t>
  </si>
  <si>
    <t xml:space="preserve">AUDIOMETRIA AUDIOMETRIA CON CABINA SONOAMORTIGUADA  </t>
  </si>
  <si>
    <t>DESVIACIÓN ESTANDAR INTRAMURAL</t>
  </si>
  <si>
    <t>DESVIACIÓN ESTANDAR EXTRAMURAL</t>
  </si>
  <si>
    <t>SUBTOTAL EXTRAMURAL</t>
  </si>
  <si>
    <t>PRESUPEUSTO CONTRATO</t>
  </si>
  <si>
    <t>EXAMEN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</si>
</sst>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[$$-240A]\ #,##0.00"/>
    <numFmt numFmtId="165" formatCode="_-[$$-240A]\ * #,##0.00_-;\-[$$-240A]\ * #,##0.00_-;_-[$$-240A]\ * &quot;-&quot;??_-;_-@_-"/>
    <numFmt numFmtId="166" formatCode="&quot;$&quot;#,##0"/>
    <numFmt numFmtId="167" formatCode="&quot;$&quot;#,##0.00"/>
    <numFmt numFmtId="168" formatCode="_(&quot;$&quot;\ * #,##0.00_);_(&quot;$&quot;\ * \(#,##0.00\);_(&quot;$&quot;\ * &quot;-&quot;??_);_(@_)"/>
    <numFmt numFmtId="169" formatCode="&quot;$&quot;\ #,##0"/>
    <numFmt numFmtId="170" formatCode="[$$-240A]#,##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indexed="8"/>
      <name val="Arial"/>
      <family val="2"/>
    </font>
    <font>
      <i/>
      <sz val="8"/>
      <color indexed="8"/>
      <name val="Arial"/>
      <family val="2"/>
    </font>
    <font>
      <sz val="10"/>
      <color theme="1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theme="0" tint="-0.34998626667073579"/>
      </right>
      <top/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auto="1"/>
      </bottom>
      <diagonal/>
    </border>
    <border>
      <left style="thin">
        <color theme="0" tint="-0.34998626667073579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8" fontId="1" fillId="0" borderId="0" applyFont="0" applyFill="0" applyBorder="0" applyAlignment="0" applyProtection="0"/>
    <xf numFmtId="0" fontId="6" fillId="0" borderId="0"/>
    <xf numFmtId="0" fontId="6" fillId="0" borderId="0"/>
  </cellStyleXfs>
  <cellXfs count="96">
    <xf numFmtId="0" fontId="0" fillId="0" borderId="0" xfId="0"/>
    <xf numFmtId="0" fontId="2" fillId="0" borderId="0" xfId="0" applyFont="1" applyFill="1" applyBorder="1" applyAlignment="1">
      <alignment vertical="center"/>
    </xf>
    <xf numFmtId="3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vertical="center"/>
      <protection locked="0"/>
    </xf>
    <xf numFmtId="0" fontId="8" fillId="0" borderId="0" xfId="2" applyFont="1" applyFill="1" applyBorder="1" applyAlignment="1" applyProtection="1">
      <alignment vertical="center" wrapText="1"/>
      <protection locked="0"/>
    </xf>
    <xf numFmtId="3" fontId="10" fillId="0" borderId="0" xfId="0" applyNumberFormat="1" applyFont="1" applyFill="1" applyAlignment="1">
      <alignment horizontal="center" vertical="center"/>
    </xf>
    <xf numFmtId="3" fontId="10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3" fontId="3" fillId="0" borderId="0" xfId="0" applyNumberFormat="1" applyFont="1" applyFill="1" applyBorder="1" applyAlignment="1">
      <alignment vertical="center"/>
    </xf>
    <xf numFmtId="3" fontId="11" fillId="2" borderId="10" xfId="0" applyNumberFormat="1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left" vertical="center" wrapText="1"/>
    </xf>
    <xf numFmtId="3" fontId="12" fillId="2" borderId="10" xfId="0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  <xf numFmtId="166" fontId="11" fillId="2" borderId="10" xfId="0" applyNumberFormat="1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justify" vertical="center" wrapText="1"/>
    </xf>
    <xf numFmtId="0" fontId="14" fillId="0" borderId="10" xfId="0" applyFont="1" applyBorder="1" applyAlignment="1">
      <alignment horizontal="justify" vertical="center" wrapText="1"/>
    </xf>
    <xf numFmtId="0" fontId="8" fillId="0" borderId="10" xfId="3" applyFont="1" applyFill="1" applyBorder="1" applyAlignment="1" applyProtection="1">
      <alignment horizontal="center" vertical="center" wrapText="1"/>
      <protection locked="0"/>
    </xf>
    <xf numFmtId="14" fontId="8" fillId="0" borderId="4" xfId="3" applyNumberFormat="1" applyFont="1" applyFill="1" applyBorder="1" applyAlignment="1" applyProtection="1">
      <alignment horizontal="center" vertical="center" wrapText="1"/>
      <protection locked="0"/>
    </xf>
    <xf numFmtId="164" fontId="10" fillId="0" borderId="10" xfId="3" applyNumberFormat="1" applyFont="1" applyFill="1" applyBorder="1" applyAlignment="1" applyProtection="1">
      <alignment horizontal="center" vertical="center" wrapText="1"/>
      <protection locked="0"/>
    </xf>
    <xf numFmtId="167" fontId="10" fillId="0" borderId="10" xfId="0" applyNumberFormat="1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/>
    <xf numFmtId="164" fontId="3" fillId="0" borderId="0" xfId="0" applyNumberFormat="1" applyFont="1" applyFill="1" applyAlignment="1">
      <alignment vertical="center"/>
    </xf>
    <xf numFmtId="3" fontId="16" fillId="0" borderId="0" xfId="0" applyNumberFormat="1" applyFont="1" applyFill="1" applyBorder="1" applyAlignment="1">
      <alignment horizontal="center" vertical="center"/>
    </xf>
    <xf numFmtId="9" fontId="16" fillId="0" borderId="0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>
      <alignment vertical="center"/>
    </xf>
    <xf numFmtId="164" fontId="16" fillId="0" borderId="10" xfId="0" applyNumberFormat="1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vertical="center" wrapText="1"/>
    </xf>
    <xf numFmtId="166" fontId="3" fillId="0" borderId="10" xfId="0" applyNumberFormat="1" applyFont="1" applyFill="1" applyBorder="1" applyAlignment="1" applyProtection="1">
      <alignment vertical="center" wrapText="1"/>
    </xf>
    <xf numFmtId="170" fontId="10" fillId="0" borderId="10" xfId="0" applyNumberFormat="1" applyFont="1" applyFill="1" applyBorder="1" applyAlignment="1" applyProtection="1">
      <alignment horizontal="center" vertical="center"/>
    </xf>
    <xf numFmtId="3" fontId="3" fillId="0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0" fontId="14" fillId="2" borderId="10" xfId="0" applyFont="1" applyFill="1" applyBorder="1" applyAlignment="1">
      <alignment horizontal="justify" vertical="center" wrapText="1"/>
    </xf>
    <xf numFmtId="0" fontId="16" fillId="0" borderId="10" xfId="0" applyFont="1" applyFill="1" applyBorder="1" applyAlignment="1" applyProtection="1">
      <alignment horizontal="center" vertical="center"/>
    </xf>
    <xf numFmtId="164" fontId="11" fillId="2" borderId="10" xfId="0" applyNumberFormat="1" applyFont="1" applyFill="1" applyBorder="1" applyAlignment="1">
      <alignment horizontal="center" vertical="center" wrapText="1"/>
    </xf>
    <xf numFmtId="164" fontId="11" fillId="2" borderId="11" xfId="0" applyNumberFormat="1" applyFont="1" applyFill="1" applyBorder="1" applyAlignment="1">
      <alignment horizontal="center" vertical="center" wrapText="1"/>
    </xf>
    <xf numFmtId="164" fontId="11" fillId="2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3" fontId="3" fillId="0" borderId="10" xfId="0" applyNumberFormat="1" applyFont="1" applyFill="1" applyBorder="1" applyAlignment="1">
      <alignment vertical="center"/>
    </xf>
    <xf numFmtId="3" fontId="3" fillId="0" borderId="0" xfId="0" applyNumberFormat="1" applyFont="1" applyFill="1" applyAlignment="1">
      <alignment vertical="center" wrapText="1"/>
    </xf>
    <xf numFmtId="0" fontId="10" fillId="0" borderId="10" xfId="3" applyFont="1" applyFill="1" applyBorder="1" applyAlignment="1" applyProtection="1">
      <alignment horizontal="left" vertical="center" wrapText="1"/>
      <protection locked="0"/>
    </xf>
    <xf numFmtId="0" fontId="10" fillId="0" borderId="10" xfId="3" applyFont="1" applyFill="1" applyBorder="1" applyAlignment="1" applyProtection="1">
      <alignment horizontal="center" vertical="center" wrapText="1"/>
      <protection locked="0"/>
    </xf>
    <xf numFmtId="166" fontId="11" fillId="4" borderId="10" xfId="3" applyNumberFormat="1" applyFont="1" applyFill="1" applyBorder="1" applyAlignment="1" applyProtection="1">
      <alignment horizontal="center" vertical="center" wrapText="1"/>
      <protection locked="0"/>
    </xf>
    <xf numFmtId="165" fontId="11" fillId="4" borderId="10" xfId="0" applyNumberFormat="1" applyFont="1" applyFill="1" applyBorder="1" applyAlignment="1">
      <alignment horizontal="center" vertical="center" wrapText="1"/>
    </xf>
    <xf numFmtId="165" fontId="11" fillId="5" borderId="10" xfId="0" applyNumberFormat="1" applyFont="1" applyFill="1" applyBorder="1" applyAlignment="1">
      <alignment horizontal="center" vertical="center" wrapText="1"/>
    </xf>
    <xf numFmtId="166" fontId="11" fillId="5" borderId="10" xfId="3" applyNumberFormat="1" applyFont="1" applyFill="1" applyBorder="1" applyAlignment="1" applyProtection="1">
      <alignment horizontal="center" vertical="center" wrapText="1"/>
      <protection locked="0"/>
    </xf>
    <xf numFmtId="169" fontId="8" fillId="0" borderId="6" xfId="0" applyNumberFormat="1" applyFont="1" applyFill="1" applyBorder="1" applyAlignment="1" applyProtection="1">
      <alignment horizontal="center" vertical="center"/>
    </xf>
    <xf numFmtId="0" fontId="16" fillId="0" borderId="6" xfId="0" applyFont="1" applyFill="1" applyBorder="1" applyAlignment="1" applyProtection="1">
      <alignment horizontal="center" vertical="center"/>
      <protection locked="0"/>
    </xf>
    <xf numFmtId="3" fontId="12" fillId="0" borderId="4" xfId="0" applyNumberFormat="1" applyFont="1" applyFill="1" applyBorder="1" applyAlignment="1">
      <alignment horizontal="center" vertical="center" wrapText="1"/>
    </xf>
    <xf numFmtId="3" fontId="11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165" fontId="18" fillId="2" borderId="10" xfId="0" applyNumberFormat="1" applyFont="1" applyFill="1" applyBorder="1" applyAlignment="1">
      <alignment horizontal="center" vertical="center" wrapText="1"/>
    </xf>
    <xf numFmtId="0" fontId="11" fillId="2" borderId="4" xfId="3" applyFont="1" applyFill="1" applyBorder="1" applyAlignment="1" applyProtection="1">
      <alignment horizontal="center" vertical="center" wrapText="1"/>
      <protection locked="0"/>
    </xf>
    <xf numFmtId="0" fontId="12" fillId="2" borderId="4" xfId="0" applyFont="1" applyFill="1" applyBorder="1" applyAlignment="1">
      <alignment horizontal="center" vertical="center" wrapText="1"/>
    </xf>
    <xf numFmtId="0" fontId="12" fillId="2" borderId="4" xfId="3" applyFont="1" applyFill="1" applyBorder="1" applyAlignment="1" applyProtection="1">
      <alignment horizontal="center" vertical="center" wrapText="1"/>
      <protection locked="0"/>
    </xf>
    <xf numFmtId="166" fontId="11" fillId="2" borderId="10" xfId="0" applyNumberFormat="1" applyFont="1" applyFill="1" applyBorder="1" applyAlignment="1">
      <alignment vertical="center" wrapText="1"/>
    </xf>
    <xf numFmtId="164" fontId="16" fillId="4" borderId="0" xfId="0" applyNumberFormat="1" applyFont="1" applyFill="1" applyAlignment="1">
      <alignment vertical="center" wrapText="1"/>
    </xf>
    <xf numFmtId="164" fontId="16" fillId="4" borderId="0" xfId="0" applyNumberFormat="1" applyFont="1" applyFill="1" applyAlignment="1">
      <alignment vertical="center"/>
    </xf>
    <xf numFmtId="3" fontId="16" fillId="0" borderId="10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2" xfId="2" applyFont="1" applyFill="1" applyBorder="1" applyAlignment="1" applyProtection="1">
      <alignment horizontal="center" vertical="center" wrapText="1"/>
      <protection locked="0"/>
    </xf>
    <xf numFmtId="0" fontId="7" fillId="0" borderId="3" xfId="2" applyFont="1" applyFill="1" applyBorder="1" applyAlignment="1" applyProtection="1">
      <alignment horizontal="center" vertical="center" wrapText="1"/>
      <protection locked="0"/>
    </xf>
    <xf numFmtId="3" fontId="7" fillId="0" borderId="4" xfId="0" applyNumberFormat="1" applyFont="1" applyFill="1" applyBorder="1" applyAlignment="1">
      <alignment horizontal="left" vertical="center"/>
    </xf>
    <xf numFmtId="3" fontId="7" fillId="0" borderId="5" xfId="0" applyNumberFormat="1" applyFont="1" applyFill="1" applyBorder="1" applyAlignment="1">
      <alignment horizontal="left" vertical="center"/>
    </xf>
    <xf numFmtId="3" fontId="9" fillId="0" borderId="10" xfId="0" applyNumberFormat="1" applyFont="1" applyFill="1" applyBorder="1" applyAlignment="1">
      <alignment horizontal="left" vertical="center" wrapText="1"/>
    </xf>
    <xf numFmtId="3" fontId="11" fillId="0" borderId="7" xfId="0" applyNumberFormat="1" applyFont="1" applyFill="1" applyBorder="1" applyAlignment="1">
      <alignment horizontal="left" vertical="center"/>
    </xf>
    <xf numFmtId="3" fontId="12" fillId="0" borderId="8" xfId="0" applyNumberFormat="1" applyFont="1" applyFill="1" applyBorder="1" applyAlignment="1">
      <alignment horizontal="left" vertical="center"/>
    </xf>
    <xf numFmtId="3" fontId="12" fillId="0" borderId="9" xfId="0" applyNumberFormat="1" applyFont="1" applyFill="1" applyBorder="1" applyAlignment="1">
      <alignment horizontal="left" vertical="center"/>
    </xf>
    <xf numFmtId="3" fontId="11" fillId="0" borderId="4" xfId="0" applyNumberFormat="1" applyFont="1" applyFill="1" applyBorder="1" applyAlignment="1">
      <alignment horizontal="center" vertical="center" wrapText="1"/>
    </xf>
    <xf numFmtId="3" fontId="11" fillId="0" borderId="6" xfId="0" applyNumberFormat="1" applyFont="1" applyFill="1" applyBorder="1" applyAlignment="1">
      <alignment horizontal="center" vertical="center" wrapText="1"/>
    </xf>
    <xf numFmtId="0" fontId="11" fillId="2" borderId="4" xfId="3" applyFont="1" applyFill="1" applyBorder="1" applyAlignment="1" applyProtection="1">
      <alignment horizontal="center" vertical="center" wrapText="1"/>
      <protection locked="0"/>
    </xf>
    <xf numFmtId="0" fontId="11" fillId="2" borderId="6" xfId="3" applyFont="1" applyFill="1" applyBorder="1" applyAlignment="1" applyProtection="1">
      <alignment horizontal="center" vertical="center" wrapText="1"/>
      <protection locked="0"/>
    </xf>
    <xf numFmtId="0" fontId="11" fillId="0" borderId="10" xfId="0" applyFont="1" applyFill="1" applyBorder="1" applyAlignment="1" applyProtection="1">
      <alignment horizontal="center" vertical="center"/>
      <protection locked="0"/>
    </xf>
    <xf numFmtId="3" fontId="11" fillId="0" borderId="4" xfId="0" applyNumberFormat="1" applyFont="1" applyFill="1" applyBorder="1" applyAlignment="1">
      <alignment horizontal="left" vertical="center"/>
    </xf>
    <xf numFmtId="3" fontId="11" fillId="0" borderId="5" xfId="0" applyNumberFormat="1" applyFont="1" applyFill="1" applyBorder="1" applyAlignment="1">
      <alignment horizontal="left" vertical="center"/>
    </xf>
    <xf numFmtId="3" fontId="12" fillId="0" borderId="4" xfId="0" applyNumberFormat="1" applyFont="1" applyFill="1" applyBorder="1" applyAlignment="1">
      <alignment horizontal="center" vertical="center" wrapText="1"/>
    </xf>
    <xf numFmtId="3" fontId="12" fillId="0" borderId="6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4" xfId="3" applyFont="1" applyFill="1" applyBorder="1" applyAlignment="1" applyProtection="1">
      <alignment horizontal="center" vertical="center" wrapText="1"/>
      <protection locked="0"/>
    </xf>
    <xf numFmtId="0" fontId="12" fillId="2" borderId="6" xfId="3" applyFont="1" applyFill="1" applyBorder="1" applyAlignment="1" applyProtection="1">
      <alignment horizontal="center" vertical="center" wrapText="1"/>
      <protection locked="0"/>
    </xf>
    <xf numFmtId="166" fontId="11" fillId="2" borderId="13" xfId="0" applyNumberFormat="1" applyFont="1" applyFill="1" applyBorder="1" applyAlignment="1">
      <alignment horizontal="center" vertical="center" wrapText="1"/>
    </xf>
    <xf numFmtId="166" fontId="11" fillId="2" borderId="14" xfId="0" applyNumberFormat="1" applyFont="1" applyFill="1" applyBorder="1" applyAlignment="1">
      <alignment horizontal="center" vertical="center" wrapText="1"/>
    </xf>
    <xf numFmtId="3" fontId="15" fillId="0" borderId="4" xfId="0" applyNumberFormat="1" applyFont="1" applyFill="1" applyBorder="1" applyAlignment="1">
      <alignment horizontal="right" vertical="center"/>
    </xf>
    <xf numFmtId="3" fontId="15" fillId="0" borderId="5" xfId="0" applyNumberFormat="1" applyFont="1" applyFill="1" applyBorder="1" applyAlignment="1">
      <alignment horizontal="right" vertical="center"/>
    </xf>
    <xf numFmtId="0" fontId="16" fillId="0" borderId="4" xfId="0" applyFont="1" applyFill="1" applyBorder="1" applyAlignment="1" applyProtection="1">
      <alignment horizontal="center" vertical="center"/>
      <protection locked="0"/>
    </xf>
    <xf numFmtId="0" fontId="16" fillId="0" borderId="6" xfId="0" applyFont="1" applyFill="1" applyBorder="1" applyAlignment="1" applyProtection="1">
      <alignment horizontal="center" vertical="center"/>
      <protection locked="0"/>
    </xf>
    <xf numFmtId="3" fontId="17" fillId="2" borderId="4" xfId="0" applyNumberFormat="1" applyFont="1" applyFill="1" applyBorder="1" applyAlignment="1">
      <alignment horizontal="center" vertical="center" wrapText="1"/>
    </xf>
    <xf numFmtId="3" fontId="17" fillId="2" borderId="5" xfId="0" applyNumberFormat="1" applyFont="1" applyFill="1" applyBorder="1" applyAlignment="1">
      <alignment horizontal="center" vertical="center" wrapText="1"/>
    </xf>
    <xf numFmtId="3" fontId="17" fillId="2" borderId="6" xfId="0" applyNumberFormat="1" applyFont="1" applyFill="1" applyBorder="1" applyAlignment="1">
      <alignment horizontal="center" vertical="center" wrapText="1"/>
    </xf>
    <xf numFmtId="169" fontId="8" fillId="0" borderId="4" xfId="0" applyNumberFormat="1" applyFont="1" applyFill="1" applyBorder="1" applyAlignment="1" applyProtection="1">
      <alignment horizontal="center" vertical="center"/>
    </xf>
    <xf numFmtId="169" fontId="8" fillId="0" borderId="6" xfId="0" applyNumberFormat="1" applyFont="1" applyFill="1" applyBorder="1" applyAlignment="1" applyProtection="1">
      <alignment horizontal="center" vertical="center"/>
    </xf>
    <xf numFmtId="165" fontId="11" fillId="2" borderId="13" xfId="0" applyNumberFormat="1" applyFont="1" applyFill="1" applyBorder="1" applyAlignment="1">
      <alignment horizontal="center" vertical="center" wrapText="1"/>
    </xf>
    <xf numFmtId="165" fontId="11" fillId="2" borderId="14" xfId="0" applyNumberFormat="1" applyFont="1" applyFill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2" xfId="3"/>
    <cellStyle name="Normal_ESTUDIO DE MERCADOS (mobiliario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216638</xdr:colOff>
      <xdr:row>1</xdr:row>
      <xdr:rowOff>72160</xdr:rowOff>
    </xdr:from>
    <xdr:ext cx="2503280" cy="469096"/>
    <xdr:pic>
      <xdr:nvPicPr>
        <xdr:cNvPr id="2" name="Imagen 1">
          <a:extLst>
            <a:ext uri="{FF2B5EF4-FFF2-40B4-BE49-F238E27FC236}">
              <a16:creationId xmlns:a16="http://schemas.microsoft.com/office/drawing/2014/main" id="{246E9576-BF04-45BA-9931-631EFD9DD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813" y="72160"/>
          <a:ext cx="2502222" cy="4616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2286002</xdr:colOff>
      <xdr:row>34</xdr:row>
      <xdr:rowOff>42335</xdr:rowOff>
    </xdr:from>
    <xdr:to>
      <xdr:col>2</xdr:col>
      <xdr:colOff>2677584</xdr:colOff>
      <xdr:row>34</xdr:row>
      <xdr:rowOff>279459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2085" y="17187335"/>
          <a:ext cx="391582" cy="237124"/>
        </a:xfrm>
        <a:prstGeom prst="rect">
          <a:avLst/>
        </a:prstGeom>
      </xdr:spPr>
    </xdr:pic>
    <xdr:clientData/>
  </xdr:twoCellAnchor>
  <xdr:twoCellAnchor editAs="oneCell">
    <xdr:from>
      <xdr:col>3</xdr:col>
      <xdr:colOff>21166</xdr:colOff>
      <xdr:row>35</xdr:row>
      <xdr:rowOff>42332</xdr:rowOff>
    </xdr:from>
    <xdr:to>
      <xdr:col>3</xdr:col>
      <xdr:colOff>730249</xdr:colOff>
      <xdr:row>35</xdr:row>
      <xdr:rowOff>238693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0083" y="17504832"/>
          <a:ext cx="709083" cy="196361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3</xdr:col>
      <xdr:colOff>735965</xdr:colOff>
      <xdr:row>36</xdr:row>
      <xdr:rowOff>190500</xdr:rowOff>
    </xdr:to>
    <xdr:pic>
      <xdr:nvPicPr>
        <xdr:cNvPr id="6" name="Imagen 5"/>
        <xdr:cNvPicPr/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459" t="29885" r="26680" b="36607"/>
        <a:stretch/>
      </xdr:blipFill>
      <xdr:spPr bwMode="auto">
        <a:xfrm>
          <a:off x="3619500" y="17700625"/>
          <a:ext cx="735965" cy="1905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216638</xdr:colOff>
      <xdr:row>1</xdr:row>
      <xdr:rowOff>72160</xdr:rowOff>
    </xdr:from>
    <xdr:ext cx="2503280" cy="469096"/>
    <xdr:pic>
      <xdr:nvPicPr>
        <xdr:cNvPr id="2" name="Imagen 1">
          <a:extLst>
            <a:ext uri="{FF2B5EF4-FFF2-40B4-BE49-F238E27FC236}">
              <a16:creationId xmlns:a16="http://schemas.microsoft.com/office/drawing/2014/main" id="{246E9576-BF04-45BA-9931-631EFD9DD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813" y="72160"/>
          <a:ext cx="2503280" cy="4690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2286002</xdr:colOff>
      <xdr:row>34</xdr:row>
      <xdr:rowOff>42335</xdr:rowOff>
    </xdr:from>
    <xdr:to>
      <xdr:col>2</xdr:col>
      <xdr:colOff>2677584</xdr:colOff>
      <xdr:row>34</xdr:row>
      <xdr:rowOff>279459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4202" y="19425710"/>
          <a:ext cx="391582" cy="237124"/>
        </a:xfrm>
        <a:prstGeom prst="rect">
          <a:avLst/>
        </a:prstGeom>
      </xdr:spPr>
    </xdr:pic>
    <xdr:clientData/>
  </xdr:twoCellAnchor>
  <xdr:twoCellAnchor editAs="oneCell">
    <xdr:from>
      <xdr:col>3</xdr:col>
      <xdr:colOff>21166</xdr:colOff>
      <xdr:row>35</xdr:row>
      <xdr:rowOff>42332</xdr:rowOff>
    </xdr:from>
    <xdr:to>
      <xdr:col>3</xdr:col>
      <xdr:colOff>730249</xdr:colOff>
      <xdr:row>35</xdr:row>
      <xdr:rowOff>238693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1141" y="19740032"/>
          <a:ext cx="709083" cy="196361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3</xdr:col>
      <xdr:colOff>735965</xdr:colOff>
      <xdr:row>36</xdr:row>
      <xdr:rowOff>190500</xdr:rowOff>
    </xdr:to>
    <xdr:pic>
      <xdr:nvPicPr>
        <xdr:cNvPr id="5" name="Imagen 4"/>
        <xdr:cNvPicPr/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459" t="29885" r="26680" b="36607"/>
        <a:stretch/>
      </xdr:blipFill>
      <xdr:spPr bwMode="auto">
        <a:xfrm>
          <a:off x="3609975" y="19983450"/>
          <a:ext cx="735965" cy="1905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216638</xdr:colOff>
      <xdr:row>1</xdr:row>
      <xdr:rowOff>72160</xdr:rowOff>
    </xdr:from>
    <xdr:ext cx="2503280" cy="469096"/>
    <xdr:pic>
      <xdr:nvPicPr>
        <xdr:cNvPr id="2" name="Imagen 1">
          <a:extLst>
            <a:ext uri="{FF2B5EF4-FFF2-40B4-BE49-F238E27FC236}">
              <a16:creationId xmlns:a16="http://schemas.microsoft.com/office/drawing/2014/main" id="{246E9576-BF04-45BA-9931-631EFD9DD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813" y="72160"/>
          <a:ext cx="2503280" cy="4690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2286002</xdr:colOff>
      <xdr:row>34</xdr:row>
      <xdr:rowOff>42335</xdr:rowOff>
    </xdr:from>
    <xdr:to>
      <xdr:col>2</xdr:col>
      <xdr:colOff>2677584</xdr:colOff>
      <xdr:row>34</xdr:row>
      <xdr:rowOff>279459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4202" y="19425710"/>
          <a:ext cx="391582" cy="237124"/>
        </a:xfrm>
        <a:prstGeom prst="rect">
          <a:avLst/>
        </a:prstGeom>
      </xdr:spPr>
    </xdr:pic>
    <xdr:clientData/>
  </xdr:twoCellAnchor>
  <xdr:twoCellAnchor editAs="oneCell">
    <xdr:from>
      <xdr:col>3</xdr:col>
      <xdr:colOff>21166</xdr:colOff>
      <xdr:row>35</xdr:row>
      <xdr:rowOff>42332</xdr:rowOff>
    </xdr:from>
    <xdr:to>
      <xdr:col>3</xdr:col>
      <xdr:colOff>730249</xdr:colOff>
      <xdr:row>35</xdr:row>
      <xdr:rowOff>238693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1141" y="19740032"/>
          <a:ext cx="709083" cy="196361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3</xdr:col>
      <xdr:colOff>735965</xdr:colOff>
      <xdr:row>36</xdr:row>
      <xdr:rowOff>190500</xdr:rowOff>
    </xdr:to>
    <xdr:pic>
      <xdr:nvPicPr>
        <xdr:cNvPr id="5" name="Imagen 4"/>
        <xdr:cNvPicPr/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459" t="29885" r="26680" b="36607"/>
        <a:stretch/>
      </xdr:blipFill>
      <xdr:spPr bwMode="auto">
        <a:xfrm>
          <a:off x="3609975" y="19983450"/>
          <a:ext cx="735965" cy="1905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54"/>
  <sheetViews>
    <sheetView tabSelected="1" view="pageBreakPreview" topLeftCell="A2" zoomScale="60" zoomScaleNormal="60" workbookViewId="0">
      <selection activeCell="E36" sqref="E36"/>
    </sheetView>
  </sheetViews>
  <sheetFormatPr baseColWidth="10" defaultColWidth="11.42578125" defaultRowHeight="11.25" x14ac:dyDescent="0.25"/>
  <cols>
    <col min="1" max="1" width="3.85546875" style="7" customWidth="1"/>
    <col min="2" max="2" width="8.7109375" style="7" customWidth="1"/>
    <col min="3" max="3" width="41.5703125" style="7" customWidth="1"/>
    <col min="4" max="4" width="11.140625" style="7" customWidth="1"/>
    <col min="5" max="5" width="10.42578125" style="7" customWidth="1"/>
    <col min="6" max="7" width="25.140625" style="7" customWidth="1"/>
    <col min="8" max="9" width="21.140625" style="21" customWidth="1"/>
    <col min="10" max="11" width="30.42578125" style="21" customWidth="1"/>
    <col min="12" max="13" width="16.5703125" style="21" customWidth="1"/>
    <col min="14" max="14" width="20.42578125" style="7" customWidth="1"/>
    <col min="15" max="15" width="16.7109375" style="7" customWidth="1"/>
    <col min="16" max="16" width="13.140625" style="7" bestFit="1" customWidth="1"/>
    <col min="17" max="17" width="8.5703125" style="7" customWidth="1"/>
    <col min="18" max="16384" width="11.42578125" style="7"/>
  </cols>
  <sheetData>
    <row r="1" spans="2:19" s="3" customFormat="1" ht="15" hidden="1" customHeight="1" x14ac:dyDescent="0.25">
      <c r="B1" s="58" t="s">
        <v>0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36"/>
      <c r="N1" s="1"/>
      <c r="O1" s="1"/>
      <c r="P1" s="2"/>
      <c r="Q1" s="2"/>
      <c r="R1" s="2"/>
      <c r="S1" s="2"/>
    </row>
    <row r="2" spans="2:19" s="3" customFormat="1" ht="16.5" customHeight="1" x14ac:dyDescent="0.25">
      <c r="B2" s="60" t="s">
        <v>1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1"/>
      <c r="O2" s="1"/>
      <c r="P2" s="2"/>
      <c r="Q2" s="2"/>
      <c r="R2" s="2"/>
      <c r="S2" s="2"/>
    </row>
    <row r="3" spans="2:19" s="3" customFormat="1" ht="11.25" customHeight="1" x14ac:dyDescent="0.25">
      <c r="B3" s="60" t="s">
        <v>2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1"/>
      <c r="O3" s="1"/>
      <c r="P3" s="2"/>
      <c r="Q3" s="2"/>
      <c r="R3" s="2"/>
      <c r="S3" s="2"/>
    </row>
    <row r="4" spans="2:19" s="3" customFormat="1" ht="17.25" customHeight="1" x14ac:dyDescent="0.25">
      <c r="B4" s="62" t="s">
        <v>3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4"/>
      <c r="O4" s="4"/>
      <c r="P4" s="2"/>
      <c r="Q4" s="2"/>
      <c r="R4" s="2"/>
      <c r="S4" s="2"/>
    </row>
    <row r="5" spans="2:19" s="6" customFormat="1" ht="46.5" customHeight="1" x14ac:dyDescent="0.25">
      <c r="B5" s="64" t="s">
        <v>4</v>
      </c>
      <c r="C5" s="65"/>
      <c r="D5" s="66" t="s">
        <v>5</v>
      </c>
      <c r="E5" s="66"/>
      <c r="F5" s="66"/>
      <c r="G5" s="66"/>
      <c r="H5" s="66"/>
      <c r="I5" s="66"/>
      <c r="J5" s="66"/>
      <c r="K5" s="66"/>
      <c r="L5" s="66"/>
      <c r="M5" s="66"/>
      <c r="N5" s="5"/>
      <c r="O5" s="5"/>
      <c r="P5" s="5"/>
      <c r="Q5" s="5"/>
    </row>
    <row r="6" spans="2:19" ht="51" customHeight="1" x14ac:dyDescent="0.25">
      <c r="B6" s="67" t="s">
        <v>6</v>
      </c>
      <c r="C6" s="68"/>
      <c r="D6" s="68"/>
      <c r="E6" s="69"/>
      <c r="F6" s="70" t="s">
        <v>7</v>
      </c>
      <c r="G6" s="71"/>
      <c r="H6" s="72" t="s">
        <v>8</v>
      </c>
      <c r="I6" s="73"/>
      <c r="J6" s="72" t="s">
        <v>9</v>
      </c>
      <c r="K6" s="73"/>
      <c r="L6" s="74" t="s">
        <v>10</v>
      </c>
      <c r="M6" s="74"/>
      <c r="N6" s="2"/>
      <c r="O6" s="2"/>
      <c r="P6" s="2"/>
      <c r="Q6" s="2"/>
    </row>
    <row r="7" spans="2:19" s="6" customFormat="1" ht="24" customHeight="1" x14ac:dyDescent="0.25">
      <c r="B7" s="75" t="s">
        <v>11</v>
      </c>
      <c r="C7" s="76"/>
      <c r="D7" s="76"/>
      <c r="E7" s="76"/>
      <c r="F7" s="77" t="s">
        <v>12</v>
      </c>
      <c r="G7" s="78"/>
      <c r="H7" s="79" t="s">
        <v>13</v>
      </c>
      <c r="I7" s="80"/>
      <c r="J7" s="81" t="s">
        <v>14</v>
      </c>
      <c r="K7" s="82"/>
      <c r="L7" s="74"/>
      <c r="M7" s="74"/>
      <c r="N7" s="5"/>
      <c r="O7" s="5"/>
      <c r="P7" s="5"/>
      <c r="Q7" s="5"/>
    </row>
    <row r="8" spans="2:19" s="6" customFormat="1" ht="36.75" customHeight="1" x14ac:dyDescent="0.25">
      <c r="B8" s="75" t="s">
        <v>15</v>
      </c>
      <c r="C8" s="76"/>
      <c r="D8" s="76"/>
      <c r="E8" s="76"/>
      <c r="F8" s="77" t="s">
        <v>16</v>
      </c>
      <c r="G8" s="78"/>
      <c r="H8" s="79" t="s">
        <v>17</v>
      </c>
      <c r="I8" s="80"/>
      <c r="J8" s="81" t="s">
        <v>18</v>
      </c>
      <c r="K8" s="82"/>
      <c r="L8" s="74"/>
      <c r="M8" s="74"/>
      <c r="N8" s="5"/>
      <c r="O8" s="5"/>
      <c r="P8" s="5"/>
      <c r="Q8" s="5"/>
    </row>
    <row r="9" spans="2:19" ht="53.25" customHeight="1" x14ac:dyDescent="0.25">
      <c r="B9" s="9" t="s">
        <v>19</v>
      </c>
      <c r="C9" s="9" t="s">
        <v>20</v>
      </c>
      <c r="D9" s="9" t="s">
        <v>21</v>
      </c>
      <c r="E9" s="9" t="s">
        <v>22</v>
      </c>
      <c r="F9" s="33" t="s">
        <v>39</v>
      </c>
      <c r="G9" s="33" t="s">
        <v>40</v>
      </c>
      <c r="H9" s="33" t="s">
        <v>39</v>
      </c>
      <c r="I9" s="33" t="s">
        <v>40</v>
      </c>
      <c r="J9" s="33" t="s">
        <v>39</v>
      </c>
      <c r="K9" s="33" t="s">
        <v>40</v>
      </c>
      <c r="L9" s="34" t="s">
        <v>41</v>
      </c>
      <c r="M9" s="35" t="s">
        <v>42</v>
      </c>
      <c r="N9" s="8"/>
    </row>
    <row r="10" spans="2:19" ht="15" customHeight="1" x14ac:dyDescent="0.25">
      <c r="B10" s="89" t="s">
        <v>43</v>
      </c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1"/>
    </row>
    <row r="11" spans="2:19" ht="62.25" customHeight="1" x14ac:dyDescent="0.25">
      <c r="B11" s="9">
        <v>1</v>
      </c>
      <c r="C11" s="10" t="s">
        <v>23</v>
      </c>
      <c r="D11" s="11" t="s">
        <v>66</v>
      </c>
      <c r="E11" s="12">
        <v>1</v>
      </c>
      <c r="F11" s="50">
        <v>35000</v>
      </c>
      <c r="G11" s="50">
        <v>35000</v>
      </c>
      <c r="H11" s="50">
        <v>85000</v>
      </c>
      <c r="I11" s="50">
        <v>85000</v>
      </c>
      <c r="J11" s="50">
        <v>28000</v>
      </c>
      <c r="K11" s="50">
        <v>28000</v>
      </c>
      <c r="L11" s="13">
        <f t="shared" ref="L11:M17" si="0">ROUND(AVERAGE(F11,H11,J11),0)</f>
        <v>49333</v>
      </c>
      <c r="M11" s="13">
        <f t="shared" si="0"/>
        <v>49333</v>
      </c>
    </row>
    <row r="12" spans="2:19" ht="48" customHeight="1" x14ac:dyDescent="0.25">
      <c r="B12" s="9">
        <v>2</v>
      </c>
      <c r="C12" s="14" t="s">
        <v>44</v>
      </c>
      <c r="D12" s="11" t="s">
        <v>66</v>
      </c>
      <c r="E12" s="12">
        <v>1</v>
      </c>
      <c r="F12" s="50">
        <v>70000</v>
      </c>
      <c r="G12" s="50">
        <v>70000</v>
      </c>
      <c r="H12" s="50">
        <v>110000</v>
      </c>
      <c r="I12" s="50">
        <v>110000</v>
      </c>
      <c r="J12" s="50">
        <v>50000</v>
      </c>
      <c r="K12" s="50">
        <v>50000</v>
      </c>
      <c r="L12" s="13">
        <f t="shared" si="0"/>
        <v>76667</v>
      </c>
      <c r="M12" s="13">
        <f t="shared" si="0"/>
        <v>76667</v>
      </c>
    </row>
    <row r="13" spans="2:19" ht="42" customHeight="1" x14ac:dyDescent="0.25">
      <c r="B13" s="9">
        <v>3</v>
      </c>
      <c r="C13" s="14" t="s">
        <v>26</v>
      </c>
      <c r="D13" s="11" t="s">
        <v>66</v>
      </c>
      <c r="E13" s="12">
        <v>1</v>
      </c>
      <c r="F13" s="50">
        <v>55000</v>
      </c>
      <c r="G13" s="50">
        <v>55000</v>
      </c>
      <c r="H13" s="50">
        <v>120000</v>
      </c>
      <c r="I13" s="50">
        <v>120000</v>
      </c>
      <c r="J13" s="50">
        <v>35000</v>
      </c>
      <c r="K13" s="50">
        <v>35000</v>
      </c>
      <c r="L13" s="13">
        <f t="shared" si="0"/>
        <v>70000</v>
      </c>
      <c r="M13" s="13">
        <f t="shared" si="0"/>
        <v>70000</v>
      </c>
    </row>
    <row r="14" spans="2:19" ht="84" x14ac:dyDescent="0.25">
      <c r="B14" s="9">
        <v>4</v>
      </c>
      <c r="C14" s="14" t="s">
        <v>45</v>
      </c>
      <c r="D14" s="11" t="s">
        <v>66</v>
      </c>
      <c r="E14" s="12">
        <v>1</v>
      </c>
      <c r="F14" s="50">
        <v>145000</v>
      </c>
      <c r="G14" s="50">
        <v>145000</v>
      </c>
      <c r="H14" s="50">
        <f>85000+55000+22000+32000+32000+32000</f>
        <v>258000</v>
      </c>
      <c r="I14" s="50">
        <f>85000+55000+22000+32000+32000+32000</f>
        <v>258000</v>
      </c>
      <c r="J14" s="50">
        <v>110000</v>
      </c>
      <c r="K14" s="50">
        <v>110000</v>
      </c>
      <c r="L14" s="13">
        <f t="shared" si="0"/>
        <v>171000</v>
      </c>
      <c r="M14" s="13">
        <f t="shared" si="0"/>
        <v>171000</v>
      </c>
    </row>
    <row r="15" spans="2:19" ht="30" customHeight="1" x14ac:dyDescent="0.25">
      <c r="B15" s="9">
        <v>5</v>
      </c>
      <c r="C15" s="14" t="s">
        <v>46</v>
      </c>
      <c r="D15" s="11" t="s">
        <v>66</v>
      </c>
      <c r="E15" s="12">
        <v>1</v>
      </c>
      <c r="F15" s="50">
        <v>65000</v>
      </c>
      <c r="G15" s="50">
        <v>65000</v>
      </c>
      <c r="H15" s="50">
        <v>55000</v>
      </c>
      <c r="I15" s="50">
        <v>55000</v>
      </c>
      <c r="J15" s="50">
        <v>70000</v>
      </c>
      <c r="K15" s="50">
        <v>70000</v>
      </c>
      <c r="L15" s="13">
        <f t="shared" si="0"/>
        <v>63333</v>
      </c>
      <c r="M15" s="13">
        <f t="shared" si="0"/>
        <v>63333</v>
      </c>
    </row>
    <row r="16" spans="2:19" ht="30" customHeight="1" x14ac:dyDescent="0.25">
      <c r="B16" s="9">
        <v>6</v>
      </c>
      <c r="C16" s="31" t="s">
        <v>47</v>
      </c>
      <c r="D16" s="11" t="s">
        <v>66</v>
      </c>
      <c r="E16" s="12">
        <v>1</v>
      </c>
      <c r="F16" s="50">
        <v>20000</v>
      </c>
      <c r="G16" s="50">
        <v>20000</v>
      </c>
      <c r="H16" s="50">
        <v>34500</v>
      </c>
      <c r="I16" s="50">
        <v>34500</v>
      </c>
      <c r="J16" s="50">
        <v>20000</v>
      </c>
      <c r="K16" s="50">
        <v>20000</v>
      </c>
      <c r="L16" s="13">
        <f t="shared" si="0"/>
        <v>24833</v>
      </c>
      <c r="M16" s="13">
        <f t="shared" si="0"/>
        <v>24833</v>
      </c>
    </row>
    <row r="17" spans="2:13" ht="24" x14ac:dyDescent="0.25">
      <c r="B17" s="9">
        <v>7</v>
      </c>
      <c r="C17" s="15" t="s">
        <v>48</v>
      </c>
      <c r="D17" s="11" t="s">
        <v>66</v>
      </c>
      <c r="E17" s="12">
        <v>1</v>
      </c>
      <c r="F17" s="50">
        <v>20000</v>
      </c>
      <c r="G17" s="50">
        <v>35000</v>
      </c>
      <c r="H17" s="50">
        <v>32500</v>
      </c>
      <c r="I17" s="50">
        <v>32500</v>
      </c>
      <c r="J17" s="50">
        <v>20000</v>
      </c>
      <c r="K17" s="50">
        <v>30000</v>
      </c>
      <c r="L17" s="13">
        <f t="shared" si="0"/>
        <v>24167</v>
      </c>
      <c r="M17" s="13">
        <f t="shared" si="0"/>
        <v>32500</v>
      </c>
    </row>
    <row r="18" spans="2:13" ht="15" customHeight="1" x14ac:dyDescent="0.25">
      <c r="B18" s="89" t="s">
        <v>49</v>
      </c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1"/>
    </row>
    <row r="19" spans="2:13" ht="140.25" customHeight="1" x14ac:dyDescent="0.25">
      <c r="B19" s="9">
        <v>8</v>
      </c>
      <c r="C19" s="14" t="s">
        <v>27</v>
      </c>
      <c r="D19" s="11" t="s">
        <v>66</v>
      </c>
      <c r="E19" s="12">
        <v>1</v>
      </c>
      <c r="F19" s="50">
        <v>45000</v>
      </c>
      <c r="G19" s="50">
        <v>45000</v>
      </c>
      <c r="H19" s="50">
        <v>110000</v>
      </c>
      <c r="I19" s="50">
        <v>110000</v>
      </c>
      <c r="J19" s="50">
        <v>40000</v>
      </c>
      <c r="K19" s="50">
        <v>40000</v>
      </c>
      <c r="L19" s="13">
        <f t="shared" ref="L19:M25" si="1">ROUND(AVERAGE(F19,H19,J19),0)</f>
        <v>65000</v>
      </c>
      <c r="M19" s="13">
        <f t="shared" si="1"/>
        <v>65000</v>
      </c>
    </row>
    <row r="20" spans="2:13" ht="123.75" customHeight="1" x14ac:dyDescent="0.25">
      <c r="B20" s="9">
        <v>9</v>
      </c>
      <c r="C20" s="14" t="s">
        <v>28</v>
      </c>
      <c r="D20" s="11" t="s">
        <v>66</v>
      </c>
      <c r="E20" s="12">
        <v>1</v>
      </c>
      <c r="F20" s="50">
        <v>80000</v>
      </c>
      <c r="G20" s="50">
        <v>80000</v>
      </c>
      <c r="H20" s="50">
        <v>155000</v>
      </c>
      <c r="I20" s="50">
        <v>155000</v>
      </c>
      <c r="J20" s="50">
        <v>60000</v>
      </c>
      <c r="K20" s="50">
        <v>60000</v>
      </c>
      <c r="L20" s="13">
        <f t="shared" si="1"/>
        <v>98333</v>
      </c>
      <c r="M20" s="13">
        <f t="shared" si="1"/>
        <v>98333</v>
      </c>
    </row>
    <row r="21" spans="2:13" ht="103.5" customHeight="1" x14ac:dyDescent="0.25">
      <c r="B21" s="9">
        <v>10</v>
      </c>
      <c r="C21" s="14" t="s">
        <v>45</v>
      </c>
      <c r="D21" s="11" t="s">
        <v>66</v>
      </c>
      <c r="E21" s="12">
        <v>1</v>
      </c>
      <c r="F21" s="50">
        <v>160000</v>
      </c>
      <c r="G21" s="50">
        <v>160000</v>
      </c>
      <c r="H21" s="50">
        <f>H19+85000+22000+32000+36000+32500+85000</f>
        <v>402500</v>
      </c>
      <c r="I21" s="50">
        <f>I19+85000+22000+32000+36000+32500+85000</f>
        <v>402500</v>
      </c>
      <c r="J21" s="50">
        <v>135000</v>
      </c>
      <c r="K21" s="50">
        <v>135000</v>
      </c>
      <c r="L21" s="13">
        <f t="shared" si="1"/>
        <v>232500</v>
      </c>
      <c r="M21" s="13">
        <f t="shared" si="1"/>
        <v>232500</v>
      </c>
    </row>
    <row r="22" spans="2:13" ht="24" x14ac:dyDescent="0.25">
      <c r="B22" s="9">
        <v>11</v>
      </c>
      <c r="C22" s="14" t="s">
        <v>26</v>
      </c>
      <c r="D22" s="11" t="s">
        <v>66</v>
      </c>
      <c r="E22" s="12">
        <v>1</v>
      </c>
      <c r="F22" s="50">
        <v>60000</v>
      </c>
      <c r="G22" s="50">
        <v>60000</v>
      </c>
      <c r="H22" s="50">
        <v>120000</v>
      </c>
      <c r="I22" s="50">
        <v>120000</v>
      </c>
      <c r="J22" s="50">
        <v>50000</v>
      </c>
      <c r="K22" s="50">
        <v>50000</v>
      </c>
      <c r="L22" s="13">
        <f t="shared" si="1"/>
        <v>76667</v>
      </c>
      <c r="M22" s="13">
        <f t="shared" si="1"/>
        <v>76667</v>
      </c>
    </row>
    <row r="23" spans="2:13" ht="84" x14ac:dyDescent="0.25">
      <c r="B23" s="9">
        <v>12</v>
      </c>
      <c r="C23" s="14" t="s">
        <v>29</v>
      </c>
      <c r="D23" s="11" t="s">
        <v>66</v>
      </c>
      <c r="E23" s="12"/>
      <c r="F23" s="50">
        <v>65000</v>
      </c>
      <c r="G23" s="50">
        <v>65000</v>
      </c>
      <c r="H23" s="50">
        <v>110000</v>
      </c>
      <c r="I23" s="50">
        <v>110000</v>
      </c>
      <c r="J23" s="50">
        <v>85000</v>
      </c>
      <c r="K23" s="50">
        <v>85000</v>
      </c>
      <c r="L23" s="13">
        <f t="shared" ref="L23:L24" si="2">ROUND(AVERAGE(F23,H23,J23),0)</f>
        <v>86667</v>
      </c>
      <c r="M23" s="13">
        <f t="shared" ref="M23:M24" si="3">ROUND(AVERAGE(G23,I23,K23),0)</f>
        <v>86667</v>
      </c>
    </row>
    <row r="24" spans="2:13" ht="60" x14ac:dyDescent="0.25">
      <c r="B24" s="9">
        <v>13</v>
      </c>
      <c r="C24" s="15" t="s">
        <v>59</v>
      </c>
      <c r="D24" s="11" t="s">
        <v>66</v>
      </c>
      <c r="E24" s="12"/>
      <c r="F24" s="50">
        <v>30000</v>
      </c>
      <c r="G24" s="50">
        <v>30000</v>
      </c>
      <c r="H24" s="50">
        <v>130000</v>
      </c>
      <c r="I24" s="50">
        <v>130000</v>
      </c>
      <c r="J24" s="50">
        <v>35000</v>
      </c>
      <c r="K24" s="50">
        <v>35000</v>
      </c>
      <c r="L24" s="13">
        <f t="shared" si="2"/>
        <v>65000</v>
      </c>
      <c r="M24" s="13">
        <f t="shared" si="3"/>
        <v>65000</v>
      </c>
    </row>
    <row r="25" spans="2:13" ht="72" x14ac:dyDescent="0.25">
      <c r="B25" s="9">
        <v>14</v>
      </c>
      <c r="C25" s="15" t="s">
        <v>60</v>
      </c>
      <c r="D25" s="11" t="s">
        <v>66</v>
      </c>
      <c r="E25" s="12">
        <v>1</v>
      </c>
      <c r="F25" s="50">
        <v>30000</v>
      </c>
      <c r="G25" s="50">
        <v>45000</v>
      </c>
      <c r="H25" s="50">
        <v>34500</v>
      </c>
      <c r="I25" s="50">
        <v>34500</v>
      </c>
      <c r="J25" s="50">
        <v>35000</v>
      </c>
      <c r="K25" s="50">
        <v>35000</v>
      </c>
      <c r="L25" s="13">
        <f t="shared" si="1"/>
        <v>33167</v>
      </c>
      <c r="M25" s="13">
        <f t="shared" si="1"/>
        <v>38167</v>
      </c>
    </row>
    <row r="26" spans="2:13" ht="15" customHeight="1" x14ac:dyDescent="0.25">
      <c r="B26" s="89" t="s">
        <v>50</v>
      </c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1"/>
    </row>
    <row r="27" spans="2:13" ht="48" x14ac:dyDescent="0.25">
      <c r="B27" s="9">
        <v>15</v>
      </c>
      <c r="C27" s="15" t="s">
        <v>23</v>
      </c>
      <c r="D27" s="11" t="s">
        <v>66</v>
      </c>
      <c r="E27" s="12">
        <v>1</v>
      </c>
      <c r="F27" s="50">
        <v>90000</v>
      </c>
      <c r="G27" s="94" t="s">
        <v>51</v>
      </c>
      <c r="H27" s="50">
        <v>120000</v>
      </c>
      <c r="I27" s="94" t="s">
        <v>51</v>
      </c>
      <c r="J27" s="50">
        <v>50000</v>
      </c>
      <c r="K27" s="94" t="s">
        <v>51</v>
      </c>
      <c r="L27" s="13">
        <f t="shared" ref="L27:L32" si="4">ROUND(AVERAGE(F27,H27,J27),0)</f>
        <v>86667</v>
      </c>
      <c r="M27" s="83" t="s">
        <v>51</v>
      </c>
    </row>
    <row r="28" spans="2:13" ht="48" x14ac:dyDescent="0.25">
      <c r="B28" s="9">
        <v>16</v>
      </c>
      <c r="C28" s="15" t="s">
        <v>25</v>
      </c>
      <c r="D28" s="11" t="s">
        <v>66</v>
      </c>
      <c r="E28" s="12">
        <v>1</v>
      </c>
      <c r="F28" s="50">
        <v>105000</v>
      </c>
      <c r="G28" s="95"/>
      <c r="H28" s="50">
        <v>210000</v>
      </c>
      <c r="I28" s="95"/>
      <c r="J28" s="50">
        <v>70000</v>
      </c>
      <c r="K28" s="95"/>
      <c r="L28" s="13">
        <f t="shared" si="4"/>
        <v>128333</v>
      </c>
      <c r="M28" s="84"/>
    </row>
    <row r="29" spans="2:13" ht="24" x14ac:dyDescent="0.25">
      <c r="B29" s="9">
        <v>17</v>
      </c>
      <c r="C29" s="15" t="s">
        <v>26</v>
      </c>
      <c r="D29" s="11" t="s">
        <v>66</v>
      </c>
      <c r="E29" s="12">
        <v>1</v>
      </c>
      <c r="F29" s="50">
        <v>95000</v>
      </c>
      <c r="G29" s="95"/>
      <c r="H29" s="50">
        <v>155000</v>
      </c>
      <c r="I29" s="95"/>
      <c r="J29" s="50">
        <v>60000</v>
      </c>
      <c r="K29" s="95"/>
      <c r="L29" s="13">
        <f t="shared" si="4"/>
        <v>103333</v>
      </c>
      <c r="M29" s="84"/>
    </row>
    <row r="30" spans="2:13" ht="84" x14ac:dyDescent="0.25">
      <c r="B30" s="9">
        <v>18</v>
      </c>
      <c r="C30" s="15" t="s">
        <v>45</v>
      </c>
      <c r="D30" s="11" t="s">
        <v>66</v>
      </c>
      <c r="E30" s="12">
        <v>1</v>
      </c>
      <c r="F30" s="50">
        <v>290000</v>
      </c>
      <c r="G30" s="95"/>
      <c r="H30" s="50">
        <v>485000</v>
      </c>
      <c r="I30" s="95"/>
      <c r="J30" s="50">
        <v>140000</v>
      </c>
      <c r="K30" s="95"/>
      <c r="L30" s="13">
        <f t="shared" si="4"/>
        <v>305000</v>
      </c>
      <c r="M30" s="84"/>
    </row>
    <row r="31" spans="2:13" ht="24" x14ac:dyDescent="0.25">
      <c r="B31" s="9">
        <v>19</v>
      </c>
      <c r="C31" s="15" t="s">
        <v>46</v>
      </c>
      <c r="D31" s="11" t="s">
        <v>66</v>
      </c>
      <c r="E31" s="12">
        <v>1</v>
      </c>
      <c r="F31" s="50">
        <v>75000</v>
      </c>
      <c r="G31" s="95"/>
      <c r="H31" s="50">
        <v>155000</v>
      </c>
      <c r="I31" s="95"/>
      <c r="J31" s="50">
        <v>90000</v>
      </c>
      <c r="K31" s="95"/>
      <c r="L31" s="13">
        <f t="shared" si="4"/>
        <v>106667</v>
      </c>
      <c r="M31" s="84"/>
    </row>
    <row r="32" spans="2:13" ht="15.75" x14ac:dyDescent="0.25">
      <c r="B32" s="9">
        <v>20</v>
      </c>
      <c r="C32" s="15" t="s">
        <v>47</v>
      </c>
      <c r="D32" s="11" t="s">
        <v>66</v>
      </c>
      <c r="E32" s="12">
        <v>1</v>
      </c>
      <c r="F32" s="50">
        <v>50000</v>
      </c>
      <c r="G32" s="95"/>
      <c r="H32" s="50">
        <v>42500</v>
      </c>
      <c r="I32" s="95"/>
      <c r="J32" s="50">
        <v>35000</v>
      </c>
      <c r="K32" s="95"/>
      <c r="L32" s="13">
        <f t="shared" si="4"/>
        <v>42500</v>
      </c>
      <c r="M32" s="84"/>
    </row>
    <row r="33" spans="2:15" ht="24" x14ac:dyDescent="0.25">
      <c r="B33" s="9">
        <v>21</v>
      </c>
      <c r="C33" s="15" t="s">
        <v>61</v>
      </c>
      <c r="D33" s="11" t="s">
        <v>66</v>
      </c>
      <c r="E33" s="12"/>
      <c r="F33" s="50">
        <v>50000</v>
      </c>
      <c r="G33" s="95"/>
      <c r="H33" s="50">
        <v>36000</v>
      </c>
      <c r="I33" s="95"/>
      <c r="J33" s="50">
        <v>35000</v>
      </c>
      <c r="K33" s="95"/>
      <c r="L33" s="13"/>
      <c r="M33" s="84"/>
    </row>
    <row r="34" spans="2:15" ht="29.25" customHeight="1" x14ac:dyDescent="0.25">
      <c r="B34" s="85" t="s">
        <v>30</v>
      </c>
      <c r="C34" s="86"/>
      <c r="D34" s="86"/>
      <c r="E34" s="86"/>
      <c r="F34" s="42">
        <f>SUM(F11:F33)</f>
        <v>1635000</v>
      </c>
      <c r="G34" s="43">
        <f>SUM(G11:G25)</f>
        <v>910000</v>
      </c>
      <c r="H34" s="41">
        <f>SUM(H11:H33)</f>
        <v>2960500</v>
      </c>
      <c r="I34" s="44">
        <f>SUM(I11:I25)</f>
        <v>1757000</v>
      </c>
      <c r="J34" s="41">
        <f>SUM(J11:J33)</f>
        <v>1253000</v>
      </c>
      <c r="K34" s="44">
        <f>SUM(K11:K25)</f>
        <v>783000</v>
      </c>
      <c r="L34" s="41">
        <f>ROUND(AVERAGE(F34,H34,J34),0)</f>
        <v>1949500</v>
      </c>
      <c r="M34" s="44">
        <f>ROUND(AVERAGE(G34,I34,K34),0)</f>
        <v>1150000</v>
      </c>
    </row>
    <row r="35" spans="2:15" ht="24.75" customHeight="1" x14ac:dyDescent="0.25">
      <c r="B35" s="40" t="s">
        <v>31</v>
      </c>
      <c r="C35" s="39" t="s">
        <v>53</v>
      </c>
      <c r="D35" s="16" t="s">
        <v>32</v>
      </c>
      <c r="E35" s="17">
        <v>44963</v>
      </c>
      <c r="F35" s="17"/>
      <c r="G35" s="17"/>
      <c r="H35" s="18"/>
      <c r="I35" s="18"/>
      <c r="J35" s="18"/>
      <c r="K35" s="18"/>
      <c r="L35" s="19"/>
      <c r="M35" s="19"/>
    </row>
    <row r="36" spans="2:15" ht="22.5" x14ac:dyDescent="0.25">
      <c r="B36" s="38" t="s">
        <v>54</v>
      </c>
      <c r="C36" s="38" t="s">
        <v>55</v>
      </c>
    </row>
    <row r="37" spans="2:15" ht="22.5" x14ac:dyDescent="0.2">
      <c r="C37" s="38" t="s">
        <v>56</v>
      </c>
      <c r="H37" s="20"/>
      <c r="I37" s="20"/>
    </row>
    <row r="38" spans="2:15" x14ac:dyDescent="0.2">
      <c r="H38" s="20"/>
      <c r="I38" s="20"/>
      <c r="N38" s="8"/>
      <c r="O38" s="8"/>
    </row>
    <row r="39" spans="2:15" x14ac:dyDescent="0.25">
      <c r="E39" s="87" t="s">
        <v>62</v>
      </c>
      <c r="F39" s="88"/>
      <c r="I39" s="7"/>
      <c r="J39" s="7"/>
      <c r="K39" s="87" t="s">
        <v>63</v>
      </c>
      <c r="L39" s="88"/>
      <c r="N39" s="22"/>
      <c r="O39" s="22"/>
    </row>
    <row r="40" spans="2:15" ht="30" customHeight="1" x14ac:dyDescent="0.25">
      <c r="C40" s="23"/>
      <c r="D40" s="23"/>
      <c r="E40" s="92">
        <f>ROUND(STDEV(H34,J34,F34),0)</f>
        <v>896143</v>
      </c>
      <c r="F40" s="93"/>
      <c r="I40" s="23"/>
      <c r="J40" s="23"/>
      <c r="K40" s="92">
        <f>ROUND(STDEV(G34,I34,K34),0)</f>
        <v>529499</v>
      </c>
      <c r="L40" s="93"/>
      <c r="M40" s="24"/>
    </row>
    <row r="41" spans="2:15" ht="26.25" customHeight="1" x14ac:dyDescent="0.25">
      <c r="C41" s="32" t="s">
        <v>33</v>
      </c>
      <c r="D41" s="32"/>
      <c r="E41" s="25" t="s">
        <v>34</v>
      </c>
      <c r="F41" s="25" t="s">
        <v>35</v>
      </c>
      <c r="I41" s="32" t="s">
        <v>33</v>
      </c>
      <c r="J41" s="32"/>
      <c r="K41" s="25" t="s">
        <v>34</v>
      </c>
      <c r="L41" s="25" t="s">
        <v>35</v>
      </c>
      <c r="M41" s="22"/>
    </row>
    <row r="42" spans="2:15" ht="25.5" customHeight="1" x14ac:dyDescent="0.25">
      <c r="C42" s="26" t="s">
        <v>36</v>
      </c>
      <c r="D42" s="27">
        <f>AVERAGE(H34,J34,F34)</f>
        <v>1949500</v>
      </c>
      <c r="E42" s="28">
        <f>D42+E40</f>
        <v>2845643</v>
      </c>
      <c r="F42" s="28">
        <f>D42-E40</f>
        <v>1053357</v>
      </c>
      <c r="I42" s="26" t="s">
        <v>36</v>
      </c>
      <c r="J42" s="27">
        <f>AVERAGE(G34,I34,K34)</f>
        <v>1150000</v>
      </c>
      <c r="K42" s="28">
        <f>J42+K40</f>
        <v>1679499</v>
      </c>
      <c r="L42" s="28">
        <f>J42-K40</f>
        <v>620501</v>
      </c>
      <c r="M42" s="29"/>
    </row>
    <row r="43" spans="2:15" ht="25.5" customHeight="1" x14ac:dyDescent="0.25">
      <c r="C43" s="26" t="s">
        <v>37</v>
      </c>
      <c r="D43" s="27">
        <f>HARMEAN(H34,J34,F34)</f>
        <v>1716751.7817718773</v>
      </c>
      <c r="E43" s="28">
        <f>D43+E40</f>
        <v>2612894.7817718773</v>
      </c>
      <c r="F43" s="28">
        <f>D43-E40</f>
        <v>820608.78177187731</v>
      </c>
      <c r="I43" s="26" t="s">
        <v>37</v>
      </c>
      <c r="J43" s="27">
        <f>HARMEAN(G34,I34,K34)</f>
        <v>1018609.2194717246</v>
      </c>
      <c r="K43" s="28">
        <f>J43+K40</f>
        <v>1548108.2194717247</v>
      </c>
      <c r="L43" s="28">
        <f>J43-K40</f>
        <v>489110.21947172459</v>
      </c>
      <c r="M43" s="24"/>
      <c r="N43" s="8"/>
      <c r="O43" s="8"/>
    </row>
    <row r="44" spans="2:15" ht="25.5" customHeight="1" x14ac:dyDescent="0.25">
      <c r="C44" s="26" t="s">
        <v>38</v>
      </c>
      <c r="D44" s="27">
        <f>GEOMEAN(H34,J34,F34)</f>
        <v>1823663.1859055685</v>
      </c>
      <c r="E44" s="28">
        <f>D44+E40</f>
        <v>2719806.1859055683</v>
      </c>
      <c r="F44" s="28">
        <f>D44-E40</f>
        <v>927520.18590556853</v>
      </c>
      <c r="I44" s="26" t="s">
        <v>38</v>
      </c>
      <c r="J44" s="27">
        <f>GEOMEAN(G34,I34,K34)</f>
        <v>1077767.223591062</v>
      </c>
      <c r="K44" s="28">
        <f>J44+K40</f>
        <v>1607266.223591062</v>
      </c>
      <c r="L44" s="28">
        <f>J44-K40</f>
        <v>548268.22359106201</v>
      </c>
      <c r="M44" s="24"/>
      <c r="N44" s="22"/>
      <c r="O44" s="22"/>
    </row>
    <row r="45" spans="2:15" x14ac:dyDescent="0.25">
      <c r="N45" s="29"/>
      <c r="O45" s="29"/>
    </row>
    <row r="46" spans="2:15" x14ac:dyDescent="0.25">
      <c r="B46" s="7" t="s">
        <v>57</v>
      </c>
      <c r="C46" s="7" t="s">
        <v>58</v>
      </c>
      <c r="N46" s="29"/>
      <c r="O46" s="29"/>
    </row>
    <row r="50" spans="8:13" ht="22.5" customHeight="1" x14ac:dyDescent="0.25"/>
    <row r="51" spans="8:13" x14ac:dyDescent="0.25">
      <c r="L51" s="30"/>
      <c r="M51" s="30"/>
    </row>
    <row r="54" spans="8:13" x14ac:dyDescent="0.25">
      <c r="H54" s="30"/>
      <c r="I54" s="30"/>
      <c r="J54" s="30"/>
      <c r="K54" s="30"/>
    </row>
  </sheetData>
  <mergeCells count="31">
    <mergeCell ref="E40:F40"/>
    <mergeCell ref="K40:L40"/>
    <mergeCell ref="G27:G33"/>
    <mergeCell ref="I27:I33"/>
    <mergeCell ref="K27:K33"/>
    <mergeCell ref="M27:M33"/>
    <mergeCell ref="B34:E34"/>
    <mergeCell ref="E39:F39"/>
    <mergeCell ref="K39:L39"/>
    <mergeCell ref="F8:G8"/>
    <mergeCell ref="H8:I8"/>
    <mergeCell ref="J8:K8"/>
    <mergeCell ref="B10:M10"/>
    <mergeCell ref="B18:M18"/>
    <mergeCell ref="B26:M26"/>
    <mergeCell ref="B6:E6"/>
    <mergeCell ref="F6:G6"/>
    <mergeCell ref="H6:I6"/>
    <mergeCell ref="J6:K6"/>
    <mergeCell ref="L6:M8"/>
    <mergeCell ref="B7:E7"/>
    <mergeCell ref="F7:G7"/>
    <mergeCell ref="H7:I7"/>
    <mergeCell ref="J7:K7"/>
    <mergeCell ref="B8:E8"/>
    <mergeCell ref="B1:L1"/>
    <mergeCell ref="B2:M2"/>
    <mergeCell ref="B3:M3"/>
    <mergeCell ref="B4:M4"/>
    <mergeCell ref="B5:C5"/>
    <mergeCell ref="D5:M5"/>
  </mergeCells>
  <printOptions horizontalCentered="1"/>
  <pageMargins left="0.15748031496062992" right="0.15748031496062992" top="0.39370078740157483" bottom="0.39370078740157483" header="0.15748031496062992" footer="0.15748031496062992"/>
  <pageSetup scale="4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4"/>
  <sheetViews>
    <sheetView view="pageBreakPreview" topLeftCell="A22" zoomScale="80" zoomScaleNormal="60" zoomScaleSheetLayoutView="80" workbookViewId="0">
      <selection activeCell="B9" sqref="B9:J34"/>
    </sheetView>
  </sheetViews>
  <sheetFormatPr baseColWidth="10" defaultColWidth="11.42578125" defaultRowHeight="11.25" x14ac:dyDescent="0.25"/>
  <cols>
    <col min="1" max="1" width="3.85546875" style="7" customWidth="1"/>
    <col min="2" max="2" width="8.7109375" style="7" customWidth="1"/>
    <col min="3" max="3" width="41.5703125" style="7" customWidth="1"/>
    <col min="4" max="4" width="11.140625" style="7" customWidth="1"/>
    <col min="5" max="5" width="10.42578125" style="7" customWidth="1"/>
    <col min="6" max="6" width="25.140625" style="7" hidden="1" customWidth="1"/>
    <col min="7" max="7" width="21.140625" style="21" hidden="1" customWidth="1"/>
    <col min="8" max="8" width="30.42578125" style="21" hidden="1" customWidth="1"/>
    <col min="9" max="10" width="16.5703125" style="21" customWidth="1"/>
    <col min="11" max="11" width="20.42578125" style="7" customWidth="1"/>
    <col min="12" max="12" width="16.7109375" style="7" customWidth="1"/>
    <col min="13" max="13" width="13.140625" style="7" bestFit="1" customWidth="1"/>
    <col min="14" max="14" width="8.5703125" style="7" customWidth="1"/>
    <col min="15" max="16384" width="11.42578125" style="7"/>
  </cols>
  <sheetData>
    <row r="1" spans="2:16" s="3" customFormat="1" ht="15" hidden="1" customHeight="1" x14ac:dyDescent="0.25">
      <c r="B1" s="58" t="s">
        <v>0</v>
      </c>
      <c r="C1" s="59"/>
      <c r="D1" s="59"/>
      <c r="E1" s="59"/>
      <c r="F1" s="59"/>
      <c r="G1" s="59"/>
      <c r="H1" s="59"/>
      <c r="I1" s="59"/>
      <c r="J1" s="49"/>
      <c r="K1" s="1"/>
      <c r="L1" s="1"/>
      <c r="M1" s="2"/>
      <c r="N1" s="2"/>
      <c r="O1" s="2"/>
      <c r="P1" s="2"/>
    </row>
    <row r="2" spans="2:16" s="3" customFormat="1" ht="16.5" customHeight="1" x14ac:dyDescent="0.25">
      <c r="B2" s="60" t="s">
        <v>1</v>
      </c>
      <c r="C2" s="61"/>
      <c r="D2" s="61"/>
      <c r="E2" s="61"/>
      <c r="F2" s="61"/>
      <c r="G2" s="61"/>
      <c r="H2" s="61"/>
      <c r="I2" s="61"/>
      <c r="J2" s="61"/>
      <c r="K2" s="1"/>
      <c r="L2" s="1"/>
      <c r="M2" s="2"/>
      <c r="N2" s="2"/>
      <c r="O2" s="2"/>
      <c r="P2" s="2"/>
    </row>
    <row r="3" spans="2:16" s="3" customFormat="1" ht="11.25" customHeight="1" x14ac:dyDescent="0.25">
      <c r="B3" s="60" t="s">
        <v>2</v>
      </c>
      <c r="C3" s="61"/>
      <c r="D3" s="61"/>
      <c r="E3" s="61"/>
      <c r="F3" s="61"/>
      <c r="G3" s="61"/>
      <c r="H3" s="61"/>
      <c r="I3" s="61"/>
      <c r="J3" s="61"/>
      <c r="K3" s="1"/>
      <c r="L3" s="1"/>
      <c r="M3" s="2"/>
      <c r="N3" s="2"/>
      <c r="O3" s="2"/>
      <c r="P3" s="2"/>
    </row>
    <row r="4" spans="2:16" s="3" customFormat="1" ht="17.25" customHeight="1" x14ac:dyDescent="0.25">
      <c r="B4" s="62" t="s">
        <v>3</v>
      </c>
      <c r="C4" s="63"/>
      <c r="D4" s="63"/>
      <c r="E4" s="63"/>
      <c r="F4" s="63"/>
      <c r="G4" s="63"/>
      <c r="H4" s="63"/>
      <c r="I4" s="63"/>
      <c r="J4" s="63"/>
      <c r="K4" s="4"/>
      <c r="L4" s="4"/>
      <c r="M4" s="2"/>
      <c r="N4" s="2"/>
      <c r="O4" s="2"/>
      <c r="P4" s="2"/>
    </row>
    <row r="5" spans="2:16" s="6" customFormat="1" ht="46.5" customHeight="1" x14ac:dyDescent="0.25">
      <c r="B5" s="64" t="s">
        <v>4</v>
      </c>
      <c r="C5" s="65"/>
      <c r="D5" s="66" t="s">
        <v>5</v>
      </c>
      <c r="E5" s="66"/>
      <c r="F5" s="66"/>
      <c r="G5" s="66"/>
      <c r="H5" s="66"/>
      <c r="I5" s="66"/>
      <c r="J5" s="66"/>
      <c r="K5" s="5"/>
      <c r="L5" s="5"/>
      <c r="M5" s="5"/>
      <c r="N5" s="5"/>
    </row>
    <row r="6" spans="2:16" ht="51" customHeight="1" x14ac:dyDescent="0.25">
      <c r="B6" s="67" t="s">
        <v>6</v>
      </c>
      <c r="C6" s="68"/>
      <c r="D6" s="68"/>
      <c r="E6" s="69"/>
      <c r="F6" s="48" t="s">
        <v>7</v>
      </c>
      <c r="G6" s="51" t="s">
        <v>8</v>
      </c>
      <c r="H6" s="51" t="s">
        <v>9</v>
      </c>
      <c r="I6" s="74" t="s">
        <v>10</v>
      </c>
      <c r="J6" s="74"/>
      <c r="K6" s="2"/>
      <c r="L6" s="2"/>
      <c r="M6" s="2"/>
      <c r="N6" s="2"/>
    </row>
    <row r="7" spans="2:16" s="6" customFormat="1" ht="24" customHeight="1" x14ac:dyDescent="0.25">
      <c r="B7" s="75" t="s">
        <v>11</v>
      </c>
      <c r="C7" s="76"/>
      <c r="D7" s="76"/>
      <c r="E7" s="76"/>
      <c r="F7" s="47" t="s">
        <v>12</v>
      </c>
      <c r="G7" s="52" t="s">
        <v>13</v>
      </c>
      <c r="H7" s="53" t="s">
        <v>14</v>
      </c>
      <c r="I7" s="74"/>
      <c r="J7" s="74"/>
      <c r="K7" s="5"/>
      <c r="L7" s="5"/>
      <c r="M7" s="5"/>
      <c r="N7" s="5"/>
    </row>
    <row r="8" spans="2:16" s="6" customFormat="1" ht="36.75" customHeight="1" x14ac:dyDescent="0.25">
      <c r="B8" s="75" t="s">
        <v>15</v>
      </c>
      <c r="C8" s="76"/>
      <c r="D8" s="76"/>
      <c r="E8" s="76"/>
      <c r="F8" s="47" t="s">
        <v>16</v>
      </c>
      <c r="G8" s="52" t="s">
        <v>17</v>
      </c>
      <c r="H8" s="53" t="s">
        <v>18</v>
      </c>
      <c r="I8" s="74"/>
      <c r="J8" s="74"/>
      <c r="K8" s="5"/>
      <c r="L8" s="5"/>
      <c r="M8" s="5"/>
      <c r="N8" s="5"/>
    </row>
    <row r="9" spans="2:16" ht="53.25" customHeight="1" x14ac:dyDescent="0.25">
      <c r="B9" s="9" t="s">
        <v>19</v>
      </c>
      <c r="C9" s="9" t="s">
        <v>20</v>
      </c>
      <c r="D9" s="9" t="s">
        <v>21</v>
      </c>
      <c r="E9" s="9" t="s">
        <v>22</v>
      </c>
      <c r="F9" s="33" t="s">
        <v>39</v>
      </c>
      <c r="G9" s="33" t="s">
        <v>39</v>
      </c>
      <c r="H9" s="33" t="s">
        <v>39</v>
      </c>
      <c r="I9" s="34" t="s">
        <v>41</v>
      </c>
      <c r="J9" s="35" t="s">
        <v>52</v>
      </c>
      <c r="K9" s="8"/>
    </row>
    <row r="10" spans="2:16" ht="15" x14ac:dyDescent="0.25">
      <c r="B10" s="89" t="s">
        <v>43</v>
      </c>
      <c r="C10" s="90"/>
      <c r="D10" s="90"/>
      <c r="E10" s="90"/>
      <c r="F10" s="90"/>
      <c r="G10" s="90"/>
      <c r="H10" s="90"/>
      <c r="I10" s="90"/>
      <c r="J10" s="91"/>
    </row>
    <row r="11" spans="2:16" ht="62.25" customHeight="1" x14ac:dyDescent="0.25">
      <c r="B11" s="9">
        <v>1</v>
      </c>
      <c r="C11" s="10" t="s">
        <v>23</v>
      </c>
      <c r="D11" s="11" t="s">
        <v>24</v>
      </c>
      <c r="E11" s="12">
        <v>20</v>
      </c>
      <c r="F11" s="50">
        <v>35000</v>
      </c>
      <c r="G11" s="50">
        <v>85000</v>
      </c>
      <c r="H11" s="50">
        <v>28000</v>
      </c>
      <c r="I11" s="13">
        <f t="shared" ref="I11:I17" si="0">ROUND(AVERAGE(F11,G11,H11),0)</f>
        <v>49333</v>
      </c>
      <c r="J11" s="13">
        <f>I11*E11</f>
        <v>986660</v>
      </c>
    </row>
    <row r="12" spans="2:16" ht="48" customHeight="1" x14ac:dyDescent="0.25">
      <c r="B12" s="9">
        <v>2</v>
      </c>
      <c r="C12" s="14" t="s">
        <v>44</v>
      </c>
      <c r="D12" s="11" t="s">
        <v>24</v>
      </c>
      <c r="E12" s="12">
        <v>20</v>
      </c>
      <c r="F12" s="50">
        <v>70000</v>
      </c>
      <c r="G12" s="50">
        <v>110000</v>
      </c>
      <c r="H12" s="50">
        <v>50000</v>
      </c>
      <c r="I12" s="13">
        <f t="shared" si="0"/>
        <v>76667</v>
      </c>
      <c r="J12" s="13">
        <f t="shared" ref="J12:J17" si="1">I12*E12</f>
        <v>1533340</v>
      </c>
    </row>
    <row r="13" spans="2:16" ht="42" customHeight="1" x14ac:dyDescent="0.25">
      <c r="B13" s="9">
        <v>3</v>
      </c>
      <c r="C13" s="14" t="s">
        <v>26</v>
      </c>
      <c r="D13" s="11" t="s">
        <v>24</v>
      </c>
      <c r="E13" s="12">
        <v>20</v>
      </c>
      <c r="F13" s="50">
        <v>55000</v>
      </c>
      <c r="G13" s="50">
        <v>120000</v>
      </c>
      <c r="H13" s="50">
        <v>35000</v>
      </c>
      <c r="I13" s="13">
        <f t="shared" si="0"/>
        <v>70000</v>
      </c>
      <c r="J13" s="13">
        <f t="shared" si="1"/>
        <v>1400000</v>
      </c>
    </row>
    <row r="14" spans="2:16" ht="84" x14ac:dyDescent="0.25">
      <c r="B14" s="9">
        <v>4</v>
      </c>
      <c r="C14" s="14" t="s">
        <v>45</v>
      </c>
      <c r="D14" s="11" t="s">
        <v>24</v>
      </c>
      <c r="E14" s="12">
        <v>20</v>
      </c>
      <c r="F14" s="50">
        <v>145000</v>
      </c>
      <c r="G14" s="50">
        <f>85000+55000+22000+32000+32000+32000</f>
        <v>258000</v>
      </c>
      <c r="H14" s="50">
        <v>110000</v>
      </c>
      <c r="I14" s="13">
        <f t="shared" si="0"/>
        <v>171000</v>
      </c>
      <c r="J14" s="13">
        <f t="shared" si="1"/>
        <v>3420000</v>
      </c>
    </row>
    <row r="15" spans="2:16" ht="30" customHeight="1" x14ac:dyDescent="0.25">
      <c r="B15" s="9">
        <v>5</v>
      </c>
      <c r="C15" s="14" t="s">
        <v>46</v>
      </c>
      <c r="D15" s="11" t="s">
        <v>24</v>
      </c>
      <c r="E15" s="12">
        <v>20</v>
      </c>
      <c r="F15" s="50">
        <v>65000</v>
      </c>
      <c r="G15" s="50">
        <v>55000</v>
      </c>
      <c r="H15" s="50">
        <v>70000</v>
      </c>
      <c r="I15" s="13">
        <f t="shared" si="0"/>
        <v>63333</v>
      </c>
      <c r="J15" s="13">
        <f t="shared" si="1"/>
        <v>1266660</v>
      </c>
    </row>
    <row r="16" spans="2:16" ht="30" customHeight="1" x14ac:dyDescent="0.25">
      <c r="B16" s="9">
        <v>6</v>
      </c>
      <c r="C16" s="31" t="s">
        <v>47</v>
      </c>
      <c r="D16" s="11" t="s">
        <v>24</v>
      </c>
      <c r="E16" s="12">
        <v>20</v>
      </c>
      <c r="F16" s="50">
        <v>20000</v>
      </c>
      <c r="G16" s="50">
        <v>34500</v>
      </c>
      <c r="H16" s="50">
        <v>20000</v>
      </c>
      <c r="I16" s="13">
        <f t="shared" si="0"/>
        <v>24833</v>
      </c>
      <c r="J16" s="13">
        <f t="shared" si="1"/>
        <v>496660</v>
      </c>
    </row>
    <row r="17" spans="2:10" ht="24" x14ac:dyDescent="0.25">
      <c r="B17" s="9">
        <v>7</v>
      </c>
      <c r="C17" s="15" t="s">
        <v>48</v>
      </c>
      <c r="D17" s="11" t="s">
        <v>24</v>
      </c>
      <c r="E17" s="12">
        <v>20</v>
      </c>
      <c r="F17" s="50">
        <v>20000</v>
      </c>
      <c r="G17" s="50">
        <v>32500</v>
      </c>
      <c r="H17" s="50">
        <v>20000</v>
      </c>
      <c r="I17" s="13">
        <f t="shared" si="0"/>
        <v>24167</v>
      </c>
      <c r="J17" s="13">
        <f t="shared" si="1"/>
        <v>483340</v>
      </c>
    </row>
    <row r="18" spans="2:10" ht="15" x14ac:dyDescent="0.25">
      <c r="B18" s="89" t="s">
        <v>49</v>
      </c>
      <c r="C18" s="90"/>
      <c r="D18" s="90"/>
      <c r="E18" s="90"/>
      <c r="F18" s="90"/>
      <c r="G18" s="90"/>
      <c r="H18" s="90"/>
      <c r="I18" s="90"/>
      <c r="J18" s="91"/>
    </row>
    <row r="19" spans="2:10" ht="140.25" customHeight="1" x14ac:dyDescent="0.25">
      <c r="B19" s="9">
        <v>8</v>
      </c>
      <c r="C19" s="14" t="s">
        <v>27</v>
      </c>
      <c r="D19" s="11" t="s">
        <v>24</v>
      </c>
      <c r="E19" s="12">
        <v>20</v>
      </c>
      <c r="F19" s="50">
        <v>45000</v>
      </c>
      <c r="G19" s="50">
        <v>110000</v>
      </c>
      <c r="H19" s="50">
        <v>40000</v>
      </c>
      <c r="I19" s="13">
        <f>ROUND(AVERAGE(F19,G19,H19),0)</f>
        <v>65000</v>
      </c>
      <c r="J19" s="13">
        <f>I19*E19</f>
        <v>1300000</v>
      </c>
    </row>
    <row r="20" spans="2:10" ht="123.75" customHeight="1" x14ac:dyDescent="0.25">
      <c r="B20" s="9">
        <v>9</v>
      </c>
      <c r="C20" s="14" t="s">
        <v>28</v>
      </c>
      <c r="D20" s="11" t="s">
        <v>24</v>
      </c>
      <c r="E20" s="12">
        <v>20</v>
      </c>
      <c r="F20" s="50">
        <v>80000</v>
      </c>
      <c r="G20" s="50">
        <v>155000</v>
      </c>
      <c r="H20" s="50">
        <v>60000</v>
      </c>
      <c r="I20" s="13">
        <f>ROUND(AVERAGE(F20,G20,H20),0)</f>
        <v>98333</v>
      </c>
      <c r="J20" s="13">
        <f t="shared" ref="J20:J25" si="2">I20*E20</f>
        <v>1966660</v>
      </c>
    </row>
    <row r="21" spans="2:10" ht="103.5" customHeight="1" x14ac:dyDescent="0.25">
      <c r="B21" s="9">
        <v>10</v>
      </c>
      <c r="C21" s="14" t="s">
        <v>45</v>
      </c>
      <c r="D21" s="11" t="s">
        <v>24</v>
      </c>
      <c r="E21" s="12">
        <v>20</v>
      </c>
      <c r="F21" s="50">
        <v>160000</v>
      </c>
      <c r="G21" s="50">
        <f>G19+85000+22000+32000+36000+32500+85000</f>
        <v>402500</v>
      </c>
      <c r="H21" s="50">
        <v>135000</v>
      </c>
      <c r="I21" s="13">
        <f>ROUND(AVERAGE(F21,G21,H21),0)</f>
        <v>232500</v>
      </c>
      <c r="J21" s="13">
        <f t="shared" si="2"/>
        <v>4650000</v>
      </c>
    </row>
    <row r="22" spans="2:10" ht="24" x14ac:dyDescent="0.25">
      <c r="B22" s="9">
        <v>11</v>
      </c>
      <c r="C22" s="14" t="s">
        <v>26</v>
      </c>
      <c r="D22" s="11" t="s">
        <v>24</v>
      </c>
      <c r="E22" s="12">
        <v>20</v>
      </c>
      <c r="F22" s="50">
        <v>60000</v>
      </c>
      <c r="G22" s="50">
        <v>120000</v>
      </c>
      <c r="H22" s="50">
        <v>50000</v>
      </c>
      <c r="I22" s="13">
        <f>ROUND(AVERAGE(F22,G22,H22),0)</f>
        <v>76667</v>
      </c>
      <c r="J22" s="13">
        <f t="shared" si="2"/>
        <v>1533340</v>
      </c>
    </row>
    <row r="23" spans="2:10" ht="84" x14ac:dyDescent="0.25">
      <c r="B23" s="9">
        <v>12</v>
      </c>
      <c r="C23" s="14" t="s">
        <v>29</v>
      </c>
      <c r="D23" s="11"/>
      <c r="E23" s="12">
        <v>20</v>
      </c>
      <c r="F23" s="50">
        <v>65000</v>
      </c>
      <c r="G23" s="50">
        <v>110000</v>
      </c>
      <c r="H23" s="50">
        <v>85000</v>
      </c>
      <c r="I23" s="13">
        <f t="shared" ref="I23:I24" si="3">ROUND(AVERAGE(F23,G23,H23),0)</f>
        <v>86667</v>
      </c>
      <c r="J23" s="13">
        <f t="shared" si="2"/>
        <v>1733340</v>
      </c>
    </row>
    <row r="24" spans="2:10" ht="60" x14ac:dyDescent="0.25">
      <c r="B24" s="9">
        <v>13</v>
      </c>
      <c r="C24" s="15" t="s">
        <v>59</v>
      </c>
      <c r="D24" s="11"/>
      <c r="E24" s="12">
        <v>20</v>
      </c>
      <c r="F24" s="50">
        <v>30000</v>
      </c>
      <c r="G24" s="50">
        <v>130000</v>
      </c>
      <c r="H24" s="50">
        <v>35000</v>
      </c>
      <c r="I24" s="13">
        <f t="shared" si="3"/>
        <v>65000</v>
      </c>
      <c r="J24" s="13">
        <f t="shared" si="2"/>
        <v>1300000</v>
      </c>
    </row>
    <row r="25" spans="2:10" ht="72" x14ac:dyDescent="0.25">
      <c r="B25" s="9">
        <v>14</v>
      </c>
      <c r="C25" s="15" t="s">
        <v>60</v>
      </c>
      <c r="D25" s="11" t="s">
        <v>24</v>
      </c>
      <c r="E25" s="12">
        <v>20</v>
      </c>
      <c r="F25" s="50">
        <v>30000</v>
      </c>
      <c r="G25" s="50">
        <v>34500</v>
      </c>
      <c r="H25" s="50">
        <v>35000</v>
      </c>
      <c r="I25" s="13">
        <f>ROUND(AVERAGE(F25,G25,H25),0)</f>
        <v>33167</v>
      </c>
      <c r="J25" s="13">
        <f t="shared" si="2"/>
        <v>663340</v>
      </c>
    </row>
    <row r="26" spans="2:10" ht="15" x14ac:dyDescent="0.25">
      <c r="B26" s="89" t="s">
        <v>50</v>
      </c>
      <c r="C26" s="90"/>
      <c r="D26" s="90"/>
      <c r="E26" s="90"/>
      <c r="F26" s="90"/>
      <c r="G26" s="90"/>
      <c r="H26" s="90"/>
      <c r="I26" s="90"/>
      <c r="J26" s="91"/>
    </row>
    <row r="27" spans="2:10" ht="48" x14ac:dyDescent="0.25">
      <c r="B27" s="9">
        <v>15</v>
      </c>
      <c r="C27" s="15" t="s">
        <v>23</v>
      </c>
      <c r="D27" s="11" t="s">
        <v>24</v>
      </c>
      <c r="E27" s="12">
        <v>20</v>
      </c>
      <c r="F27" s="50">
        <v>90000</v>
      </c>
      <c r="G27" s="50">
        <v>120000</v>
      </c>
      <c r="H27" s="50">
        <v>50000</v>
      </c>
      <c r="I27" s="13">
        <f t="shared" ref="I27:I34" si="4">ROUND(AVERAGE(F27,G27,H27),0)</f>
        <v>86667</v>
      </c>
      <c r="J27" s="54">
        <f>I27*E27</f>
        <v>1733340</v>
      </c>
    </row>
    <row r="28" spans="2:10" ht="48" x14ac:dyDescent="0.25">
      <c r="B28" s="9">
        <v>16</v>
      </c>
      <c r="C28" s="15" t="s">
        <v>25</v>
      </c>
      <c r="D28" s="11" t="s">
        <v>24</v>
      </c>
      <c r="E28" s="12">
        <v>20</v>
      </c>
      <c r="F28" s="50">
        <v>105000</v>
      </c>
      <c r="G28" s="50">
        <v>210000</v>
      </c>
      <c r="H28" s="50">
        <v>70000</v>
      </c>
      <c r="I28" s="13">
        <f t="shared" si="4"/>
        <v>128333</v>
      </c>
      <c r="J28" s="54">
        <f t="shared" ref="J28:J33" si="5">I28*E28</f>
        <v>2566660</v>
      </c>
    </row>
    <row r="29" spans="2:10" ht="24" x14ac:dyDescent="0.25">
      <c r="B29" s="9">
        <v>17</v>
      </c>
      <c r="C29" s="15" t="s">
        <v>26</v>
      </c>
      <c r="D29" s="11" t="s">
        <v>24</v>
      </c>
      <c r="E29" s="12">
        <v>20</v>
      </c>
      <c r="F29" s="50">
        <v>95000</v>
      </c>
      <c r="G29" s="50">
        <v>155000</v>
      </c>
      <c r="H29" s="50">
        <v>60000</v>
      </c>
      <c r="I29" s="13">
        <f t="shared" si="4"/>
        <v>103333</v>
      </c>
      <c r="J29" s="54">
        <f t="shared" si="5"/>
        <v>2066660</v>
      </c>
    </row>
    <row r="30" spans="2:10" ht="84" x14ac:dyDescent="0.25">
      <c r="B30" s="9">
        <v>18</v>
      </c>
      <c r="C30" s="15" t="s">
        <v>45</v>
      </c>
      <c r="D30" s="11" t="s">
        <v>24</v>
      </c>
      <c r="E30" s="12">
        <v>20</v>
      </c>
      <c r="F30" s="50">
        <v>290000</v>
      </c>
      <c r="G30" s="50">
        <v>485000</v>
      </c>
      <c r="H30" s="50">
        <v>140000</v>
      </c>
      <c r="I30" s="13">
        <f t="shared" si="4"/>
        <v>305000</v>
      </c>
      <c r="J30" s="54">
        <f t="shared" si="5"/>
        <v>6100000</v>
      </c>
    </row>
    <row r="31" spans="2:10" ht="24" x14ac:dyDescent="0.25">
      <c r="B31" s="9">
        <v>19</v>
      </c>
      <c r="C31" s="15" t="s">
        <v>46</v>
      </c>
      <c r="D31" s="11" t="s">
        <v>24</v>
      </c>
      <c r="E31" s="12">
        <v>20</v>
      </c>
      <c r="F31" s="50">
        <v>75000</v>
      </c>
      <c r="G31" s="50">
        <v>155000</v>
      </c>
      <c r="H31" s="50">
        <v>90000</v>
      </c>
      <c r="I31" s="13">
        <f t="shared" si="4"/>
        <v>106667</v>
      </c>
      <c r="J31" s="54">
        <f t="shared" si="5"/>
        <v>2133340</v>
      </c>
    </row>
    <row r="32" spans="2:10" ht="15.75" x14ac:dyDescent="0.25">
      <c r="B32" s="9">
        <v>20</v>
      </c>
      <c r="C32" s="15" t="s">
        <v>47</v>
      </c>
      <c r="D32" s="11" t="s">
        <v>24</v>
      </c>
      <c r="E32" s="12">
        <v>18</v>
      </c>
      <c r="F32" s="50">
        <v>50000</v>
      </c>
      <c r="G32" s="50">
        <v>42500</v>
      </c>
      <c r="H32" s="50">
        <v>35000</v>
      </c>
      <c r="I32" s="13">
        <f t="shared" si="4"/>
        <v>42500</v>
      </c>
      <c r="J32" s="54">
        <f t="shared" si="5"/>
        <v>765000</v>
      </c>
    </row>
    <row r="33" spans="2:12" ht="24" x14ac:dyDescent="0.25">
      <c r="B33" s="9">
        <v>21</v>
      </c>
      <c r="C33" s="15" t="s">
        <v>61</v>
      </c>
      <c r="D33" s="11" t="s">
        <v>24</v>
      </c>
      <c r="E33" s="12">
        <v>15</v>
      </c>
      <c r="F33" s="50">
        <v>50000</v>
      </c>
      <c r="G33" s="50">
        <v>36000</v>
      </c>
      <c r="H33" s="50">
        <v>35000</v>
      </c>
      <c r="I33" s="13">
        <f t="shared" si="4"/>
        <v>40333</v>
      </c>
      <c r="J33" s="54">
        <f t="shared" si="5"/>
        <v>604995</v>
      </c>
    </row>
    <row r="34" spans="2:12" ht="29.25" customHeight="1" x14ac:dyDescent="0.25">
      <c r="B34" s="85" t="s">
        <v>30</v>
      </c>
      <c r="C34" s="86"/>
      <c r="D34" s="86"/>
      <c r="E34" s="86"/>
      <c r="F34" s="42">
        <f>SUM(F11:F33)</f>
        <v>1635000</v>
      </c>
      <c r="G34" s="41">
        <f>SUM(G11:G33)</f>
        <v>2960500</v>
      </c>
      <c r="H34" s="41">
        <f>SUM(H11:H33)</f>
        <v>1253000</v>
      </c>
      <c r="I34" s="41">
        <f t="shared" si="4"/>
        <v>1949500</v>
      </c>
      <c r="J34" s="44">
        <f>SUM(J11:J33)</f>
        <v>38703335</v>
      </c>
    </row>
    <row r="35" spans="2:12" ht="24.75" customHeight="1" x14ac:dyDescent="0.25">
      <c r="B35" s="40" t="s">
        <v>31</v>
      </c>
      <c r="C35" s="39" t="s">
        <v>53</v>
      </c>
      <c r="D35" s="16" t="s">
        <v>32</v>
      </c>
      <c r="E35" s="17">
        <v>44866</v>
      </c>
      <c r="F35" s="17"/>
      <c r="G35" s="18"/>
      <c r="H35" s="18"/>
      <c r="I35" s="19"/>
      <c r="J35" s="19">
        <f>J34+EXTRAMURALES!N34</f>
        <v>55953335</v>
      </c>
    </row>
    <row r="36" spans="2:12" ht="22.5" x14ac:dyDescent="0.25">
      <c r="B36" s="38" t="s">
        <v>54</v>
      </c>
      <c r="C36" s="38" t="s">
        <v>55</v>
      </c>
    </row>
    <row r="37" spans="2:12" ht="22.5" x14ac:dyDescent="0.2">
      <c r="C37" s="38" t="s">
        <v>56</v>
      </c>
      <c r="G37" s="20"/>
      <c r="I37" s="55" t="s">
        <v>65</v>
      </c>
      <c r="J37" s="56">
        <v>55983636</v>
      </c>
    </row>
    <row r="38" spans="2:12" x14ac:dyDescent="0.2">
      <c r="G38" s="20"/>
      <c r="K38" s="8"/>
      <c r="L38" s="8"/>
    </row>
    <row r="39" spans="2:12" x14ac:dyDescent="0.25">
      <c r="E39" s="87" t="s">
        <v>62</v>
      </c>
      <c r="F39" s="88"/>
      <c r="H39" s="7"/>
      <c r="I39" s="46"/>
      <c r="K39" s="22"/>
      <c r="L39" s="22"/>
    </row>
    <row r="40" spans="2:12" ht="30" customHeight="1" x14ac:dyDescent="0.25">
      <c r="C40" s="23"/>
      <c r="D40" s="23"/>
      <c r="E40" s="92">
        <f>ROUND(STDEV(G34,H34,F34),0)</f>
        <v>896143</v>
      </c>
      <c r="F40" s="93"/>
      <c r="H40" s="23"/>
      <c r="I40" s="45"/>
      <c r="J40" s="24"/>
    </row>
    <row r="41" spans="2:12" ht="26.25" customHeight="1" x14ac:dyDescent="0.25">
      <c r="C41" s="32" t="s">
        <v>33</v>
      </c>
      <c r="D41" s="32"/>
      <c r="E41" s="25" t="s">
        <v>34</v>
      </c>
      <c r="F41" s="25" t="s">
        <v>35</v>
      </c>
      <c r="H41" s="32"/>
      <c r="I41" s="25"/>
      <c r="J41" s="22"/>
    </row>
    <row r="42" spans="2:12" ht="25.5" customHeight="1" x14ac:dyDescent="0.25">
      <c r="C42" s="26" t="s">
        <v>36</v>
      </c>
      <c r="D42" s="27">
        <f>AVERAGE(G34,H34,F34)</f>
        <v>1949500</v>
      </c>
      <c r="E42" s="28">
        <f>D42+E40</f>
        <v>2845643</v>
      </c>
      <c r="F42" s="28">
        <f>D42-E40</f>
        <v>1053357</v>
      </c>
      <c r="H42" s="27"/>
      <c r="I42" s="28"/>
      <c r="J42" s="29"/>
    </row>
    <row r="43" spans="2:12" ht="25.5" customHeight="1" x14ac:dyDescent="0.25">
      <c r="C43" s="26" t="s">
        <v>37</v>
      </c>
      <c r="D43" s="27">
        <f>HARMEAN(G34,H34,F34)</f>
        <v>1716751.7817718773</v>
      </c>
      <c r="E43" s="28">
        <f>D43+E40</f>
        <v>2612894.7817718773</v>
      </c>
      <c r="F43" s="28">
        <f>D43-E40</f>
        <v>820608.78177187731</v>
      </c>
      <c r="H43" s="27"/>
      <c r="I43" s="28"/>
      <c r="J43" s="24"/>
      <c r="K43" s="8"/>
      <c r="L43" s="8"/>
    </row>
    <row r="44" spans="2:12" ht="25.5" customHeight="1" x14ac:dyDescent="0.25">
      <c r="C44" s="26" t="s">
        <v>38</v>
      </c>
      <c r="D44" s="27">
        <f>GEOMEAN(G34,H34,F34)</f>
        <v>1823663.1859055685</v>
      </c>
      <c r="E44" s="28">
        <f>D44+E40</f>
        <v>2719806.1859055683</v>
      </c>
      <c r="F44" s="28">
        <f>D44-E40</f>
        <v>927520.18590556853</v>
      </c>
      <c r="H44" s="27"/>
      <c r="I44" s="28"/>
      <c r="J44" s="24"/>
      <c r="K44" s="22"/>
      <c r="L44" s="22"/>
    </row>
    <row r="45" spans="2:12" x14ac:dyDescent="0.25">
      <c r="K45" s="29"/>
      <c r="L45" s="29"/>
    </row>
    <row r="46" spans="2:12" x14ac:dyDescent="0.25">
      <c r="K46" s="29"/>
      <c r="L46" s="29"/>
    </row>
    <row r="50" spans="7:10" ht="22.5" customHeight="1" x14ac:dyDescent="0.25"/>
    <row r="51" spans="7:10" x14ac:dyDescent="0.25">
      <c r="I51" s="30"/>
      <c r="J51" s="30"/>
    </row>
    <row r="54" spans="7:10" x14ac:dyDescent="0.25">
      <c r="G54" s="30"/>
      <c r="H54" s="30"/>
    </row>
  </sheetData>
  <mergeCells count="16">
    <mergeCell ref="E40:F40"/>
    <mergeCell ref="B34:E34"/>
    <mergeCell ref="E39:F39"/>
    <mergeCell ref="B10:J10"/>
    <mergeCell ref="B18:J18"/>
    <mergeCell ref="B26:J26"/>
    <mergeCell ref="B6:E6"/>
    <mergeCell ref="I6:J8"/>
    <mergeCell ref="B7:E7"/>
    <mergeCell ref="B8:E8"/>
    <mergeCell ref="B1:I1"/>
    <mergeCell ref="B2:J2"/>
    <mergeCell ref="B3:J3"/>
    <mergeCell ref="B4:J4"/>
    <mergeCell ref="B5:C5"/>
    <mergeCell ref="D5:J5"/>
  </mergeCells>
  <printOptions horizontalCentered="1"/>
  <pageMargins left="0.15748031496062992" right="0.15748031496062992" top="0.39370078740157483" bottom="0.39370078740157483" header="0.15748031496062992" footer="0.15748031496062992"/>
  <pageSetup scale="48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54"/>
  <sheetViews>
    <sheetView view="pageBreakPreview" topLeftCell="A24" zoomScale="80" zoomScaleNormal="60" zoomScaleSheetLayoutView="80" workbookViewId="0">
      <selection activeCell="B9" sqref="B9:N34"/>
    </sheetView>
  </sheetViews>
  <sheetFormatPr baseColWidth="10" defaultColWidth="11.42578125" defaultRowHeight="11.25" x14ac:dyDescent="0.25"/>
  <cols>
    <col min="1" max="1" width="3.85546875" style="7" customWidth="1"/>
    <col min="2" max="2" width="8.7109375" style="7" customWidth="1"/>
    <col min="3" max="3" width="41.5703125" style="7" customWidth="1"/>
    <col min="4" max="4" width="11.140625" style="7" customWidth="1"/>
    <col min="5" max="5" width="10.42578125" style="7" customWidth="1"/>
    <col min="6" max="7" width="25.140625" style="7" hidden="1" customWidth="1"/>
    <col min="8" max="9" width="21.140625" style="21" hidden="1" customWidth="1"/>
    <col min="10" max="11" width="30.42578125" style="21" hidden="1" customWidth="1"/>
    <col min="12" max="12" width="16.5703125" style="21" hidden="1" customWidth="1"/>
    <col min="13" max="13" width="16.5703125" style="21" customWidth="1"/>
    <col min="14" max="14" width="20.42578125" style="7" customWidth="1"/>
    <col min="15" max="15" width="16.7109375" style="7" customWidth="1"/>
    <col min="16" max="16" width="13.140625" style="7" bestFit="1" customWidth="1"/>
    <col min="17" max="17" width="8.5703125" style="7" customWidth="1"/>
    <col min="18" max="16384" width="11.42578125" style="7"/>
  </cols>
  <sheetData>
    <row r="1" spans="2:19" s="3" customFormat="1" ht="15" hidden="1" customHeight="1" x14ac:dyDescent="0.25">
      <c r="B1" s="58" t="s">
        <v>0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49"/>
      <c r="N1" s="1"/>
      <c r="O1" s="1"/>
      <c r="P1" s="2"/>
      <c r="Q1" s="2"/>
      <c r="R1" s="2"/>
      <c r="S1" s="2"/>
    </row>
    <row r="2" spans="2:19" s="3" customFormat="1" ht="16.5" customHeight="1" x14ac:dyDescent="0.25">
      <c r="B2" s="60" t="s">
        <v>1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1"/>
      <c r="O2" s="1"/>
      <c r="P2" s="2"/>
      <c r="Q2" s="2"/>
      <c r="R2" s="2"/>
      <c r="S2" s="2"/>
    </row>
    <row r="3" spans="2:19" s="3" customFormat="1" ht="11.25" customHeight="1" x14ac:dyDescent="0.25">
      <c r="B3" s="60" t="s">
        <v>2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1"/>
      <c r="O3" s="1"/>
      <c r="P3" s="2"/>
      <c r="Q3" s="2"/>
      <c r="R3" s="2"/>
      <c r="S3" s="2"/>
    </row>
    <row r="4" spans="2:19" s="3" customFormat="1" ht="17.25" customHeight="1" x14ac:dyDescent="0.25">
      <c r="B4" s="62" t="s">
        <v>3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4"/>
      <c r="O4" s="4"/>
      <c r="P4" s="2"/>
      <c r="Q4" s="2"/>
      <c r="R4" s="2"/>
      <c r="S4" s="2"/>
    </row>
    <row r="5" spans="2:19" s="6" customFormat="1" ht="46.5" customHeight="1" x14ac:dyDescent="0.25">
      <c r="B5" s="64" t="s">
        <v>4</v>
      </c>
      <c r="C5" s="65"/>
      <c r="D5" s="66" t="s">
        <v>5</v>
      </c>
      <c r="E5" s="66"/>
      <c r="F5" s="66"/>
      <c r="G5" s="66"/>
      <c r="H5" s="66"/>
      <c r="I5" s="66"/>
      <c r="J5" s="66"/>
      <c r="K5" s="66"/>
      <c r="L5" s="66"/>
      <c r="M5" s="66"/>
      <c r="N5" s="5"/>
      <c r="O5" s="5"/>
      <c r="P5" s="5"/>
      <c r="Q5" s="5"/>
    </row>
    <row r="6" spans="2:19" ht="51" customHeight="1" x14ac:dyDescent="0.25">
      <c r="B6" s="67" t="s">
        <v>6</v>
      </c>
      <c r="C6" s="68"/>
      <c r="D6" s="68"/>
      <c r="E6" s="69"/>
      <c r="F6" s="70" t="s">
        <v>7</v>
      </c>
      <c r="G6" s="71"/>
      <c r="H6" s="72" t="s">
        <v>8</v>
      </c>
      <c r="I6" s="73"/>
      <c r="J6" s="72" t="s">
        <v>9</v>
      </c>
      <c r="K6" s="73"/>
      <c r="L6" s="74" t="s">
        <v>10</v>
      </c>
      <c r="M6" s="74"/>
      <c r="N6" s="2"/>
      <c r="O6" s="2"/>
      <c r="P6" s="2"/>
      <c r="Q6" s="2"/>
    </row>
    <row r="7" spans="2:19" s="6" customFormat="1" ht="24" customHeight="1" x14ac:dyDescent="0.25">
      <c r="B7" s="75" t="s">
        <v>11</v>
      </c>
      <c r="C7" s="76"/>
      <c r="D7" s="76"/>
      <c r="E7" s="76"/>
      <c r="F7" s="77" t="s">
        <v>12</v>
      </c>
      <c r="G7" s="78"/>
      <c r="H7" s="79" t="s">
        <v>13</v>
      </c>
      <c r="I7" s="80"/>
      <c r="J7" s="81" t="s">
        <v>14</v>
      </c>
      <c r="K7" s="82"/>
      <c r="L7" s="74"/>
      <c r="M7" s="74"/>
      <c r="N7" s="5"/>
      <c r="O7" s="5"/>
      <c r="P7" s="5"/>
      <c r="Q7" s="5"/>
    </row>
    <row r="8" spans="2:19" s="6" customFormat="1" ht="36.75" customHeight="1" x14ac:dyDescent="0.25">
      <c r="B8" s="75" t="s">
        <v>15</v>
      </c>
      <c r="C8" s="76"/>
      <c r="D8" s="76"/>
      <c r="E8" s="76"/>
      <c r="F8" s="77" t="s">
        <v>16</v>
      </c>
      <c r="G8" s="78"/>
      <c r="H8" s="79" t="s">
        <v>17</v>
      </c>
      <c r="I8" s="80"/>
      <c r="J8" s="81" t="s">
        <v>18</v>
      </c>
      <c r="K8" s="82"/>
      <c r="L8" s="74"/>
      <c r="M8" s="74"/>
      <c r="N8" s="5"/>
      <c r="O8" s="5"/>
      <c r="P8" s="5"/>
      <c r="Q8" s="5"/>
    </row>
    <row r="9" spans="2:19" ht="53.25" customHeight="1" x14ac:dyDescent="0.25">
      <c r="B9" s="9" t="s">
        <v>19</v>
      </c>
      <c r="C9" s="9" t="s">
        <v>20</v>
      </c>
      <c r="D9" s="9" t="s">
        <v>21</v>
      </c>
      <c r="E9" s="9" t="s">
        <v>22</v>
      </c>
      <c r="F9" s="33" t="s">
        <v>39</v>
      </c>
      <c r="G9" s="33" t="s">
        <v>40</v>
      </c>
      <c r="H9" s="33" t="s">
        <v>39</v>
      </c>
      <c r="I9" s="33" t="s">
        <v>40</v>
      </c>
      <c r="J9" s="33" t="s">
        <v>39</v>
      </c>
      <c r="K9" s="33" t="s">
        <v>40</v>
      </c>
      <c r="L9" s="34" t="s">
        <v>41</v>
      </c>
      <c r="M9" s="35" t="s">
        <v>42</v>
      </c>
      <c r="N9" s="33" t="s">
        <v>64</v>
      </c>
    </row>
    <row r="10" spans="2:19" ht="15" x14ac:dyDescent="0.25">
      <c r="B10" s="89" t="s">
        <v>43</v>
      </c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1"/>
      <c r="N10" s="37"/>
    </row>
    <row r="11" spans="2:19" ht="62.25" customHeight="1" x14ac:dyDescent="0.25">
      <c r="B11" s="9">
        <v>1</v>
      </c>
      <c r="C11" s="10" t="s">
        <v>23</v>
      </c>
      <c r="D11" s="11" t="s">
        <v>24</v>
      </c>
      <c r="E11" s="12">
        <v>15</v>
      </c>
      <c r="F11" s="50">
        <v>35000</v>
      </c>
      <c r="G11" s="50">
        <v>35000</v>
      </c>
      <c r="H11" s="50">
        <v>85000</v>
      </c>
      <c r="I11" s="50">
        <v>85000</v>
      </c>
      <c r="J11" s="50">
        <v>28000</v>
      </c>
      <c r="K11" s="50">
        <v>28000</v>
      </c>
      <c r="L11" s="13">
        <f t="shared" ref="L11:L17" si="0">ROUND(AVERAGE(F11,H11,J11),0)</f>
        <v>49333</v>
      </c>
      <c r="M11" s="13">
        <f t="shared" ref="M11:M17" si="1">ROUND(AVERAGE(G11,I11,K11),0)</f>
        <v>49333</v>
      </c>
      <c r="N11" s="37">
        <f>M11*E11</f>
        <v>739995</v>
      </c>
    </row>
    <row r="12" spans="2:19" ht="48" customHeight="1" x14ac:dyDescent="0.25">
      <c r="B12" s="9">
        <v>2</v>
      </c>
      <c r="C12" s="14" t="s">
        <v>44</v>
      </c>
      <c r="D12" s="11" t="s">
        <v>24</v>
      </c>
      <c r="E12" s="12">
        <v>15</v>
      </c>
      <c r="F12" s="50">
        <v>70000</v>
      </c>
      <c r="G12" s="50">
        <v>70000</v>
      </c>
      <c r="H12" s="50">
        <v>110000</v>
      </c>
      <c r="I12" s="50">
        <v>110000</v>
      </c>
      <c r="J12" s="50">
        <v>50000</v>
      </c>
      <c r="K12" s="50">
        <v>50000</v>
      </c>
      <c r="L12" s="13">
        <f t="shared" si="0"/>
        <v>76667</v>
      </c>
      <c r="M12" s="13">
        <f t="shared" si="1"/>
        <v>76667</v>
      </c>
      <c r="N12" s="37">
        <f t="shared" ref="N12:N17" si="2">M12*E12</f>
        <v>1150005</v>
      </c>
    </row>
    <row r="13" spans="2:19" ht="42" customHeight="1" x14ac:dyDescent="0.25">
      <c r="B13" s="9">
        <v>3</v>
      </c>
      <c r="C13" s="14" t="s">
        <v>26</v>
      </c>
      <c r="D13" s="11" t="s">
        <v>24</v>
      </c>
      <c r="E13" s="12">
        <v>15</v>
      </c>
      <c r="F13" s="50">
        <v>55000</v>
      </c>
      <c r="G13" s="50">
        <v>55000</v>
      </c>
      <c r="H13" s="50">
        <v>120000</v>
      </c>
      <c r="I13" s="50">
        <v>120000</v>
      </c>
      <c r="J13" s="50">
        <v>35000</v>
      </c>
      <c r="K13" s="50">
        <v>35000</v>
      </c>
      <c r="L13" s="13">
        <f t="shared" si="0"/>
        <v>70000</v>
      </c>
      <c r="M13" s="13">
        <f t="shared" si="1"/>
        <v>70000</v>
      </c>
      <c r="N13" s="37">
        <f t="shared" si="2"/>
        <v>1050000</v>
      </c>
    </row>
    <row r="14" spans="2:19" ht="84" x14ac:dyDescent="0.25">
      <c r="B14" s="9">
        <v>4</v>
      </c>
      <c r="C14" s="14" t="s">
        <v>45</v>
      </c>
      <c r="D14" s="11" t="s">
        <v>24</v>
      </c>
      <c r="E14" s="12">
        <v>15</v>
      </c>
      <c r="F14" s="50">
        <v>145000</v>
      </c>
      <c r="G14" s="50">
        <v>145000</v>
      </c>
      <c r="H14" s="50">
        <f>85000+55000+22000+32000+32000+32000</f>
        <v>258000</v>
      </c>
      <c r="I14" s="50">
        <f>85000+55000+22000+32000+32000+32000</f>
        <v>258000</v>
      </c>
      <c r="J14" s="50">
        <v>110000</v>
      </c>
      <c r="K14" s="50">
        <v>110000</v>
      </c>
      <c r="L14" s="13">
        <f t="shared" si="0"/>
        <v>171000</v>
      </c>
      <c r="M14" s="13">
        <f t="shared" si="1"/>
        <v>171000</v>
      </c>
      <c r="N14" s="37">
        <f t="shared" si="2"/>
        <v>2565000</v>
      </c>
    </row>
    <row r="15" spans="2:19" ht="30" customHeight="1" x14ac:dyDescent="0.25">
      <c r="B15" s="9">
        <v>5</v>
      </c>
      <c r="C15" s="14" t="s">
        <v>46</v>
      </c>
      <c r="D15" s="11" t="s">
        <v>24</v>
      </c>
      <c r="E15" s="12">
        <v>15</v>
      </c>
      <c r="F15" s="50">
        <v>65000</v>
      </c>
      <c r="G15" s="50">
        <v>65000</v>
      </c>
      <c r="H15" s="50">
        <v>55000</v>
      </c>
      <c r="I15" s="50">
        <v>55000</v>
      </c>
      <c r="J15" s="50">
        <v>70000</v>
      </c>
      <c r="K15" s="50">
        <v>70000</v>
      </c>
      <c r="L15" s="13">
        <f t="shared" si="0"/>
        <v>63333</v>
      </c>
      <c r="M15" s="13">
        <f t="shared" si="1"/>
        <v>63333</v>
      </c>
      <c r="N15" s="37">
        <f t="shared" si="2"/>
        <v>949995</v>
      </c>
    </row>
    <row r="16" spans="2:19" ht="30" customHeight="1" x14ac:dyDescent="0.25">
      <c r="B16" s="9">
        <v>6</v>
      </c>
      <c r="C16" s="31" t="s">
        <v>47</v>
      </c>
      <c r="D16" s="11" t="s">
        <v>24</v>
      </c>
      <c r="E16" s="12">
        <v>15</v>
      </c>
      <c r="F16" s="50">
        <v>20000</v>
      </c>
      <c r="G16" s="50">
        <v>20000</v>
      </c>
      <c r="H16" s="50">
        <v>34500</v>
      </c>
      <c r="I16" s="50">
        <v>34500</v>
      </c>
      <c r="J16" s="50">
        <v>20000</v>
      </c>
      <c r="K16" s="50">
        <v>20000</v>
      </c>
      <c r="L16" s="13">
        <f t="shared" si="0"/>
        <v>24833</v>
      </c>
      <c r="M16" s="13">
        <f t="shared" si="1"/>
        <v>24833</v>
      </c>
      <c r="N16" s="37">
        <f t="shared" si="2"/>
        <v>372495</v>
      </c>
    </row>
    <row r="17" spans="2:14" ht="24" x14ac:dyDescent="0.25">
      <c r="B17" s="9">
        <v>7</v>
      </c>
      <c r="C17" s="15" t="s">
        <v>48</v>
      </c>
      <c r="D17" s="11" t="s">
        <v>24</v>
      </c>
      <c r="E17" s="12">
        <v>15</v>
      </c>
      <c r="F17" s="50">
        <v>20000</v>
      </c>
      <c r="G17" s="50">
        <v>35000</v>
      </c>
      <c r="H17" s="50">
        <v>32500</v>
      </c>
      <c r="I17" s="50">
        <v>32500</v>
      </c>
      <c r="J17" s="50">
        <v>20000</v>
      </c>
      <c r="K17" s="50">
        <v>30000</v>
      </c>
      <c r="L17" s="13">
        <f t="shared" si="0"/>
        <v>24167</v>
      </c>
      <c r="M17" s="13">
        <f t="shared" si="1"/>
        <v>32500</v>
      </c>
      <c r="N17" s="37">
        <f t="shared" si="2"/>
        <v>487500</v>
      </c>
    </row>
    <row r="18" spans="2:14" ht="15" x14ac:dyDescent="0.25">
      <c r="B18" s="89" t="s">
        <v>49</v>
      </c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1"/>
      <c r="N18" s="37"/>
    </row>
    <row r="19" spans="2:14" ht="140.25" customHeight="1" x14ac:dyDescent="0.25">
      <c r="B19" s="9">
        <v>8</v>
      </c>
      <c r="C19" s="14" t="s">
        <v>27</v>
      </c>
      <c r="D19" s="11" t="s">
        <v>24</v>
      </c>
      <c r="E19" s="12">
        <v>15</v>
      </c>
      <c r="F19" s="50">
        <v>45000</v>
      </c>
      <c r="G19" s="50">
        <v>45000</v>
      </c>
      <c r="H19" s="50">
        <v>110000</v>
      </c>
      <c r="I19" s="50">
        <v>110000</v>
      </c>
      <c r="J19" s="50">
        <v>40000</v>
      </c>
      <c r="K19" s="50">
        <v>40000</v>
      </c>
      <c r="L19" s="13">
        <f t="shared" ref="L19:L25" si="3">ROUND(AVERAGE(F19,H19,J19),0)</f>
        <v>65000</v>
      </c>
      <c r="M19" s="13">
        <f t="shared" ref="M19:M25" si="4">ROUND(AVERAGE(G19,I19,K19),0)</f>
        <v>65000</v>
      </c>
      <c r="N19" s="37">
        <f>M19*E19</f>
        <v>975000</v>
      </c>
    </row>
    <row r="20" spans="2:14" ht="123.75" customHeight="1" x14ac:dyDescent="0.25">
      <c r="B20" s="9">
        <v>9</v>
      </c>
      <c r="C20" s="14" t="s">
        <v>28</v>
      </c>
      <c r="D20" s="11" t="s">
        <v>24</v>
      </c>
      <c r="E20" s="12">
        <v>15</v>
      </c>
      <c r="F20" s="50">
        <v>80000</v>
      </c>
      <c r="G20" s="50">
        <v>80000</v>
      </c>
      <c r="H20" s="50">
        <v>155000</v>
      </c>
      <c r="I20" s="50">
        <v>155000</v>
      </c>
      <c r="J20" s="50">
        <v>60000</v>
      </c>
      <c r="K20" s="50">
        <v>60000</v>
      </c>
      <c r="L20" s="13">
        <f t="shared" si="3"/>
        <v>98333</v>
      </c>
      <c r="M20" s="13">
        <f t="shared" si="4"/>
        <v>98333</v>
      </c>
      <c r="N20" s="37">
        <f t="shared" ref="N20:N25" si="5">M20*E20</f>
        <v>1474995</v>
      </c>
    </row>
    <row r="21" spans="2:14" ht="103.5" customHeight="1" x14ac:dyDescent="0.25">
      <c r="B21" s="9">
        <v>10</v>
      </c>
      <c r="C21" s="14" t="s">
        <v>45</v>
      </c>
      <c r="D21" s="11" t="s">
        <v>24</v>
      </c>
      <c r="E21" s="12">
        <v>15</v>
      </c>
      <c r="F21" s="50">
        <v>160000</v>
      </c>
      <c r="G21" s="50">
        <v>160000</v>
      </c>
      <c r="H21" s="50">
        <f>H19+85000+22000+32000+36000+32500+85000</f>
        <v>402500</v>
      </c>
      <c r="I21" s="50">
        <f>I19+85000+22000+32000+36000+32500+85000</f>
        <v>402500</v>
      </c>
      <c r="J21" s="50">
        <v>135000</v>
      </c>
      <c r="K21" s="50">
        <v>135000</v>
      </c>
      <c r="L21" s="13">
        <f t="shared" si="3"/>
        <v>232500</v>
      </c>
      <c r="M21" s="13">
        <f t="shared" si="4"/>
        <v>232500</v>
      </c>
      <c r="N21" s="37">
        <f t="shared" si="5"/>
        <v>3487500</v>
      </c>
    </row>
    <row r="22" spans="2:14" ht="24" x14ac:dyDescent="0.25">
      <c r="B22" s="9">
        <v>11</v>
      </c>
      <c r="C22" s="14" t="s">
        <v>26</v>
      </c>
      <c r="D22" s="11" t="s">
        <v>24</v>
      </c>
      <c r="E22" s="12">
        <v>15</v>
      </c>
      <c r="F22" s="50">
        <v>60000</v>
      </c>
      <c r="G22" s="50">
        <v>60000</v>
      </c>
      <c r="H22" s="50">
        <v>120000</v>
      </c>
      <c r="I22" s="50">
        <v>120000</v>
      </c>
      <c r="J22" s="50">
        <v>50000</v>
      </c>
      <c r="K22" s="50">
        <v>50000</v>
      </c>
      <c r="L22" s="13">
        <f t="shared" si="3"/>
        <v>76667</v>
      </c>
      <c r="M22" s="13">
        <f t="shared" si="4"/>
        <v>76667</v>
      </c>
      <c r="N22" s="37">
        <f t="shared" si="5"/>
        <v>1150005</v>
      </c>
    </row>
    <row r="23" spans="2:14" ht="84" x14ac:dyDescent="0.25">
      <c r="B23" s="9">
        <v>12</v>
      </c>
      <c r="C23" s="14" t="s">
        <v>29</v>
      </c>
      <c r="D23" s="11"/>
      <c r="E23" s="12">
        <v>15</v>
      </c>
      <c r="F23" s="50">
        <v>65000</v>
      </c>
      <c r="G23" s="50">
        <v>65000</v>
      </c>
      <c r="H23" s="50">
        <v>110000</v>
      </c>
      <c r="I23" s="50">
        <v>110000</v>
      </c>
      <c r="J23" s="50">
        <v>85000</v>
      </c>
      <c r="K23" s="50">
        <v>85000</v>
      </c>
      <c r="L23" s="13">
        <f t="shared" si="3"/>
        <v>86667</v>
      </c>
      <c r="M23" s="13">
        <f t="shared" si="4"/>
        <v>86667</v>
      </c>
      <c r="N23" s="37">
        <f t="shared" si="5"/>
        <v>1300005</v>
      </c>
    </row>
    <row r="24" spans="2:14" ht="60" x14ac:dyDescent="0.25">
      <c r="B24" s="9">
        <v>13</v>
      </c>
      <c r="C24" s="15" t="s">
        <v>59</v>
      </c>
      <c r="D24" s="11"/>
      <c r="E24" s="12">
        <v>15</v>
      </c>
      <c r="F24" s="50">
        <v>30000</v>
      </c>
      <c r="G24" s="50">
        <v>30000</v>
      </c>
      <c r="H24" s="50">
        <v>130000</v>
      </c>
      <c r="I24" s="50">
        <v>130000</v>
      </c>
      <c r="J24" s="50">
        <v>35000</v>
      </c>
      <c r="K24" s="50">
        <v>35000</v>
      </c>
      <c r="L24" s="13">
        <f t="shared" si="3"/>
        <v>65000</v>
      </c>
      <c r="M24" s="13">
        <f t="shared" si="4"/>
        <v>65000</v>
      </c>
      <c r="N24" s="37">
        <f t="shared" si="5"/>
        <v>975000</v>
      </c>
    </row>
    <row r="25" spans="2:14" ht="72" x14ac:dyDescent="0.25">
      <c r="B25" s="9">
        <v>14</v>
      </c>
      <c r="C25" s="15" t="s">
        <v>60</v>
      </c>
      <c r="D25" s="11" t="s">
        <v>24</v>
      </c>
      <c r="E25" s="12">
        <v>15</v>
      </c>
      <c r="F25" s="50">
        <v>30000</v>
      </c>
      <c r="G25" s="50">
        <v>45000</v>
      </c>
      <c r="H25" s="50">
        <v>34500</v>
      </c>
      <c r="I25" s="50">
        <v>34500</v>
      </c>
      <c r="J25" s="50">
        <v>35000</v>
      </c>
      <c r="K25" s="50">
        <v>35000</v>
      </c>
      <c r="L25" s="13">
        <f t="shared" si="3"/>
        <v>33167</v>
      </c>
      <c r="M25" s="13">
        <f t="shared" si="4"/>
        <v>38167</v>
      </c>
      <c r="N25" s="37">
        <f t="shared" si="5"/>
        <v>572505</v>
      </c>
    </row>
    <row r="26" spans="2:14" ht="15" x14ac:dyDescent="0.25">
      <c r="B26" s="89" t="s">
        <v>50</v>
      </c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1"/>
      <c r="N26" s="37"/>
    </row>
    <row r="27" spans="2:14" ht="48" x14ac:dyDescent="0.25">
      <c r="B27" s="9">
        <v>15</v>
      </c>
      <c r="C27" s="15" t="s">
        <v>23</v>
      </c>
      <c r="D27" s="11" t="s">
        <v>24</v>
      </c>
      <c r="E27" s="12">
        <v>0</v>
      </c>
      <c r="F27" s="50">
        <v>90000</v>
      </c>
      <c r="G27" s="94" t="s">
        <v>51</v>
      </c>
      <c r="H27" s="50">
        <v>120000</v>
      </c>
      <c r="I27" s="94" t="s">
        <v>51</v>
      </c>
      <c r="J27" s="50">
        <v>50000</v>
      </c>
      <c r="K27" s="94" t="s">
        <v>51</v>
      </c>
      <c r="L27" s="13">
        <f t="shared" ref="L27:L32" si="6">ROUND(AVERAGE(F27,H27,J27),0)</f>
        <v>86667</v>
      </c>
      <c r="M27" s="83" t="s">
        <v>51</v>
      </c>
      <c r="N27" s="83" t="s">
        <v>51</v>
      </c>
    </row>
    <row r="28" spans="2:14" ht="48" x14ac:dyDescent="0.25">
      <c r="B28" s="9">
        <v>16</v>
      </c>
      <c r="C28" s="15" t="s">
        <v>25</v>
      </c>
      <c r="D28" s="11" t="s">
        <v>24</v>
      </c>
      <c r="E28" s="12">
        <v>0</v>
      </c>
      <c r="F28" s="50">
        <v>105000</v>
      </c>
      <c r="G28" s="95"/>
      <c r="H28" s="50">
        <v>210000</v>
      </c>
      <c r="I28" s="95"/>
      <c r="J28" s="50">
        <v>70000</v>
      </c>
      <c r="K28" s="95"/>
      <c r="L28" s="13">
        <f t="shared" si="6"/>
        <v>128333</v>
      </c>
      <c r="M28" s="84"/>
      <c r="N28" s="84"/>
    </row>
    <row r="29" spans="2:14" ht="24" x14ac:dyDescent="0.25">
      <c r="B29" s="9">
        <v>17</v>
      </c>
      <c r="C29" s="15" t="s">
        <v>26</v>
      </c>
      <c r="D29" s="11" t="s">
        <v>24</v>
      </c>
      <c r="E29" s="12">
        <v>0</v>
      </c>
      <c r="F29" s="50">
        <v>95000</v>
      </c>
      <c r="G29" s="95"/>
      <c r="H29" s="50">
        <v>155000</v>
      </c>
      <c r="I29" s="95"/>
      <c r="J29" s="50">
        <v>60000</v>
      </c>
      <c r="K29" s="95"/>
      <c r="L29" s="13">
        <f t="shared" si="6"/>
        <v>103333</v>
      </c>
      <c r="M29" s="84"/>
      <c r="N29" s="84"/>
    </row>
    <row r="30" spans="2:14" ht="84" x14ac:dyDescent="0.25">
      <c r="B30" s="9">
        <v>18</v>
      </c>
      <c r="C30" s="15" t="s">
        <v>45</v>
      </c>
      <c r="D30" s="11" t="s">
        <v>24</v>
      </c>
      <c r="E30" s="12">
        <v>0</v>
      </c>
      <c r="F30" s="50">
        <v>290000</v>
      </c>
      <c r="G30" s="95"/>
      <c r="H30" s="50">
        <v>485000</v>
      </c>
      <c r="I30" s="95"/>
      <c r="J30" s="50">
        <v>140000</v>
      </c>
      <c r="K30" s="95"/>
      <c r="L30" s="13">
        <f t="shared" si="6"/>
        <v>305000</v>
      </c>
      <c r="M30" s="84"/>
      <c r="N30" s="84"/>
    </row>
    <row r="31" spans="2:14" ht="24" x14ac:dyDescent="0.25">
      <c r="B31" s="9">
        <v>19</v>
      </c>
      <c r="C31" s="15" t="s">
        <v>46</v>
      </c>
      <c r="D31" s="11" t="s">
        <v>24</v>
      </c>
      <c r="E31" s="12">
        <v>0</v>
      </c>
      <c r="F31" s="50">
        <v>75000</v>
      </c>
      <c r="G31" s="95"/>
      <c r="H31" s="50">
        <v>155000</v>
      </c>
      <c r="I31" s="95"/>
      <c r="J31" s="50">
        <v>90000</v>
      </c>
      <c r="K31" s="95"/>
      <c r="L31" s="13">
        <f t="shared" si="6"/>
        <v>106667</v>
      </c>
      <c r="M31" s="84"/>
      <c r="N31" s="84"/>
    </row>
    <row r="32" spans="2:14" ht="15.75" x14ac:dyDescent="0.25">
      <c r="B32" s="9">
        <v>20</v>
      </c>
      <c r="C32" s="15" t="s">
        <v>47</v>
      </c>
      <c r="D32" s="11" t="s">
        <v>24</v>
      </c>
      <c r="E32" s="12">
        <v>0</v>
      </c>
      <c r="F32" s="50">
        <v>50000</v>
      </c>
      <c r="G32" s="95"/>
      <c r="H32" s="50">
        <v>42500</v>
      </c>
      <c r="I32" s="95"/>
      <c r="J32" s="50">
        <v>35000</v>
      </c>
      <c r="K32" s="95"/>
      <c r="L32" s="13">
        <f t="shared" si="6"/>
        <v>42500</v>
      </c>
      <c r="M32" s="84"/>
      <c r="N32" s="84"/>
    </row>
    <row r="33" spans="2:15" ht="24" x14ac:dyDescent="0.25">
      <c r="B33" s="9">
        <v>21</v>
      </c>
      <c r="C33" s="15" t="s">
        <v>61</v>
      </c>
      <c r="D33" s="11"/>
      <c r="E33" s="12">
        <v>0</v>
      </c>
      <c r="F33" s="50">
        <v>50000</v>
      </c>
      <c r="G33" s="95"/>
      <c r="H33" s="50">
        <v>36000</v>
      </c>
      <c r="I33" s="95"/>
      <c r="J33" s="50">
        <v>35000</v>
      </c>
      <c r="K33" s="95"/>
      <c r="L33" s="13"/>
      <c r="M33" s="84"/>
      <c r="N33" s="84"/>
    </row>
    <row r="34" spans="2:15" ht="29.25" customHeight="1" x14ac:dyDescent="0.25">
      <c r="B34" s="85" t="s">
        <v>30</v>
      </c>
      <c r="C34" s="86"/>
      <c r="D34" s="86"/>
      <c r="E34" s="86"/>
      <c r="F34" s="42">
        <f>SUM(F11:F33)</f>
        <v>1635000</v>
      </c>
      <c r="G34" s="43">
        <f>SUM(G11:G25)</f>
        <v>910000</v>
      </c>
      <c r="H34" s="41">
        <f>SUM(H11:H33)</f>
        <v>2960500</v>
      </c>
      <c r="I34" s="44">
        <f>SUM(I11:I25)</f>
        <v>1757000</v>
      </c>
      <c r="J34" s="41">
        <f>SUM(J11:J33)</f>
        <v>1253000</v>
      </c>
      <c r="K34" s="44">
        <f>SUM(K11:K25)</f>
        <v>783000</v>
      </c>
      <c r="L34" s="41">
        <f>ROUND(AVERAGE(F34,H34,J34),0)</f>
        <v>1949500</v>
      </c>
      <c r="M34" s="44">
        <f>ROUND(AVERAGE(G34,I34,K34),0)</f>
        <v>1150000</v>
      </c>
      <c r="N34" s="57">
        <f>SUM(N11:N25)</f>
        <v>17250000</v>
      </c>
    </row>
    <row r="35" spans="2:15" ht="24.75" customHeight="1" x14ac:dyDescent="0.25">
      <c r="B35" s="40" t="s">
        <v>31</v>
      </c>
      <c r="C35" s="39" t="s">
        <v>53</v>
      </c>
      <c r="D35" s="16" t="s">
        <v>32</v>
      </c>
      <c r="E35" s="17">
        <v>44866</v>
      </c>
      <c r="F35" s="17"/>
      <c r="G35" s="17"/>
      <c r="H35" s="18"/>
      <c r="I35" s="18"/>
      <c r="J35" s="18"/>
      <c r="K35" s="18"/>
      <c r="L35" s="19"/>
      <c r="M35" s="19"/>
    </row>
    <row r="36" spans="2:15" ht="22.5" x14ac:dyDescent="0.25">
      <c r="B36" s="38" t="s">
        <v>54</v>
      </c>
      <c r="C36" s="38" t="s">
        <v>55</v>
      </c>
    </row>
    <row r="37" spans="2:15" ht="22.5" x14ac:dyDescent="0.2">
      <c r="C37" s="38" t="s">
        <v>56</v>
      </c>
      <c r="H37" s="20"/>
      <c r="I37" s="20"/>
    </row>
    <row r="38" spans="2:15" x14ac:dyDescent="0.2">
      <c r="H38" s="20"/>
      <c r="I38" s="20"/>
      <c r="N38" s="8"/>
      <c r="O38" s="8"/>
    </row>
    <row r="39" spans="2:15" x14ac:dyDescent="0.25">
      <c r="E39" s="87" t="s">
        <v>62</v>
      </c>
      <c r="F39" s="88"/>
      <c r="I39" s="7"/>
      <c r="J39" s="7"/>
      <c r="K39" s="87" t="s">
        <v>63</v>
      </c>
      <c r="L39" s="88"/>
      <c r="N39" s="22"/>
      <c r="O39" s="22"/>
    </row>
    <row r="40" spans="2:15" ht="30" customHeight="1" x14ac:dyDescent="0.25">
      <c r="C40" s="23"/>
      <c r="D40" s="23"/>
      <c r="E40" s="92">
        <f>ROUND(STDEV(H34,J34,F34),0)</f>
        <v>896143</v>
      </c>
      <c r="F40" s="93"/>
      <c r="I40" s="23"/>
      <c r="J40" s="23"/>
      <c r="K40" s="92">
        <f>ROUND(STDEV(G34,I34,K34),0)</f>
        <v>529499</v>
      </c>
      <c r="L40" s="93"/>
      <c r="M40" s="24"/>
    </row>
    <row r="41" spans="2:15" ht="26.25" customHeight="1" x14ac:dyDescent="0.25">
      <c r="C41" s="32" t="s">
        <v>33</v>
      </c>
      <c r="D41" s="32"/>
      <c r="E41" s="25" t="s">
        <v>34</v>
      </c>
      <c r="F41" s="25" t="s">
        <v>35</v>
      </c>
      <c r="I41" s="32" t="s">
        <v>33</v>
      </c>
      <c r="J41" s="32"/>
      <c r="K41" s="25" t="s">
        <v>34</v>
      </c>
      <c r="L41" s="25" t="s">
        <v>35</v>
      </c>
      <c r="M41" s="22"/>
    </row>
    <row r="42" spans="2:15" ht="25.5" customHeight="1" x14ac:dyDescent="0.25">
      <c r="C42" s="26" t="s">
        <v>36</v>
      </c>
      <c r="D42" s="27">
        <f>AVERAGE(H34,J34,F34)</f>
        <v>1949500</v>
      </c>
      <c r="E42" s="28">
        <f>D42+E40</f>
        <v>2845643</v>
      </c>
      <c r="F42" s="28">
        <f>D42-E40</f>
        <v>1053357</v>
      </c>
      <c r="I42" s="26" t="s">
        <v>36</v>
      </c>
      <c r="J42" s="27">
        <f>AVERAGE(G34,I34,K34)</f>
        <v>1150000</v>
      </c>
      <c r="K42" s="28">
        <f>J42+K40</f>
        <v>1679499</v>
      </c>
      <c r="L42" s="28">
        <f>J42-K40</f>
        <v>620501</v>
      </c>
      <c r="M42" s="29"/>
    </row>
    <row r="43" spans="2:15" ht="25.5" customHeight="1" x14ac:dyDescent="0.25">
      <c r="C43" s="26" t="s">
        <v>37</v>
      </c>
      <c r="D43" s="27">
        <f>HARMEAN(H34,J34,F34)</f>
        <v>1716751.7817718773</v>
      </c>
      <c r="E43" s="28">
        <f>D43+E40</f>
        <v>2612894.7817718773</v>
      </c>
      <c r="F43" s="28">
        <f>D43-E40</f>
        <v>820608.78177187731</v>
      </c>
      <c r="I43" s="26" t="s">
        <v>37</v>
      </c>
      <c r="J43" s="27">
        <f>HARMEAN(G34,I34,K34)</f>
        <v>1018609.2194717246</v>
      </c>
      <c r="K43" s="28">
        <f>J43+K40</f>
        <v>1548108.2194717247</v>
      </c>
      <c r="L43" s="28">
        <f>J43-K40</f>
        <v>489110.21947172459</v>
      </c>
      <c r="M43" s="24"/>
      <c r="N43" s="8"/>
      <c r="O43" s="8"/>
    </row>
    <row r="44" spans="2:15" ht="25.5" customHeight="1" x14ac:dyDescent="0.25">
      <c r="C44" s="26" t="s">
        <v>38</v>
      </c>
      <c r="D44" s="27">
        <f>GEOMEAN(H34,J34,F34)</f>
        <v>1823663.1859055685</v>
      </c>
      <c r="E44" s="28">
        <f>D44+E40</f>
        <v>2719806.1859055683</v>
      </c>
      <c r="F44" s="28">
        <f>D44-E40</f>
        <v>927520.18590556853</v>
      </c>
      <c r="I44" s="26" t="s">
        <v>38</v>
      </c>
      <c r="J44" s="27">
        <f>GEOMEAN(G34,I34,K34)</f>
        <v>1077767.223591062</v>
      </c>
      <c r="K44" s="28">
        <f>J44+K40</f>
        <v>1607266.223591062</v>
      </c>
      <c r="L44" s="28">
        <f>J44-K40</f>
        <v>548268.22359106201</v>
      </c>
      <c r="M44" s="24"/>
      <c r="N44" s="22"/>
      <c r="O44" s="22"/>
    </row>
    <row r="45" spans="2:15" x14ac:dyDescent="0.25">
      <c r="N45" s="29"/>
      <c r="O45" s="29"/>
    </row>
    <row r="46" spans="2:15" x14ac:dyDescent="0.25">
      <c r="B46" s="7" t="s">
        <v>57</v>
      </c>
      <c r="C46" s="7" t="s">
        <v>58</v>
      </c>
      <c r="N46" s="29"/>
      <c r="O46" s="29"/>
    </row>
    <row r="50" spans="8:13" ht="22.5" customHeight="1" x14ac:dyDescent="0.25"/>
    <row r="51" spans="8:13" x14ac:dyDescent="0.25">
      <c r="L51" s="30"/>
      <c r="M51" s="30"/>
    </row>
    <row r="54" spans="8:13" x14ac:dyDescent="0.25">
      <c r="H54" s="30"/>
      <c r="I54" s="30"/>
      <c r="J54" s="30"/>
      <c r="K54" s="30"/>
    </row>
  </sheetData>
  <mergeCells count="32">
    <mergeCell ref="E40:F40"/>
    <mergeCell ref="K40:L40"/>
    <mergeCell ref="N27:N33"/>
    <mergeCell ref="G27:G33"/>
    <mergeCell ref="I27:I33"/>
    <mergeCell ref="K27:K33"/>
    <mergeCell ref="M27:M33"/>
    <mergeCell ref="B34:E34"/>
    <mergeCell ref="E39:F39"/>
    <mergeCell ref="K39:L39"/>
    <mergeCell ref="B26:M26"/>
    <mergeCell ref="B6:E6"/>
    <mergeCell ref="F6:G6"/>
    <mergeCell ref="H6:I6"/>
    <mergeCell ref="J6:K6"/>
    <mergeCell ref="L6:M8"/>
    <mergeCell ref="B7:E7"/>
    <mergeCell ref="F7:G7"/>
    <mergeCell ref="H7:I7"/>
    <mergeCell ref="J7:K7"/>
    <mergeCell ref="B8:E8"/>
    <mergeCell ref="F8:G8"/>
    <mergeCell ref="H8:I8"/>
    <mergeCell ref="J8:K8"/>
    <mergeCell ref="B10:M10"/>
    <mergeCell ref="B18:M18"/>
    <mergeCell ref="B1:L1"/>
    <mergeCell ref="B2:M2"/>
    <mergeCell ref="B3:M3"/>
    <mergeCell ref="B4:M4"/>
    <mergeCell ref="B5:C5"/>
    <mergeCell ref="D5:M5"/>
  </mergeCells>
  <printOptions horizontalCentered="1"/>
  <pageMargins left="0.15748031496062992" right="0.15748031496062992" top="0.39370078740157483" bottom="0.39370078740157483" header="0.15748031496062992" footer="0.15748031496062992"/>
  <pageSetup scale="48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87890087A20749B6A3AD59D8EE6930" ma:contentTypeVersion="14" ma:contentTypeDescription="Crear nuevo documento." ma:contentTypeScope="" ma:versionID="de055cadd43813a21e875403c0aee04b">
  <xsd:schema xmlns:xsd="http://www.w3.org/2001/XMLSchema" xmlns:xs="http://www.w3.org/2001/XMLSchema" xmlns:p="http://schemas.microsoft.com/office/2006/metadata/properties" xmlns:ns3="1f92809c-47de-4847-8a20-f4d325ba5632" xmlns:ns4="b32619b5-a888-4560-aa16-045fdd0ac288" targetNamespace="http://schemas.microsoft.com/office/2006/metadata/properties" ma:root="true" ma:fieldsID="325269bb2551b5be73385584a1105897" ns3:_="" ns4:_="">
    <xsd:import namespace="1f92809c-47de-4847-8a20-f4d325ba5632"/>
    <xsd:import namespace="b32619b5-a888-4560-aa16-045fdd0ac28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92809c-47de-4847-8a20-f4d325ba56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2619b5-a888-4560-aa16-045fdd0ac28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6B77CBC-76A2-4638-8F07-4C01B2BEE3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92809c-47de-4847-8a20-f4d325ba5632"/>
    <ds:schemaRef ds:uri="b32619b5-a888-4560-aa16-045fdd0ac2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C81A40-F358-4172-87AC-D5D573A3327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CF159D-A72C-46AF-91BD-7D6750E4A25F}">
  <ds:schemaRefs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1f92809c-47de-4847-8a20-f4d325ba5632"/>
    <ds:schemaRef ds:uri="http://schemas.microsoft.com/office/2006/documentManagement/types"/>
    <ds:schemaRef ds:uri="http://purl.org/dc/elements/1.1/"/>
    <ds:schemaRef ds:uri="http://purl.org/dc/terms/"/>
    <ds:schemaRef ds:uri="b32619b5-a888-4560-aa16-045fdd0ac288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Estudio EXAMENES MEDICOS OC </vt:lpstr>
      <vt:lpstr>INTRAMURALES</vt:lpstr>
      <vt:lpstr>EXTRAMURALES</vt:lpstr>
      <vt:lpstr>'Estudio EXAMENES MEDICOS OC '!Área_de_impresión</vt:lpstr>
      <vt:lpstr>EXTRAMURALES!Área_de_impresión</vt:lpstr>
      <vt:lpstr>INTRAMURALES!Área_de_impresión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 Lucia Bolaño Senior</dc:creator>
  <cp:lastModifiedBy>Erika Carolina Carrero Ortiz</cp:lastModifiedBy>
  <dcterms:created xsi:type="dcterms:W3CDTF">2022-11-01T20:25:51Z</dcterms:created>
  <dcterms:modified xsi:type="dcterms:W3CDTF">2023-03-16T19:41:15Z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0x010100B187890087A20749B6A3AD59D8EE6930</vt:lpwstr>
  </property>
</Properties>
</file>