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\CONTRATACION 2023\4. MINIMA CUANTIA\MC_OB001-2023_MANTENIMIENTO ALCALDIA\"/>
    </mc:Choice>
  </mc:AlternateContent>
  <xr:revisionPtr revIDLastSave="0" documentId="13_ncr:1_{D520F4F9-839F-4B97-AD16-8CADC77AD83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IU" sheetId="5" r:id="rId1"/>
    <sheet name="PRESUPUESTO ADMON Y OTROS C (2)" sheetId="8" r:id="rId2"/>
    <sheet name="APUs" sheetId="9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__________INF1" localSheetId="1">#REF!</definedName>
    <definedName name="____________INF1">#REF!</definedName>
    <definedName name="___________INF1" localSheetId="1">#REF!</definedName>
    <definedName name="___________INF1">#REF!</definedName>
    <definedName name="__________INF1" localSheetId="1">#REF!</definedName>
    <definedName name="__________INF1">#REF!</definedName>
    <definedName name="_________INF1" localSheetId="1">#REF!</definedName>
    <definedName name="_________INF1">#REF!</definedName>
    <definedName name="________INF1" localSheetId="1">#REF!</definedName>
    <definedName name="________INF1">#REF!</definedName>
    <definedName name="_______INF1" localSheetId="1">#REF!</definedName>
    <definedName name="_______INF1">#REF!</definedName>
    <definedName name="______INF1" localSheetId="1">#REF!</definedName>
    <definedName name="______INF1">#REF!</definedName>
    <definedName name="_____INF1" localSheetId="1">#REF!</definedName>
    <definedName name="_____INF1">#REF!</definedName>
    <definedName name="_____INF2" localSheetId="1">#REF!</definedName>
    <definedName name="_____INF2">#REF!</definedName>
    <definedName name="____INF1" localSheetId="1">#REF!</definedName>
    <definedName name="____INF1">#REF!</definedName>
    <definedName name="___INF1" localSheetId="1">#REF!</definedName>
    <definedName name="___INF1">#REF!</definedName>
    <definedName name="__AFC1">[1]INV!$A$25:$D$28</definedName>
    <definedName name="__AFC3">[1]INV!$F$25:$I$28</definedName>
    <definedName name="__AFC5">[1]INV!$K$25:$N$28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INF1" localSheetId="1">#REF!</definedName>
    <definedName name="__INF1">#REF!</definedName>
    <definedName name="__SBC1">[1]INV!$A$12:$D$15</definedName>
    <definedName name="__SBC3">[1]INV!$F$12:$I$15</definedName>
    <definedName name="__SBC5">[1]INV!$K$12:$N$15</definedName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i1" localSheetId="1">#REF!</definedName>
    <definedName name="_i1">#REF!</definedName>
    <definedName name="_INF1" localSheetId="1">#REF!</definedName>
    <definedName name="_INF1">#REF!</definedName>
    <definedName name="_Key1" localSheetId="1" hidden="1">#REF!</definedName>
    <definedName name="_Key1" hidden="1">#REF!</definedName>
    <definedName name="_Order1" hidden="1">0</definedName>
    <definedName name="_SBC1">[1]INV!$A$12:$D$15</definedName>
    <definedName name="_SBC3">[1]INV!$F$12:$I$15</definedName>
    <definedName name="_SBC5">[1]INV!$K$12:$N$15</definedName>
    <definedName name="_Sort" localSheetId="1" hidden="1">#REF!</definedName>
    <definedName name="_Sort" hidden="1">#REF!</definedName>
    <definedName name="a" localSheetId="1">#REF!</definedName>
    <definedName name="a">#REF!</definedName>
    <definedName name="A_impresión_IM" localSheetId="1">#REF!</definedName>
    <definedName name="A_impresión_IM">#REF!</definedName>
    <definedName name="AAC">[1]AASHTO!$A$14:$F$17</definedName>
    <definedName name="ABG">[1]AASHTO!$A$2:$F$5</definedName>
    <definedName name="Adm" localSheetId="1">#REF!</definedName>
    <definedName name="Adm">#REF!</definedName>
    <definedName name="_xlnm.Print_Area" localSheetId="0">AIU!$A$1:$H$40</definedName>
    <definedName name="_xlnm.Print_Area" localSheetId="1">'PRESUPUESTO ADMON Y OTROS C (2)'!$A$1:$F$15</definedName>
    <definedName name="ASB">[1]AASHTO!$A$8:$F$11</definedName>
    <definedName name="CANT" localSheetId="1">#REF!</definedName>
    <definedName name="CANT">#REF!</definedName>
    <definedName name="ccc" localSheetId="0">{"'Sheet1'!$A$1:$G$85"}</definedName>
    <definedName name="ccc">{"'Sheet1'!$A$1:$G$85"}</definedName>
    <definedName name="cv" localSheetId="1">#REF!</definedName>
    <definedName name="cv">#REF!</definedName>
    <definedName name="ddd" localSheetId="0">{"'Sheet1'!$A$1:$G$85"}</definedName>
    <definedName name="ddd">{"'Sheet1'!$A$1:$G$85"}</definedName>
    <definedName name="demanto" localSheetId="1">#REF!</definedName>
    <definedName name="demanto">#REF!</definedName>
    <definedName name="DEX" localSheetId="1">#REF!</definedName>
    <definedName name="DEX">#REF!</definedName>
    <definedName name="emanto" localSheetId="1">#REF!</definedName>
    <definedName name="emanto">#REF!</definedName>
    <definedName name="ESP201.15">'[2]201.15'!$H$49</definedName>
    <definedName name="ESP201.21">'[2]201.21'!$H$50</definedName>
    <definedName name="ESP201.7">'[2]201.7'!$H$52</definedName>
    <definedName name="ESP201.8">'[2]201.8'!$H$53</definedName>
    <definedName name="ESP210.2.2" localSheetId="1">#REF!</definedName>
    <definedName name="ESP210.2.2">#REF!</definedName>
    <definedName name="ESP225P" localSheetId="1">#REF!</definedName>
    <definedName name="ESP225P">#REF!</definedName>
    <definedName name="ESP330.1P">'[2]330.1P (7801)'!$H$50</definedName>
    <definedName name="ESP632.1P">'[2]632.1P '!$H$57</definedName>
    <definedName name="ESP632.4P">'[2]632.4P'!$H$51</definedName>
    <definedName name="exCEL" localSheetId="1">#REF!</definedName>
    <definedName name="exCEL">#REF!</definedName>
    <definedName name="Excel_BuiltIn__FilterDatabase_1" localSheetId="1">'[3]GESTION AMBIENTAL'!#REF!</definedName>
    <definedName name="Excel_BuiltIn__FilterDatabase_1">'[3]GESTION AMBIENTAL'!#REF!</definedName>
    <definedName name="Excel_BuiltIn__FilterDatabase_8" localSheetId="1">'[3]RESUMEN ISA'!#REF!</definedName>
    <definedName name="Excel_BuiltIn__FilterDatabase_8">'[3]RESUMEN ISA'!#REF!</definedName>
    <definedName name="Excel_BuiltIn_Print_Area_3" localSheetId="1">#REF!</definedName>
    <definedName name="Excel_BuiltIn_Print_Area_3">#REF!</definedName>
    <definedName name="Excel_BuiltIn_Print_Area_3_X" localSheetId="1">#REF!</definedName>
    <definedName name="Excel_BuiltIn_Print_Area_3_X">#REF!</definedName>
    <definedName name="Excel_BuiltIn_Print_Titles_10" localSheetId="1">[4]SKJ452!#REF!</definedName>
    <definedName name="Excel_BuiltIn_Print_Titles_10">[4]SKJ452!#REF!</definedName>
    <definedName name="Excel_BuiltIn_Print_Titles_11" localSheetId="1">[4]ITA878!#REF!</definedName>
    <definedName name="Excel_BuiltIn_Print_Titles_11">[4]ITA878!#REF!</definedName>
    <definedName name="Excel_BuiltIn_Print_Titles_12" localSheetId="1">'[4]AEA-944'!#REF!</definedName>
    <definedName name="Excel_BuiltIn_Print_Titles_12">'[4]AEA-944'!#REF!</definedName>
    <definedName name="Excel_BuiltIn_Print_Titles_13" localSheetId="1">'[4]DUB-823'!#REF!</definedName>
    <definedName name="Excel_BuiltIn_Print_Titles_13">'[4]DUB-823'!#REF!</definedName>
    <definedName name="Excel_BuiltIn_Print_Titles_14" localSheetId="1">'[4]GPI 526'!#REF!</definedName>
    <definedName name="Excel_BuiltIn_Print_Titles_14">'[4]GPI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 localSheetId="1">#REF!</definedName>
    <definedName name="Excel_BuiltIn_Print_Titles_18">#REF!</definedName>
    <definedName name="Excel_BuiltIn_Print_Titles_19" localSheetId="1">[4]XXJ617!#REF!</definedName>
    <definedName name="Excel_BuiltIn_Print_Titles_19">[4]XXJ617!#REF!</definedName>
    <definedName name="Excel_BuiltIn_Print_Titles_20" localSheetId="1">#REF!</definedName>
    <definedName name="Excel_BuiltIn_Print_Titles_20">#REF!</definedName>
    <definedName name="Excel_BuiltIn_Print_Titles_21" localSheetId="1">[4]SNG_855!#REF!</definedName>
    <definedName name="Excel_BuiltIn_Print_Titles_21">[4]SNG_855!#REF!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'[4]VEA 374'!#REF!</definedName>
    <definedName name="Excel_BuiltIn_Print_Titles_5">'[4]VEA 374'!#REF!</definedName>
    <definedName name="Excel_BuiltIn_Print_Titles_5_XX" localSheetId="1">'[4]VEA 374'!#REF!</definedName>
    <definedName name="Excel_BuiltIn_Print_Titles_5_XX">'[4]VEA 374'!#REF!</definedName>
    <definedName name="Excel_BuiltIn_Print_Titles_6" localSheetId="1">#REF!</definedName>
    <definedName name="Excel_BuiltIn_Print_Titles_6">#REF!</definedName>
    <definedName name="Excel_BuiltIn_Print_Titles_7" localSheetId="1">[4]HFB024!#REF!</definedName>
    <definedName name="Excel_BuiltIn_Print_Titles_7">[4]HFB024!#REF!</definedName>
    <definedName name="Excel_BuiltIn_Print_Titles_8" localSheetId="1">#REF!</definedName>
    <definedName name="Excel_BuiltIn_Print_Titles_8">#REF!</definedName>
    <definedName name="Excel_BuiltIn_Print_Titles_9" localSheetId="1">[4]PAJ825!#REF!</definedName>
    <definedName name="Excel_BuiltIn_Print_Titles_9">[4]PAJ825!#REF!</definedName>
    <definedName name="FC_COPIA" localSheetId="0">{"'Sheet1'!$A$1:$G$85"}</definedName>
    <definedName name="FC_COPIA">{"'Sheet1'!$A$1:$G$85"}</definedName>
    <definedName name="Formulas_reajuste" localSheetId="0">{"'Sheet1'!$A$1:$G$85"}</definedName>
    <definedName name="Formulas_reajuste">{"'Sheet1'!$A$1:$G$85"}</definedName>
    <definedName name="FPmonc">[5]MO_Fac_pres!$C$24</definedName>
    <definedName name="FPprof">[5]MO_Fac_pres!$C$13</definedName>
    <definedName name="HTML_CodePage" hidden="1">1252</definedName>
    <definedName name="HTML_Control" localSheetId="0">{"'Sheet1'!$A$1:$G$85"}</definedName>
    <definedName name="HTML_Control">{"'Sheet1'!$A$1:$G$85"}</definedName>
    <definedName name="HTML_Description" hidden="1">""</definedName>
    <definedName name="HTML_Email" hidden="1">""</definedName>
    <definedName name="HTML_Header" hidden="1">"Sheet1"</definedName>
    <definedName name="HTML_LastUpdate" hidden="1">"2/24/99"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Mac" hidden="1">"Macintosh HD:HomePageStuff:New_Home_Page:datafile:histret.html"</definedName>
    <definedName name="HTML_Title" hidden="1">"Historical Returns on Stocks, Bonds and Bills"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ii" localSheetId="1">#REF!</definedName>
    <definedName name="ii">#REF!</definedName>
    <definedName name="impuestos" localSheetId="0">{"'Sheet1'!$A$1:$G$85"}</definedName>
    <definedName name="impuestos">{"'Sheet1'!$A$1:$G$85"}</definedName>
    <definedName name="inf" localSheetId="1">#REF!</definedName>
    <definedName name="inf">#REF!</definedName>
    <definedName name="INV_11">'[6]PR 1'!$A$2:$N$655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3" localSheetId="1">#REF!</definedName>
    <definedName name="ITEM3">#REF!</definedName>
    <definedName name="jjjj" localSheetId="0">{"'Sheet1'!$A$1:$G$85"}</definedName>
    <definedName name="jjjj">{"'Sheet1'!$A$1:$G$85"}</definedName>
    <definedName name="ll" localSheetId="1">#REF!</definedName>
    <definedName name="ll">#REF!</definedName>
    <definedName name="lo" localSheetId="1">#REF!</definedName>
    <definedName name="lo">#REF!</definedName>
    <definedName name="loc" localSheetId="1">[7]INDICE!#REF!</definedName>
    <definedName name="loc">[7]INDICE!#REF!</definedName>
    <definedName name="LOCALIZACIÓN_Y_REPLANTEO._ESTRUCTURAS" localSheetId="1">[7]INDICE!#REF!</definedName>
    <definedName name="LOCALIZACIÓN_Y_REPLANTEO._ESTRUCTURAS">[7]INDICE!#REF!</definedName>
    <definedName name="LOPE" localSheetId="1">#REF!</definedName>
    <definedName name="LOPE">#REF!</definedName>
    <definedName name="MALO" localSheetId="0">'[8]ESTADO VÍA-CRIT.TECNICO'!#REF!&lt;2.5</definedName>
    <definedName name="MALO" localSheetId="1">'[8]ESTADO VÍA-CRIT.TECNICO'!#REF!&lt;2.5</definedName>
    <definedName name="MALO">'[8]ESTADO VÍA-CRIT.TECNICO'!#REF!&lt;2.5</definedName>
    <definedName name="MEJORA" localSheetId="1">#REF!</definedName>
    <definedName name="MEJORA">#REF!</definedName>
    <definedName name="MPA" localSheetId="0">{"'Sheet1'!$A$1:$G$85"}</definedName>
    <definedName name="MPA">{"'Sheet1'!$A$1:$G$85"}</definedName>
    <definedName name="ñ" localSheetId="1">#REF!</definedName>
    <definedName name="ñ">#REF!</definedName>
    <definedName name="ÑÑÑ" localSheetId="1">#REF!</definedName>
    <definedName name="ÑÑÑ">#REF!</definedName>
    <definedName name="p" localSheetId="1">#REF!</definedName>
    <definedName name="p">#REF!</definedName>
    <definedName name="PERFILES" localSheetId="1">#REF!</definedName>
    <definedName name="PERFILES">#REF!</definedName>
    <definedName name="pi" localSheetId="1">#REF!</definedName>
    <definedName name="pi">#REF!</definedName>
    <definedName name="PILOTE" localSheetId="1">#REF!</definedName>
    <definedName name="PILOTE">#REF!</definedName>
    <definedName name="PRESTACIONES">[7]Otros!$D$5</definedName>
    <definedName name="Print_Area_MI" localSheetId="1">#REF!</definedName>
    <definedName name="Print_Area_MI">#REF!</definedName>
    <definedName name="REGULAR">'[8]ESTADO VÍA-CRIT.TECNICO'!XFC1&gt;2.5</definedName>
    <definedName name="RRRRRRR" localSheetId="0">{"'Sheet1'!$A$1:$G$85"}</definedName>
    <definedName name="RRRRRRR">{"'Sheet1'!$A$1:$G$85"}</definedName>
    <definedName name="ss" localSheetId="1">#REF!</definedName>
    <definedName name="ss">#REF!</definedName>
    <definedName name="sss" localSheetId="1">#REF!</definedName>
    <definedName name="sss">#REF!</definedName>
    <definedName name="subbase" localSheetId="1">#REF!</definedName>
    <definedName name="subbase">#REF!</definedName>
    <definedName name="_xlnm.Print_Titles" localSheetId="0">AIU!$1:$4</definedName>
    <definedName name="_xlnm.Print_Titles" localSheetId="1">'PRESUPUESTO ADMON Y OTROS C (2)'!$1:$5</definedName>
    <definedName name="VALDES" localSheetId="1">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vvv" localSheetId="0">{"'Sheet1'!$A$1:$G$85"}</definedName>
    <definedName name="vvvv">{"'Sheet1'!$A$1:$G$85"}</definedName>
    <definedName name="xx" localSheetId="1">#REF!</definedName>
    <definedName name="xx">#REF!</definedName>
    <definedName name="XXX" localSheetId="1">#REF!</definedName>
    <definedName name="XXX">#REF!</definedName>
    <definedName name="xxxx" localSheetId="0">{"'Sheet1'!$A$1:$G$85"}</definedName>
    <definedName name="xxxx">{"'Sheet1'!$A$1:$G$85"}</definedName>
    <definedName name="yy" localSheetId="1">#REF!</definedName>
    <definedName name="yy">#REF!</definedName>
    <definedName name="YYY" localSheetId="1">#REF!</definedName>
    <definedName name="YYY">#REF!</definedName>
    <definedName name="yyyyyy" localSheetId="0">{"'Sheet1'!$A$1:$G$85"}</definedName>
    <definedName name="yyyyyy">{"'Sheet1'!$A$1:$G$85"}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6" i="9" l="1"/>
  <c r="E67" i="9" s="1"/>
  <c r="F67" i="9" s="1"/>
  <c r="F65" i="9"/>
  <c r="F64" i="9"/>
  <c r="F63" i="9"/>
  <c r="F56" i="9"/>
  <c r="F55" i="9"/>
  <c r="F54" i="9"/>
  <c r="F53" i="9"/>
  <c r="F52" i="9"/>
  <c r="F57" i="9" l="1"/>
  <c r="F68" i="9"/>
  <c r="F69" i="9" s="1"/>
  <c r="E8" i="8" l="1"/>
  <c r="E9" i="8" s="1"/>
  <c r="F58" i="9"/>
  <c r="E7" i="8" s="1"/>
  <c r="F33" i="9"/>
  <c r="F45" i="9"/>
  <c r="F46" i="9" s="1"/>
  <c r="F41" i="9"/>
  <c r="F39" i="9"/>
  <c r="B38" i="9"/>
  <c r="B40" i="9" s="1"/>
  <c r="F40" i="9" s="1"/>
  <c r="F19" i="9"/>
  <c r="F18" i="9"/>
  <c r="F17" i="9"/>
  <c r="F16" i="9"/>
  <c r="F15" i="9"/>
  <c r="F14" i="9"/>
  <c r="F7" i="9"/>
  <c r="F6" i="9"/>
  <c r="F5" i="9"/>
  <c r="F4" i="9"/>
  <c r="F3" i="9"/>
  <c r="F8" i="9" l="1"/>
  <c r="F9" i="9" s="1"/>
  <c r="F38" i="9"/>
  <c r="F42" i="9" s="1"/>
  <c r="F20" i="9"/>
  <c r="F21" i="9" s="1"/>
  <c r="E34" i="9"/>
  <c r="F34" i="9" s="1"/>
  <c r="F35" i="9" s="1"/>
  <c r="E29" i="9" s="1"/>
  <c r="F29" i="9" s="1"/>
  <c r="F30" i="9" s="1"/>
  <c r="F9" i="8"/>
  <c r="F48" i="9" l="1"/>
  <c r="E11" i="8" s="1"/>
  <c r="F11" i="8" s="1"/>
  <c r="C17" i="5"/>
  <c r="F8" i="8" l="1"/>
  <c r="E10" i="8"/>
  <c r="F10" i="8" s="1"/>
  <c r="F7" i="8"/>
  <c r="F12" i="8" l="1"/>
  <c r="F13" i="8" s="1"/>
  <c r="H13" i="5"/>
  <c r="H11" i="5"/>
  <c r="H9" i="5"/>
  <c r="H7" i="5"/>
  <c r="H25" i="5" l="1"/>
  <c r="F14" i="8"/>
  <c r="F15" i="8" s="1"/>
  <c r="H26" i="5" l="1"/>
  <c r="K20" i="5"/>
  <c r="H17" i="5"/>
  <c r="G28" i="5" l="1"/>
  <c r="H27" i="5"/>
  <c r="H28" i="5" s="1"/>
  <c r="H30" i="5" l="1"/>
</calcChain>
</file>

<file path=xl/sharedStrings.xml><?xml version="1.0" encoding="utf-8"?>
<sst xmlns="http://schemas.openxmlformats.org/spreadsheetml/2006/main" count="198" uniqueCount="120">
  <si>
    <t>MUNICIPIO DE GRANADA ANTIOQUIA</t>
  </si>
  <si>
    <t>PRESUPUESTO OFICIAL</t>
  </si>
  <si>
    <t>DESCRIPCIÓN</t>
  </si>
  <si>
    <t>UND</t>
  </si>
  <si>
    <t>CANT</t>
  </si>
  <si>
    <t>VALOR/U ($)</t>
  </si>
  <si>
    <t>VALOR/T ($)</t>
  </si>
  <si>
    <t>m2</t>
  </si>
  <si>
    <t>Suministro, transporte y construcción de resanes en muros</t>
  </si>
  <si>
    <t xml:space="preserve">Suministro, transporte y aplicación de pintura tipo 1 en paredes </t>
  </si>
  <si>
    <t>ml</t>
  </si>
  <si>
    <t>un</t>
  </si>
  <si>
    <t>UN</t>
  </si>
  <si>
    <t>SUBTOTAL</t>
  </si>
  <si>
    <t>TOTAL</t>
  </si>
  <si>
    <t>DESCRIPCION</t>
  </si>
  <si>
    <t>CANT.</t>
  </si>
  <si>
    <t>DESP%</t>
  </si>
  <si>
    <t>VALOR</t>
  </si>
  <si>
    <t>SUBTTOTAL</t>
  </si>
  <si>
    <t>Herramienta menor</t>
  </si>
  <si>
    <t>SUB-TOTAL</t>
  </si>
  <si>
    <t>Transporte de materiales</t>
  </si>
  <si>
    <t>mano de obra resane</t>
  </si>
  <si>
    <t xml:space="preserve">Estuco </t>
  </si>
  <si>
    <t>Kg</t>
  </si>
  <si>
    <t>Pintura vinilo tipo I</t>
  </si>
  <si>
    <t>gal</t>
  </si>
  <si>
    <t>mortero 1:4 para revoque</t>
  </si>
  <si>
    <t>m3</t>
  </si>
  <si>
    <t>Carton para proteger piso</t>
  </si>
  <si>
    <t>Consumibles ( brochas, rodillos, lijas, etc )</t>
  </si>
  <si>
    <t>mano de obra pintura</t>
  </si>
  <si>
    <t>Andamios</t>
  </si>
  <si>
    <t xml:space="preserve">mano de obra </t>
  </si>
  <si>
    <t>MUNICIPIO DE GRANADA</t>
  </si>
  <si>
    <t xml:space="preserve">CÁLCULO DEL AU </t>
  </si>
  <si>
    <t>N°</t>
  </si>
  <si>
    <t>VALOR MENSUAL</t>
  </si>
  <si>
    <t>% PRESTAC.</t>
  </si>
  <si>
    <t xml:space="preserve">DEDI-CACION </t>
  </si>
  <si>
    <t>PLAZO (MESES)</t>
  </si>
  <si>
    <t>VALOR PARCIAL</t>
  </si>
  <si>
    <t xml:space="preserve">PERSONAL PROFESIONAL </t>
  </si>
  <si>
    <t xml:space="preserve">Residente de obra </t>
  </si>
  <si>
    <t>PERSONAL TÉCNICO NO PROFESIONAL  - OBRA</t>
  </si>
  <si>
    <t>Hospedaje y alimentación Residente de obra</t>
  </si>
  <si>
    <t>GASTOS DE OFICINA CENTRAL</t>
  </si>
  <si>
    <t>Comunicaciones (Telefono, celular, fax, Internet, etc.) Mensual</t>
  </si>
  <si>
    <t xml:space="preserve">GASTOS LEGALIZACIÓN DEL CONTRATO      </t>
  </si>
  <si>
    <t>Pólizas</t>
  </si>
  <si>
    <t>IMPUESTOS Y GASTOS DE LEGALIZACIÓN</t>
  </si>
  <si>
    <t>SUBTOTAL DE COSTOS DE ADMINISTRACION</t>
  </si>
  <si>
    <t>COSTO DIRECTO DE OBRA</t>
  </si>
  <si>
    <t>ADMINISTRACION</t>
  </si>
  <si>
    <t>UTILIDAD</t>
  </si>
  <si>
    <t>SUBTOTAL A.U.</t>
  </si>
  <si>
    <t>TOTAL DEL CONTRATO</t>
  </si>
  <si>
    <t>JESUS ALONSO GARCÍA GUTIÉRREZ</t>
  </si>
  <si>
    <t>Ingeniero Civil</t>
  </si>
  <si>
    <t>CC No. 71.691.621</t>
  </si>
  <si>
    <t>M.P 05202-48280 ANT</t>
  </si>
  <si>
    <t>PROYECTO PARA LA ADECUACIÓN  Y MANTENIMIENTO DE LA OFICINA DE PLANEACIÓN Y OFCINA DEL INSPECTOR DE POLICIA EN EL  MUNICIPIO DE GRANADA, ANTIOQUIA</t>
  </si>
  <si>
    <t>FEBRERO DE 2022</t>
  </si>
  <si>
    <t>Bodega</t>
  </si>
  <si>
    <t>BODEGA</t>
  </si>
  <si>
    <t>Estampillas Pro-Cultura</t>
  </si>
  <si>
    <t>Estampillas Pro-Bienestar del Anciano</t>
  </si>
  <si>
    <t>Tasa Pro-Deporte y recreación</t>
  </si>
  <si>
    <t xml:space="preserve">Industria y Comercio </t>
  </si>
  <si>
    <t xml:space="preserve">Fondo de seguridad </t>
  </si>
  <si>
    <t>Pro-hospital</t>
  </si>
  <si>
    <t xml:space="preserve">PRESUPUESTO PARA PINTURA DE FACHADA Y AREAS COMUNES DEL PALACIO MUNICIPAL </t>
  </si>
  <si>
    <t>DICIEMBRE DE 2022</t>
  </si>
  <si>
    <t>FACHADA PRINCIPAL Y LATERAL IZQUIERDA</t>
  </si>
  <si>
    <t xml:space="preserve">COSTOS DIRECTOS </t>
  </si>
  <si>
    <t>AIU (35)</t>
  </si>
  <si>
    <t>ITEM</t>
  </si>
  <si>
    <t>PINTURA ANTICORROSIVA</t>
  </si>
  <si>
    <t>UNIDAD DE MEDIDA</t>
  </si>
  <si>
    <r>
      <t>m</t>
    </r>
    <r>
      <rPr>
        <vertAlign val="superscript"/>
        <sz val="10"/>
        <rFont val="Arial"/>
        <family val="2"/>
      </rPr>
      <t>2</t>
    </r>
  </si>
  <si>
    <t>EQUIPOS</t>
  </si>
  <si>
    <t xml:space="preserve">DESCRIPCIÓN </t>
  </si>
  <si>
    <t xml:space="preserve">CANTIDAD </t>
  </si>
  <si>
    <t xml:space="preserve">UNIDAD </t>
  </si>
  <si>
    <t>% DESPERDICIO</t>
  </si>
  <si>
    <t>VALOR UNITARIO</t>
  </si>
  <si>
    <t>VALOR TOTAL</t>
  </si>
  <si>
    <t xml:space="preserve">herramienta menor </t>
  </si>
  <si>
    <t>sg</t>
  </si>
  <si>
    <t>subtotal equipos</t>
  </si>
  <si>
    <t>MANO DE OBRA</t>
  </si>
  <si>
    <t xml:space="preserve">VALOR UNITARIO </t>
  </si>
  <si>
    <t xml:space="preserve">VALOR TOTAL </t>
  </si>
  <si>
    <t>1 of + 1 ayu</t>
  </si>
  <si>
    <t xml:space="preserve">DIA </t>
  </si>
  <si>
    <t>Seguridad industrial 5% MDO</t>
  </si>
  <si>
    <t>subtotal mano de  obra</t>
  </si>
  <si>
    <t>MATERIALES</t>
  </si>
  <si>
    <t xml:space="preserve"> % DESPERDICIO </t>
  </si>
  <si>
    <t>pintura ANTICORROSIVA</t>
  </si>
  <si>
    <t xml:space="preserve">galon </t>
  </si>
  <si>
    <t xml:space="preserve">lija </t>
  </si>
  <si>
    <t xml:space="preserve">UND </t>
  </si>
  <si>
    <t xml:space="preserve">tinner </t>
  </si>
  <si>
    <t xml:space="preserve">Galón </t>
  </si>
  <si>
    <t>Estopa de 400 gr</t>
  </si>
  <si>
    <t xml:space="preserve">Paquete </t>
  </si>
  <si>
    <t xml:space="preserve">subtotal materiales </t>
  </si>
  <si>
    <t xml:space="preserve">TRANSPORTE </t>
  </si>
  <si>
    <t xml:space="preserve">Transporte de insumos </t>
  </si>
  <si>
    <t>valor costo directo A.P.U.</t>
  </si>
  <si>
    <t>Suministro, transporte y resane de revoque en muros</t>
  </si>
  <si>
    <t>Pintura para exteriores</t>
  </si>
  <si>
    <t>Suministro, transporte y aplicación de pintura tipo Koraza en exteriores</t>
  </si>
  <si>
    <t>Realización de resanes</t>
  </si>
  <si>
    <t xml:space="preserve">Suministro, transporte y aplicación de pintura para exteriores. (incluye limpieza de polvo y lijada de rebabas de cemento, sello de orificios de clavos y otros elementos ) Se aplicarán las manos necesarias hasta obtener una superficie homogénea. </t>
  </si>
  <si>
    <t>Suministro, transporte y aplicación de en  tableta de gres instalada en la fachada. (incluye limpieza de polvo y lijada de rebabas de cemento, sello de orificios de clavos y otros elementos ) Se aplicarán las manos necesarias hasta obtener una superficie homogénea.</t>
  </si>
  <si>
    <t>Suministro, transporte y aplicación de pintura acrílica sobre muros ubicados en todas las áreas comunes del palacio municipal. (incluye limpieza de polvo y lijada de rebabas de cemento, sello de orificios de clavos y otros elementos ) Se aplicarán las manos necesarias hasta obtener una superficie homogénea. El color será color pastel acorde a cada ambiente de trabajo). Se aplicarán las manos necesarias hasta obtener una superficie homogénea, a satisfacción de la supervisión.</t>
  </si>
  <si>
    <t>Suministro, transporte e instalación de pintura esmalte tres en uno, Color a definir con la supervisión, en los pasamanos metálicos localizados en los balcones y escalas de acceso a cada nivel. (Incluye la limpieza, lijada y aplicación de anticorrosivo, hasta garantizar una buena homogeneidad de la pintura en los elementos metálicos.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</si>
</sst>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General_)"/>
    <numFmt numFmtId="166" formatCode="_(* #,##0.00_);_(* \(#,##0.00\);_(* &quot;-&quot;??_);_(@_)"/>
    <numFmt numFmtId="167" formatCode="_(* #,##0_);_(* \(#,##0\);_(* &quot;-&quot;??_);_(@_)"/>
    <numFmt numFmtId="168" formatCode="_-* #,##0\ _€_-;\-* #,##0\ _€_-;_-* &quot;-&quot;??\ _€_-;_-@_-"/>
    <numFmt numFmtId="169" formatCode="&quot;$&quot;\ #,##0"/>
    <numFmt numFmtId="170" formatCode="_(&quot;$&quot;\ * #,##0.00_);_(&quot;$&quot;\ * \(#,##0.00\);_(&quot;$&quot;\ * &quot;-&quot;??_);_(@_)"/>
    <numFmt numFmtId="171" formatCode="_(&quot;$&quot;\ * #,##0_);_(&quot;$&quot;\ * \(#,##0\);_(&quot;$&quot;\ * &quot;-&quot;??_);_(@_)"/>
    <numFmt numFmtId="172" formatCode="#,##0.0"/>
    <numFmt numFmtId="173" formatCode="[$$-240A]\ #,##0"/>
    <numFmt numFmtId="174" formatCode="0.0000"/>
    <numFmt numFmtId="175" formatCode="0.0000%"/>
    <numFmt numFmtId="176" formatCode="_(&quot;$&quot;* #,##0.00_);_(&quot;$&quot;* \(#,##0.00\);_(&quot;$&quot;* &quot;-&quot;??_);_(@_)"/>
    <numFmt numFmtId="177" formatCode="0.000"/>
    <numFmt numFmtId="178" formatCode="_-* #,##0_-;\-* #,##0_-;_-* &quot;-&quot;??_-;_-@_-"/>
  </numFmts>
  <fonts count="39"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b/>
      <sz val="18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Times New Roman"/>
      <family val="1"/>
    </font>
    <font>
      <b/>
      <sz val="12"/>
      <color rgb="FF000000"/>
      <name val="Calibri"/>
      <family val="2"/>
      <scheme val="minor"/>
    </font>
    <font>
      <b/>
      <sz val="13"/>
      <color rgb="FF000000"/>
      <name val="Calibri"/>
      <family val="2"/>
      <scheme val="minor"/>
    </font>
    <font>
      <sz val="12"/>
      <color rgb="FF000000"/>
      <name val="Times New Roman"/>
      <family val="1"/>
    </font>
    <font>
      <sz val="10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sz val="12"/>
      <name val="Courier"/>
    </font>
    <font>
      <b/>
      <sz val="13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color theme="1"/>
      <name val="Arial"/>
      <family val="2"/>
    </font>
    <font>
      <sz val="11"/>
      <color theme="0"/>
      <name val="Calibri"/>
      <family val="2"/>
      <charset val="134"/>
      <scheme val="minor"/>
    </font>
    <font>
      <i/>
      <u/>
      <sz val="11"/>
      <color theme="1"/>
      <name val="Arial"/>
      <family val="2"/>
    </font>
    <font>
      <b/>
      <i/>
      <u/>
      <sz val="11"/>
      <name val="Arial"/>
      <family val="2"/>
    </font>
    <font>
      <b/>
      <sz val="12"/>
      <color theme="1"/>
      <name val="Arial"/>
      <family val="2"/>
    </font>
    <font>
      <sz val="10"/>
      <color theme="1"/>
      <name val="Calibri"/>
      <family val="2"/>
      <charset val="134"/>
      <scheme val="minor"/>
    </font>
    <font>
      <vertAlign val="superscript"/>
      <sz val="10"/>
      <name val="Arial"/>
      <family val="2"/>
    </font>
    <font>
      <b/>
      <sz val="10"/>
      <color rgb="FF000000"/>
      <name val="Times New Roman"/>
      <family val="1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/>
    <xf numFmtId="43" fontId="7" fillId="0" borderId="0" applyFont="0" applyFill="0" applyBorder="0" applyAlignment="0" applyProtection="0"/>
    <xf numFmtId="0" fontId="5" fillId="0" borderId="0">
      <alignment vertical="center"/>
    </xf>
    <xf numFmtId="0" fontId="7" fillId="0" borderId="0"/>
    <xf numFmtId="164" fontId="21" fillId="0" borderId="0" applyFont="0" applyFill="0" applyBorder="0" applyAlignment="0" applyProtection="0"/>
    <xf numFmtId="165" fontId="21" fillId="0" borderId="0"/>
    <xf numFmtId="166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170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5" fillId="0" borderId="0"/>
    <xf numFmtId="0" fontId="3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76" fontId="25" fillId="0" borderId="0" applyFont="0" applyFill="0" applyBorder="0" applyAlignment="0" applyProtection="0"/>
  </cellStyleXfs>
  <cellXfs count="166">
    <xf numFmtId="0" fontId="0" fillId="0" borderId="0" xfId="0"/>
    <xf numFmtId="0" fontId="13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left" vertical="top" wrapText="1"/>
    </xf>
    <xf numFmtId="0" fontId="14" fillId="2" borderId="2" xfId="0" applyFont="1" applyFill="1" applyBorder="1" applyAlignment="1">
      <alignment horizontal="center" vertical="center" wrapText="1"/>
    </xf>
    <xf numFmtId="2" fontId="13" fillId="2" borderId="2" xfId="0" applyNumberFormat="1" applyFont="1" applyFill="1" applyBorder="1" applyAlignment="1">
      <alignment horizontal="center" vertical="center" shrinkToFit="1"/>
    </xf>
    <xf numFmtId="43" fontId="13" fillId="2" borderId="2" xfId="1" applyFont="1" applyFill="1" applyBorder="1" applyAlignment="1">
      <alignment horizontal="left" vertical="center" wrapText="1"/>
    </xf>
    <xf numFmtId="43" fontId="19" fillId="0" borderId="0" xfId="1" applyFont="1" applyFill="1" applyBorder="1" applyAlignment="1">
      <alignment horizontal="left" vertical="top" indent="1"/>
    </xf>
    <xf numFmtId="165" fontId="22" fillId="4" borderId="2" xfId="5" applyFont="1" applyFill="1" applyBorder="1" applyAlignment="1">
      <alignment horizontal="center" vertical="center" wrapText="1"/>
    </xf>
    <xf numFmtId="49" fontId="23" fillId="4" borderId="6" xfId="5" applyNumberFormat="1" applyFont="1" applyFill="1" applyBorder="1" applyAlignment="1">
      <alignment horizontal="center" vertical="center"/>
    </xf>
    <xf numFmtId="165" fontId="10" fillId="5" borderId="2" xfId="5" applyFont="1" applyFill="1" applyBorder="1" applyAlignment="1">
      <alignment horizontal="center" vertical="center"/>
    </xf>
    <xf numFmtId="165" fontId="10" fillId="5" borderId="2" xfId="5" applyFont="1" applyFill="1" applyBorder="1" applyAlignment="1">
      <alignment vertical="center"/>
    </xf>
    <xf numFmtId="165" fontId="14" fillId="3" borderId="2" xfId="5" applyFont="1" applyFill="1" applyBorder="1"/>
    <xf numFmtId="165" fontId="14" fillId="3" borderId="2" xfId="5" applyFont="1" applyFill="1" applyBorder="1" applyAlignment="1">
      <alignment horizontal="center"/>
    </xf>
    <xf numFmtId="166" fontId="14" fillId="3" borderId="2" xfId="6" applyFont="1" applyFill="1" applyBorder="1" applyAlignment="1">
      <alignment horizontal="left"/>
    </xf>
    <xf numFmtId="164" fontId="0" fillId="3" borderId="2" xfId="4" applyFont="1" applyFill="1" applyBorder="1"/>
    <xf numFmtId="167" fontId="14" fillId="3" borderId="2" xfId="6" applyNumberFormat="1" applyFont="1" applyFill="1" applyBorder="1"/>
    <xf numFmtId="168" fontId="14" fillId="3" borderId="2" xfId="4" applyNumberFormat="1" applyFont="1" applyFill="1" applyBorder="1"/>
    <xf numFmtId="166" fontId="14" fillId="3" borderId="2" xfId="6" applyFont="1" applyFill="1" applyBorder="1" applyAlignment="1">
      <alignment horizontal="center"/>
    </xf>
    <xf numFmtId="168" fontId="20" fillId="4" borderId="2" xfId="4" applyNumberFormat="1" applyFont="1" applyFill="1" applyBorder="1"/>
    <xf numFmtId="168" fontId="20" fillId="4" borderId="2" xfId="4" applyNumberFormat="1" applyFont="1" applyFill="1" applyBorder="1" applyAlignment="1">
      <alignment horizontal="center"/>
    </xf>
    <xf numFmtId="167" fontId="20" fillId="4" borderId="2" xfId="4" applyNumberFormat="1" applyFont="1" applyFill="1" applyBorder="1" applyAlignment="1">
      <alignment horizontal="right"/>
    </xf>
    <xf numFmtId="10" fontId="14" fillId="3" borderId="2" xfId="4" applyNumberFormat="1" applyFont="1" applyFill="1" applyBorder="1"/>
    <xf numFmtId="0" fontId="5" fillId="0" borderId="0" xfId="2" applyAlignment="1">
      <alignment horizontal="left" vertical="top"/>
    </xf>
    <xf numFmtId="0" fontId="26" fillId="5" borderId="2" xfId="9" applyFont="1" applyFill="1" applyBorder="1" applyAlignment="1">
      <alignment horizontal="center" vertical="center" wrapText="1"/>
    </xf>
    <xf numFmtId="0" fontId="27" fillId="5" borderId="2" xfId="9" applyFont="1" applyFill="1" applyBorder="1" applyAlignment="1">
      <alignment horizontal="center" vertical="center" wrapText="1"/>
    </xf>
    <xf numFmtId="3" fontId="26" fillId="5" borderId="2" xfId="9" applyNumberFormat="1" applyFont="1" applyFill="1" applyBorder="1" applyAlignment="1">
      <alignment horizontal="center" vertical="center" wrapText="1"/>
    </xf>
    <xf numFmtId="169" fontId="26" fillId="5" borderId="2" xfId="9" applyNumberFormat="1" applyFont="1" applyFill="1" applyBorder="1" applyAlignment="1">
      <alignment horizontal="center" vertical="center" wrapText="1"/>
    </xf>
    <xf numFmtId="0" fontId="26" fillId="5" borderId="2" xfId="9" applyFont="1" applyFill="1" applyBorder="1" applyAlignment="1">
      <alignment horizontal="left" vertical="center" wrapText="1"/>
    </xf>
    <xf numFmtId="0" fontId="28" fillId="5" borderId="2" xfId="10" applyFont="1" applyFill="1" applyBorder="1" applyAlignment="1">
      <alignment horizontal="center" vertical="center"/>
    </xf>
    <xf numFmtId="1" fontId="26" fillId="5" borderId="2" xfId="9" applyNumberFormat="1" applyFont="1" applyFill="1" applyBorder="1" applyAlignment="1">
      <alignment horizontal="center" vertical="center" wrapText="1"/>
    </xf>
    <xf numFmtId="169" fontId="28" fillId="5" borderId="2" xfId="10" applyNumberFormat="1" applyFont="1" applyFill="1" applyBorder="1" applyAlignment="1">
      <alignment vertical="center"/>
    </xf>
    <xf numFmtId="0" fontId="28" fillId="0" borderId="2" xfId="9" applyFont="1" applyBorder="1" applyAlignment="1">
      <alignment horizontal="center" vertical="center" wrapText="1"/>
    </xf>
    <xf numFmtId="0" fontId="29" fillId="0" borderId="2" xfId="9" applyFont="1" applyBorder="1" applyAlignment="1">
      <alignment horizontal="left" vertical="center" wrapText="1"/>
    </xf>
    <xf numFmtId="0" fontId="28" fillId="0" borderId="2" xfId="10" applyFont="1" applyBorder="1" applyAlignment="1">
      <alignment horizontal="center" vertical="center"/>
    </xf>
    <xf numFmtId="171" fontId="28" fillId="0" borderId="2" xfId="11" applyNumberFormat="1" applyFont="1" applyFill="1" applyBorder="1" applyAlignment="1">
      <alignment horizontal="center" vertical="center" wrapText="1"/>
    </xf>
    <xf numFmtId="2" fontId="28" fillId="0" borderId="2" xfId="12" applyNumberFormat="1" applyFont="1" applyFill="1" applyBorder="1" applyAlignment="1">
      <alignment horizontal="center" vertical="center" wrapText="1"/>
    </xf>
    <xf numFmtId="2" fontId="28" fillId="0" borderId="2" xfId="9" applyNumberFormat="1" applyFont="1" applyBorder="1" applyAlignment="1">
      <alignment horizontal="center" vertical="center" wrapText="1"/>
    </xf>
    <xf numFmtId="172" fontId="28" fillId="0" borderId="2" xfId="9" applyNumberFormat="1" applyFont="1" applyBorder="1" applyAlignment="1">
      <alignment horizontal="center" vertical="center" wrapText="1"/>
    </xf>
    <xf numFmtId="169" fontId="28" fillId="0" borderId="2" xfId="10" applyNumberFormat="1" applyFont="1" applyBorder="1" applyAlignment="1">
      <alignment horizontal="right" vertical="center"/>
    </xf>
    <xf numFmtId="3" fontId="28" fillId="5" borderId="2" xfId="9" applyNumberFormat="1" applyFont="1" applyFill="1" applyBorder="1" applyAlignment="1">
      <alignment horizontal="center" vertical="center" wrapText="1"/>
    </xf>
    <xf numFmtId="2" fontId="28" fillId="5" borderId="2" xfId="12" applyNumberFormat="1" applyFont="1" applyFill="1" applyBorder="1" applyAlignment="1">
      <alignment horizontal="center" vertical="center" wrapText="1"/>
    </xf>
    <xf numFmtId="169" fontId="28" fillId="5" borderId="2" xfId="10" applyNumberFormat="1" applyFont="1" applyFill="1" applyBorder="1" applyAlignment="1">
      <alignment horizontal="right" vertical="center"/>
    </xf>
    <xf numFmtId="0" fontId="28" fillId="2" borderId="2" xfId="10" applyFont="1" applyFill="1" applyBorder="1" applyAlignment="1">
      <alignment horizontal="center" vertical="center"/>
    </xf>
    <xf numFmtId="171" fontId="28" fillId="2" borderId="2" xfId="11" applyNumberFormat="1" applyFont="1" applyFill="1" applyBorder="1" applyAlignment="1">
      <alignment horizontal="center" vertical="center" wrapText="1"/>
    </xf>
    <xf numFmtId="2" fontId="28" fillId="2" borderId="2" xfId="12" applyNumberFormat="1" applyFont="1" applyFill="1" applyBorder="1" applyAlignment="1">
      <alignment horizontal="center" vertical="center" wrapText="1"/>
    </xf>
    <xf numFmtId="0" fontId="27" fillId="5" borderId="2" xfId="9" applyFont="1" applyFill="1" applyBorder="1" applyAlignment="1">
      <alignment vertical="top" wrapText="1"/>
    </xf>
    <xf numFmtId="0" fontId="29" fillId="2" borderId="2" xfId="9" applyFont="1" applyFill="1" applyBorder="1" applyAlignment="1">
      <alignment horizontal="center" wrapText="1"/>
    </xf>
    <xf numFmtId="171" fontId="29" fillId="2" borderId="2" xfId="9" applyNumberFormat="1" applyFont="1" applyFill="1" applyBorder="1" applyAlignment="1">
      <alignment horizontal="center" wrapText="1"/>
    </xf>
    <xf numFmtId="2" fontId="29" fillId="2" borderId="2" xfId="9" applyNumberFormat="1" applyFont="1" applyFill="1" applyBorder="1" applyAlignment="1">
      <alignment horizontal="center" wrapText="1"/>
    </xf>
    <xf numFmtId="169" fontId="29" fillId="2" borderId="2" xfId="9" applyNumberFormat="1" applyFont="1" applyFill="1" applyBorder="1" applyAlignment="1">
      <alignment horizontal="right" wrapText="1"/>
    </xf>
    <xf numFmtId="3" fontId="26" fillId="2" borderId="2" xfId="9" applyNumberFormat="1" applyFont="1" applyFill="1" applyBorder="1" applyAlignment="1">
      <alignment horizontal="center" vertical="center" wrapText="1"/>
    </xf>
    <xf numFmtId="2" fontId="26" fillId="2" borderId="2" xfId="9" applyNumberFormat="1" applyFont="1" applyFill="1" applyBorder="1" applyAlignment="1">
      <alignment horizontal="center" vertical="center" wrapText="1"/>
    </xf>
    <xf numFmtId="1" fontId="26" fillId="0" borderId="2" xfId="9" applyNumberFormat="1" applyFont="1" applyBorder="1" applyAlignment="1">
      <alignment horizontal="center" vertical="center" wrapText="1"/>
    </xf>
    <xf numFmtId="0" fontId="29" fillId="0" borderId="2" xfId="9" applyFont="1" applyBorder="1" applyAlignment="1">
      <alignment horizontal="center" vertical="center" wrapText="1"/>
    </xf>
    <xf numFmtId="0" fontId="26" fillId="0" borderId="2" xfId="9" applyFont="1" applyBorder="1" applyAlignment="1">
      <alignment horizontal="center" vertical="center" wrapText="1"/>
    </xf>
    <xf numFmtId="3" fontId="26" fillId="0" borderId="2" xfId="9" applyNumberFormat="1" applyFont="1" applyBorder="1" applyAlignment="1">
      <alignment horizontal="center" vertical="center" wrapText="1"/>
    </xf>
    <xf numFmtId="4" fontId="28" fillId="0" borderId="2" xfId="9" applyNumberFormat="1" applyFont="1" applyBorder="1" applyAlignment="1">
      <alignment horizontal="center" vertical="center" wrapText="1"/>
    </xf>
    <xf numFmtId="3" fontId="28" fillId="0" borderId="2" xfId="9" applyNumberFormat="1" applyFont="1" applyBorder="1" applyAlignment="1">
      <alignment horizontal="center" vertical="center" wrapText="1"/>
    </xf>
    <xf numFmtId="0" fontId="26" fillId="5" borderId="2" xfId="9" applyFont="1" applyFill="1" applyBorder="1" applyAlignment="1">
      <alignment horizontal="justify" vertical="justify" wrapText="1"/>
    </xf>
    <xf numFmtId="10" fontId="26" fillId="0" borderId="2" xfId="10" applyNumberFormat="1" applyFont="1" applyBorder="1" applyAlignment="1">
      <alignment horizontal="center" vertical="center"/>
    </xf>
    <xf numFmtId="3" fontId="30" fillId="2" borderId="2" xfId="9" applyNumberFormat="1" applyFont="1" applyFill="1" applyBorder="1" applyAlignment="1">
      <alignment horizontal="center" vertical="center" wrapText="1"/>
    </xf>
    <xf numFmtId="10" fontId="28" fillId="0" borderId="2" xfId="10" applyNumberFormat="1" applyFont="1" applyBorder="1" applyAlignment="1">
      <alignment horizontal="center" vertical="center"/>
    </xf>
    <xf numFmtId="4" fontId="26" fillId="0" borderId="2" xfId="9" applyNumberFormat="1" applyFont="1" applyBorder="1" applyAlignment="1">
      <alignment horizontal="center" vertical="center" wrapText="1"/>
    </xf>
    <xf numFmtId="0" fontId="31" fillId="0" borderId="0" xfId="2" applyFont="1" applyAlignment="1">
      <alignment horizontal="left" vertical="top"/>
    </xf>
    <xf numFmtId="169" fontId="5" fillId="0" borderId="0" xfId="2" applyNumberFormat="1" applyAlignment="1">
      <alignment horizontal="left" vertical="top"/>
    </xf>
    <xf numFmtId="0" fontId="26" fillId="0" borderId="2" xfId="9" applyFont="1" applyBorder="1" applyAlignment="1">
      <alignment horizontal="left" vertical="center" wrapText="1"/>
    </xf>
    <xf numFmtId="2" fontId="26" fillId="0" borderId="2" xfId="9" applyNumberFormat="1" applyFont="1" applyBorder="1" applyAlignment="1">
      <alignment horizontal="center" vertical="center" wrapText="1"/>
    </xf>
    <xf numFmtId="169" fontId="26" fillId="0" borderId="2" xfId="10" applyNumberFormat="1" applyFont="1" applyBorder="1" applyAlignment="1">
      <alignment horizontal="right" vertical="center"/>
    </xf>
    <xf numFmtId="10" fontId="28" fillId="0" borderId="2" xfId="13" applyNumberFormat="1" applyFont="1" applyFill="1" applyBorder="1" applyAlignment="1">
      <alignment horizontal="center" vertical="center" wrapText="1"/>
    </xf>
    <xf numFmtId="10" fontId="26" fillId="2" borderId="2" xfId="13" applyNumberFormat="1" applyFont="1" applyFill="1" applyBorder="1" applyAlignment="1">
      <alignment horizontal="center" vertical="center" wrapText="1"/>
    </xf>
    <xf numFmtId="0" fontId="26" fillId="0" borderId="3" xfId="9" applyFont="1" applyBorder="1" applyAlignment="1">
      <alignment horizontal="center" vertical="center" wrapText="1"/>
    </xf>
    <xf numFmtId="0" fontId="28" fillId="0" borderId="2" xfId="8" applyFont="1" applyBorder="1" applyAlignment="1">
      <alignment vertical="center" wrapText="1"/>
    </xf>
    <xf numFmtId="0" fontId="32" fillId="0" borderId="2" xfId="14" applyFont="1" applyBorder="1" applyAlignment="1">
      <alignment horizontal="center" vertical="center"/>
    </xf>
    <xf numFmtId="0" fontId="3" fillId="0" borderId="0" xfId="15"/>
    <xf numFmtId="0" fontId="28" fillId="0" borderId="2" xfId="10" applyFont="1" applyBorder="1" applyAlignment="1">
      <alignment vertical="center"/>
    </xf>
    <xf numFmtId="173" fontId="33" fillId="0" borderId="2" xfId="8" applyNumberFormat="1" applyFont="1" applyBorder="1" applyAlignment="1">
      <alignment horizontal="center" vertical="center" wrapText="1"/>
    </xf>
    <xf numFmtId="0" fontId="26" fillId="0" borderId="2" xfId="9" applyFont="1" applyBorder="1" applyAlignment="1">
      <alignment horizontal="right" vertical="center" wrapText="1"/>
    </xf>
    <xf numFmtId="173" fontId="26" fillId="2" borderId="2" xfId="9" applyNumberFormat="1" applyFont="1" applyFill="1" applyBorder="1" applyAlignment="1">
      <alignment horizontal="right" vertical="center" wrapText="1"/>
    </xf>
    <xf numFmtId="0" fontId="28" fillId="0" borderId="0" xfId="10" applyFont="1" applyAlignment="1">
      <alignment vertical="center"/>
    </xf>
    <xf numFmtId="0" fontId="28" fillId="0" borderId="0" xfId="10" applyFont="1" applyAlignment="1">
      <alignment horizontal="right" vertical="center"/>
    </xf>
    <xf numFmtId="2" fontId="26" fillId="0" borderId="0" xfId="9" applyNumberFormat="1" applyFont="1" applyAlignment="1">
      <alignment horizontal="center" vertical="center" wrapText="1"/>
    </xf>
    <xf numFmtId="169" fontId="26" fillId="0" borderId="0" xfId="10" applyNumberFormat="1" applyFont="1" applyAlignment="1">
      <alignment horizontal="center" vertical="center"/>
    </xf>
    <xf numFmtId="10" fontId="26" fillId="0" borderId="0" xfId="13" applyNumberFormat="1" applyFont="1" applyFill="1" applyBorder="1" applyAlignment="1">
      <alignment horizontal="center" wrapText="1"/>
    </xf>
    <xf numFmtId="169" fontId="28" fillId="0" borderId="0" xfId="10" applyNumberFormat="1" applyFont="1" applyAlignment="1">
      <alignment horizontal="center" vertical="center"/>
    </xf>
    <xf numFmtId="10" fontId="26" fillId="0" borderId="0" xfId="13" applyNumberFormat="1" applyFont="1" applyFill="1" applyBorder="1" applyAlignment="1">
      <alignment horizontal="center" vertical="center" wrapText="1"/>
    </xf>
    <xf numFmtId="174" fontId="26" fillId="0" borderId="0" xfId="9" applyNumberFormat="1" applyFont="1" applyAlignment="1">
      <alignment horizontal="center" vertical="center" wrapText="1"/>
    </xf>
    <xf numFmtId="0" fontId="35" fillId="0" borderId="0" xfId="2" applyFont="1" applyAlignment="1">
      <alignment vertical="top"/>
    </xf>
    <xf numFmtId="0" fontId="5" fillId="0" borderId="0" xfId="2" applyAlignment="1">
      <alignment horizontal="center"/>
    </xf>
    <xf numFmtId="0" fontId="5" fillId="0" borderId="0" xfId="2" applyAlignment="1">
      <alignment horizontal="center" vertical="top"/>
    </xf>
    <xf numFmtId="169" fontId="28" fillId="0" borderId="0" xfId="10" applyNumberFormat="1" applyFont="1" applyAlignment="1">
      <alignment vertical="center"/>
    </xf>
    <xf numFmtId="2" fontId="4" fillId="0" borderId="2" xfId="0" applyNumberFormat="1" applyFont="1" applyBorder="1" applyAlignment="1">
      <alignment horizontal="center" vertical="center" shrinkToFit="1"/>
    </xf>
    <xf numFmtId="175" fontId="5" fillId="0" borderId="0" xfId="16" applyNumberFormat="1" applyFont="1" applyAlignment="1">
      <alignment horizontal="left" vertical="top"/>
    </xf>
    <xf numFmtId="0" fontId="2" fillId="2" borderId="2" xfId="0" applyFont="1" applyFill="1" applyBorder="1" applyAlignment="1">
      <alignment horizontal="center" vertical="center" wrapText="1"/>
    </xf>
    <xf numFmtId="3" fontId="16" fillId="2" borderId="2" xfId="0" applyNumberFormat="1" applyFont="1" applyFill="1" applyBorder="1" applyAlignment="1">
      <alignment horizontal="right" vertical="center" shrinkToFit="1"/>
    </xf>
    <xf numFmtId="0" fontId="0" fillId="0" borderId="2" xfId="0" applyBorder="1" applyAlignment="1">
      <alignment horizontal="left" vertical="top"/>
    </xf>
    <xf numFmtId="43" fontId="17" fillId="0" borderId="2" xfId="1" applyFont="1" applyFill="1" applyBorder="1" applyAlignment="1">
      <alignment horizontal="left" vertical="top" indent="1"/>
    </xf>
    <xf numFmtId="0" fontId="9" fillId="0" borderId="2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0" fillId="0" borderId="9" xfId="0" applyBorder="1"/>
    <xf numFmtId="0" fontId="0" fillId="0" borderId="0" xfId="0" applyAlignment="1">
      <alignment horizontal="center"/>
    </xf>
    <xf numFmtId="44" fontId="0" fillId="0" borderId="1" xfId="17" applyFont="1" applyBorder="1" applyAlignment="1"/>
    <xf numFmtId="44" fontId="0" fillId="0" borderId="8" xfId="17" applyFont="1" applyBorder="1"/>
    <xf numFmtId="44" fontId="0" fillId="0" borderId="2" xfId="17" applyFont="1" applyBorder="1"/>
    <xf numFmtId="44" fontId="25" fillId="0" borderId="2" xfId="17" applyFont="1" applyBorder="1" applyAlignment="1">
      <alignment horizontal="center"/>
    </xf>
    <xf numFmtId="0" fontId="0" fillId="0" borderId="2" xfId="0" applyBorder="1"/>
    <xf numFmtId="44" fontId="0" fillId="0" borderId="0" xfId="17" applyFont="1" applyBorder="1" applyAlignment="1"/>
    <xf numFmtId="44" fontId="0" fillId="0" borderId="10" xfId="17" applyFont="1" applyBorder="1"/>
    <xf numFmtId="44" fontId="0" fillId="0" borderId="2" xfId="17" applyFont="1" applyBorder="1" applyAlignment="1">
      <alignment horizontal="right"/>
    </xf>
    <xf numFmtId="44" fontId="0" fillId="0" borderId="0" xfId="17" applyFont="1" applyBorder="1"/>
    <xf numFmtId="0" fontId="25" fillId="0" borderId="2" xfId="0" applyFont="1" applyBorder="1"/>
    <xf numFmtId="2" fontId="0" fillId="0" borderId="2" xfId="0" applyNumberFormat="1" applyBorder="1"/>
    <xf numFmtId="44" fontId="0" fillId="0" borderId="14" xfId="17" applyFont="1" applyBorder="1"/>
    <xf numFmtId="0" fontId="25" fillId="0" borderId="2" xfId="0" applyFont="1" applyBorder="1" applyAlignment="1">
      <alignment wrapText="1"/>
    </xf>
    <xf numFmtId="167" fontId="0" fillId="0" borderId="2" xfId="1" applyNumberFormat="1" applyFont="1" applyBorder="1"/>
    <xf numFmtId="176" fontId="0" fillId="0" borderId="2" xfId="18" applyFont="1" applyBorder="1"/>
    <xf numFmtId="177" fontId="0" fillId="0" borderId="2" xfId="0" applyNumberFormat="1" applyBorder="1"/>
    <xf numFmtId="0" fontId="0" fillId="0" borderId="11" xfId="0" applyBorder="1"/>
    <xf numFmtId="0" fontId="0" fillId="0" borderId="12" xfId="0" applyBorder="1"/>
    <xf numFmtId="44" fontId="37" fillId="0" borderId="2" xfId="17" applyFont="1" applyBorder="1"/>
    <xf numFmtId="0" fontId="22" fillId="4" borderId="2" xfId="0" applyFont="1" applyFill="1" applyBorder="1" applyAlignment="1">
      <alignment horizontal="center" vertical="center" wrapText="1"/>
    </xf>
    <xf numFmtId="49" fontId="23" fillId="4" borderId="6" xfId="0" applyNumberFormat="1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vertical="center"/>
    </xf>
    <xf numFmtId="0" fontId="14" fillId="3" borderId="2" xfId="0" applyFont="1" applyFill="1" applyBorder="1"/>
    <xf numFmtId="0" fontId="14" fillId="3" borderId="2" xfId="0" applyFont="1" applyFill="1" applyBorder="1" applyAlignment="1">
      <alignment horizontal="center"/>
    </xf>
    <xf numFmtId="0" fontId="37" fillId="0" borderId="2" xfId="0" applyFont="1" applyBorder="1"/>
    <xf numFmtId="178" fontId="13" fillId="2" borderId="2" xfId="1" applyNumberFormat="1" applyFont="1" applyFill="1" applyBorder="1" applyAlignment="1">
      <alignment horizontal="left" vertical="center"/>
    </xf>
    <xf numFmtId="178" fontId="16" fillId="2" borderId="2" xfId="1" applyNumberFormat="1" applyFont="1" applyFill="1" applyBorder="1" applyAlignment="1">
      <alignment horizontal="left" vertical="center"/>
    </xf>
    <xf numFmtId="178" fontId="17" fillId="0" borderId="2" xfId="1" applyNumberFormat="1" applyFont="1" applyFill="1" applyBorder="1" applyAlignment="1">
      <alignment horizontal="left" vertical="top" indent="1"/>
    </xf>
    <xf numFmtId="0" fontId="1" fillId="2" borderId="2" xfId="0" applyFont="1" applyFill="1" applyBorder="1" applyAlignment="1">
      <alignment horizontal="left" vertical="top" wrapText="1"/>
    </xf>
    <xf numFmtId="0" fontId="34" fillId="0" borderId="0" xfId="2" applyFont="1" applyAlignment="1">
      <alignment horizontal="left" vertical="top"/>
    </xf>
    <xf numFmtId="49" fontId="26" fillId="0" borderId="7" xfId="7" applyNumberFormat="1" applyFont="1" applyBorder="1" applyAlignment="1">
      <alignment horizontal="center" vertical="center"/>
    </xf>
    <xf numFmtId="49" fontId="26" fillId="0" borderId="1" xfId="7" applyNumberFormat="1" applyFont="1" applyBorder="1" applyAlignment="1">
      <alignment horizontal="center" vertical="center"/>
    </xf>
    <xf numFmtId="49" fontId="26" fillId="0" borderId="8" xfId="7" applyNumberFormat="1" applyFont="1" applyBorder="1" applyAlignment="1">
      <alignment horizontal="center" vertical="center"/>
    </xf>
    <xf numFmtId="49" fontId="26" fillId="0" borderId="9" xfId="8" applyNumberFormat="1" applyFont="1" applyBorder="1" applyAlignment="1">
      <alignment horizontal="center" vertical="center" wrapText="1"/>
    </xf>
    <xf numFmtId="49" fontId="26" fillId="0" borderId="0" xfId="8" applyNumberFormat="1" applyFont="1" applyAlignment="1">
      <alignment horizontal="center" vertical="center" wrapText="1"/>
    </xf>
    <xf numFmtId="49" fontId="26" fillId="0" borderId="10" xfId="8" applyNumberFormat="1" applyFont="1" applyBorder="1" applyAlignment="1">
      <alignment horizontal="center" vertical="center" wrapText="1"/>
    </xf>
    <xf numFmtId="49" fontId="26" fillId="0" borderId="11" xfId="7" applyNumberFormat="1" applyFont="1" applyBorder="1" applyAlignment="1">
      <alignment horizontal="center" vertical="center"/>
    </xf>
    <xf numFmtId="49" fontId="26" fillId="0" borderId="12" xfId="7" applyNumberFormat="1" applyFont="1" applyBorder="1" applyAlignment="1">
      <alignment horizontal="center" vertical="center"/>
    </xf>
    <xf numFmtId="49" fontId="26" fillId="0" borderId="13" xfId="7" applyNumberFormat="1" applyFont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top" wrapText="1"/>
    </xf>
    <xf numFmtId="0" fontId="6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65" fontId="22" fillId="4" borderId="3" xfId="5" applyFont="1" applyFill="1" applyBorder="1" applyAlignment="1">
      <alignment horizontal="center" vertical="center" wrapText="1"/>
    </xf>
    <xf numFmtId="165" fontId="22" fillId="4" borderId="4" xfId="5" applyFont="1" applyFill="1" applyBorder="1" applyAlignment="1">
      <alignment horizontal="center" vertical="center" wrapText="1"/>
    </xf>
    <xf numFmtId="165" fontId="22" fillId="4" borderId="5" xfId="5" applyFont="1" applyFill="1" applyBorder="1" applyAlignment="1">
      <alignment horizontal="center" vertical="center" wrapText="1"/>
    </xf>
    <xf numFmtId="0" fontId="38" fillId="0" borderId="3" xfId="0" applyFont="1" applyBorder="1" applyAlignment="1">
      <alignment horizontal="center"/>
    </xf>
    <xf numFmtId="0" fontId="37" fillId="0" borderId="4" xfId="0" applyFont="1" applyBorder="1" applyAlignment="1">
      <alignment horizontal="center"/>
    </xf>
    <xf numFmtId="0" fontId="37" fillId="0" borderId="5" xfId="0" applyFont="1" applyBorder="1" applyAlignment="1">
      <alignment horizontal="center"/>
    </xf>
    <xf numFmtId="0" fontId="22" fillId="4" borderId="3" xfId="0" applyFont="1" applyFill="1" applyBorder="1" applyAlignment="1">
      <alignment horizontal="center" vertical="center" wrapText="1"/>
    </xf>
    <xf numFmtId="0" fontId="22" fillId="4" borderId="4" xfId="0" applyFont="1" applyFill="1" applyBorder="1" applyAlignment="1">
      <alignment horizontal="center" vertical="center" wrapText="1"/>
    </xf>
    <xf numFmtId="0" fontId="22" fillId="4" borderId="5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top"/>
    </xf>
    <xf numFmtId="0" fontId="0" fillId="2" borderId="0" xfId="0" applyFill="1" applyBorder="1" applyAlignment="1">
      <alignment horizontal="left" vertical="top"/>
    </xf>
    <xf numFmtId="0" fontId="15" fillId="2" borderId="0" xfId="0" applyFont="1" applyFill="1" applyBorder="1" applyAlignment="1">
      <alignment horizontal="left" vertical="top"/>
    </xf>
    <xf numFmtId="0" fontId="18" fillId="0" borderId="0" xfId="0" applyFont="1" applyBorder="1" applyAlignment="1">
      <alignment horizontal="left" vertical="top"/>
    </xf>
    <xf numFmtId="0" fontId="0" fillId="0" borderId="0" xfId="0" applyBorder="1" applyAlignment="1">
      <alignment horizontal="center" vertical="top"/>
    </xf>
    <xf numFmtId="0" fontId="18" fillId="0" borderId="2" xfId="0" applyFont="1" applyBorder="1" applyAlignment="1">
      <alignment horizontal="left" vertical="top"/>
    </xf>
    <xf numFmtId="0" fontId="0" fillId="0" borderId="2" xfId="0" applyBorder="1" applyAlignment="1">
      <alignment horizontal="center" vertical="top"/>
    </xf>
    <xf numFmtId="43" fontId="19" fillId="0" borderId="2" xfId="1" applyFont="1" applyFill="1" applyBorder="1" applyAlignment="1">
      <alignment horizontal="left" vertical="top" indent="1"/>
    </xf>
  </cellXfs>
  <cellStyles count="19">
    <cellStyle name="Millares" xfId="1" builtinId="3"/>
    <cellStyle name="Millares 2" xfId="4" xr:uid="{00000000-0005-0000-0000-000001000000}"/>
    <cellStyle name="Millares 2 2" xfId="6" xr:uid="{00000000-0005-0000-0000-000002000000}"/>
    <cellStyle name="Moneda" xfId="17" builtinId="4"/>
    <cellStyle name="Moneda 2" xfId="11" xr:uid="{00000000-0005-0000-0000-000004000000}"/>
    <cellStyle name="Moneda 3" xfId="18" xr:uid="{00000000-0005-0000-0000-000005000000}"/>
    <cellStyle name="Normal" xfId="0" builtinId="0"/>
    <cellStyle name="Normal 10" xfId="15" xr:uid="{00000000-0005-0000-0000-000007000000}"/>
    <cellStyle name="Normal 10 2 2" xfId="14" xr:uid="{00000000-0005-0000-0000-000008000000}"/>
    <cellStyle name="Normal 2" xfId="3" xr:uid="{00000000-0005-0000-0000-000009000000}"/>
    <cellStyle name="Normal 2_FORMATOS_PARA_ENTREGAR 2 2" xfId="9" xr:uid="{00000000-0005-0000-0000-00000A000000}"/>
    <cellStyle name="Normal 3" xfId="2" xr:uid="{00000000-0005-0000-0000-00000B000000}"/>
    <cellStyle name="Normal 3 2 14 2" xfId="7" xr:uid="{00000000-0005-0000-0000-00000C000000}"/>
    <cellStyle name="Normal 3_ADM-INGENIEROS 2" xfId="10" xr:uid="{00000000-0005-0000-0000-00000D000000}"/>
    <cellStyle name="Normal 4" xfId="5" xr:uid="{00000000-0005-0000-0000-00000E000000}"/>
    <cellStyle name="Normal_CONSOLIDADO PRESUPUESTOS OCC Y URA" xfId="8" xr:uid="{00000000-0005-0000-0000-00000F000000}"/>
    <cellStyle name="Porcentaje" xfId="16" builtinId="5"/>
    <cellStyle name="Porcentaje 3 2" xfId="12" xr:uid="{00000000-0005-0000-0000-000011000000}"/>
    <cellStyle name="Porcentual 2" xfId="13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AppData\Local\Temp\Rar$DI05.444\APU%20-%20Inv..GRUPO%20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IS%20DOCUMENTOS\ENERO%2027%20DE%202014\PAVIMENTO%20DEL%20PARQUE%20CAROLINA%20DEL%20PRINCIPE\precios%20capex\CAPEX%20Versi&#243;n%201prueba%20-%20copi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ANCO%20DE%20PROYECTOS\GRANADA\PROYECTOS%20SGR\PROYECTOS%20MGA\CONSTRUCCI&#211;N%20PUENTES\GRA_Presup_LA_ESTRELLA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RCHIVO%20RED%20%20TERCIARIA%2020011\MUNICIPIO%20DE%20SAHAGUN\JOGREHDEZ\ADM%20VIAL%2003%20-%20CORDOBA\ESTADO%20DE%20RED\2103mar%2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IS%20DOCUMENTOS\ENERO%2027%20DE%202014\PAVIMENTO%20DEL%20PARQUE%20CAROLINA%20DEL%20PRINCIPE\PRESUPUESTO%20Y%20APUS%20VIAS%20DEL%20PARQU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is%20Documentos\AMV-02-BOL\EST.V&#205;A%20CRITERIO%20TECNI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COSTOS UNITARIOS"/>
      <sheetName val="CA-2909"/>
      <sheetName val="TRAYECTO 1"/>
      <sheetName val="CABG"/>
      <sheetName val="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Seguim-16"/>
      <sheetName val="Información"/>
      <sheetName val="Varios"/>
      <sheetName val="ACTIVIDADE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ORTA EST"/>
      <sheetName val="BD"/>
      <sheetName val="Lista ICCU"/>
      <sheetName val="BASE DE DATOS DE PRECIOS"/>
      <sheetName val="Tramo 2"/>
      <sheetName val="TARIFAS MATERIALES"/>
      <sheetName val="TARIFAS EQUIPOS "/>
      <sheetName val="TARIFA SALARIOS"/>
      <sheetName val="ó&gt;_x005f_x0000__x005f_x0001__x005f_x0000__x005f_x0000__"/>
      <sheetName val="PRES"/>
      <sheetName val="Accidentalidad"/>
      <sheetName val="Causa Posible"/>
      <sheetName val="Base de Datos"/>
      <sheetName val="Elementos Involucrados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SNP7 Anclajes pasivos6j_x0000_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AMOBLAMINETO"/>
      <sheetName val="LISTA"/>
      <sheetName val="Paral. 1"/>
      <sheetName val="Paral. 2"/>
      <sheetName val="Paral. 3"/>
      <sheetName val="Paral.4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2">
          <cell r="A2">
            <v>0</v>
          </cell>
        </row>
      </sheetData>
      <sheetData sheetId="17">
        <row r="2">
          <cell r="A2">
            <v>0</v>
          </cell>
        </row>
      </sheetData>
      <sheetData sheetId="18">
        <row r="2">
          <cell r="A2">
            <v>0</v>
          </cell>
        </row>
      </sheetData>
      <sheetData sheetId="19">
        <row r="2">
          <cell r="A2">
            <v>0</v>
          </cell>
        </row>
      </sheetData>
      <sheetData sheetId="20">
        <row r="2">
          <cell r="A2">
            <v>0</v>
          </cell>
        </row>
      </sheetData>
      <sheetData sheetId="21">
        <row r="2">
          <cell r="A2">
            <v>0</v>
          </cell>
        </row>
      </sheetData>
      <sheetData sheetId="22">
        <row r="2">
          <cell r="A2">
            <v>0</v>
          </cell>
        </row>
      </sheetData>
      <sheetData sheetId="23">
        <row r="2">
          <cell r="A2">
            <v>0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>
        <row r="2">
          <cell r="A2">
            <v>0</v>
          </cell>
        </row>
      </sheetData>
      <sheetData sheetId="71" refreshError="1"/>
      <sheetData sheetId="72" refreshError="1"/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 refreshError="1"/>
      <sheetData sheetId="281" refreshError="1"/>
      <sheetData sheetId="282" refreshError="1"/>
      <sheetData sheetId="283">
        <row r="2">
          <cell r="A2">
            <v>0</v>
          </cell>
        </row>
      </sheetData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 refreshError="1"/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>
        <row r="2">
          <cell r="A2">
            <v>0</v>
          </cell>
        </row>
      </sheetData>
      <sheetData sheetId="689" refreshError="1"/>
      <sheetData sheetId="690" refreshError="1"/>
      <sheetData sheetId="691" refreshError="1"/>
      <sheetData sheetId="692" refreshError="1"/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/>
      <sheetData sheetId="752"/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/>
      <sheetData sheetId="857"/>
      <sheetData sheetId="858"/>
      <sheetData sheetId="859"/>
      <sheetData sheetId="860"/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/>
      <sheetData sheetId="888"/>
      <sheetData sheetId="889"/>
      <sheetData sheetId="890"/>
      <sheetData sheetId="891"/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/>
      <sheetData sheetId="933"/>
      <sheetData sheetId="934"/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/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localizacion (estructuras)"/>
      <sheetName val="localizacion (carreteras)"/>
      <sheetName val="200.1"/>
      <sheetName val="200.2"/>
      <sheetName val="200P ROCERIA"/>
      <sheetName val="201.P y 201.5P"/>
      <sheetName val="201.2 Pciclopeo"/>
      <sheetName val="201.2.1P reforzado"/>
      <sheetName val="201.3"/>
      <sheetName val="201.4"/>
      <sheetName val="201.7"/>
      <sheetName val="201.8"/>
      <sheetName val="201.8P"/>
      <sheetName val="201.11"/>
      <sheetName val="201.12"/>
      <sheetName val="201.13 y 201.17"/>
      <sheetName val="201.16"/>
      <sheetName val="201.14"/>
      <sheetName val="201.15"/>
      <sheetName val="201.21"/>
      <sheetName val="210.1.1"/>
      <sheetName val="210.1.2"/>
      <sheetName val="210.2.1"/>
      <sheetName val="210.2.1P"/>
      <sheetName val="210.2.2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.1 Via 9003"/>
      <sheetName val="311.1P"/>
      <sheetName val="311.2P"/>
      <sheetName val="311.3P"/>
      <sheetName val="320.1"/>
      <sheetName val="320.1Via 9003"/>
      <sheetName val="320.1Via 9004"/>
      <sheetName val="320.1Via 7801"/>
      <sheetName val="320.2"/>
      <sheetName val="320.2 Via 9003"/>
      <sheetName val="320.2 Via 9004"/>
      <sheetName val="320.2 Via 7801"/>
      <sheetName val="330.1"/>
      <sheetName val="330.1 Vía 9003"/>
      <sheetName val="330.1 Vía 9004"/>
      <sheetName val="330.1 Vía 7801"/>
      <sheetName val="330.2"/>
      <sheetName val="330.2 Vía 9003"/>
      <sheetName val="330.2 Vía 9004"/>
      <sheetName val="330.2 Via 7801"/>
      <sheetName val="330.1P"/>
      <sheetName val="330.1P Lorica- Coveñas"/>
      <sheetName val="330.1P (7801)"/>
      <sheetName val="340.1"/>
      <sheetName val="340.2"/>
      <sheetName val="340.3"/>
      <sheetName val="341.1"/>
      <sheetName val="341.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 COMPRADA"/>
      <sheetName val="440.2"/>
      <sheetName val="440.2 COMPRADA"/>
      <sheetName val="440.3"/>
      <sheetName val="440.3 COMPRADA"/>
      <sheetName val="440.4"/>
      <sheetName val="441.1"/>
      <sheetName val="441.1 COMPRADA"/>
      <sheetName val="441.2"/>
      <sheetName val="441.2 COMPRADA"/>
      <sheetName val="441.3"/>
      <sheetName val="441.3 COMPRADA"/>
      <sheetName val="441.4"/>
      <sheetName val="450.1"/>
      <sheetName val="450.1P COMPRADA"/>
      <sheetName val="450.1P COMPRADA Via 9003"/>
      <sheetName val="450.1P COMPRADA Via 9004"/>
      <sheetName val="450.1P COMPRADA Via 7801"/>
      <sheetName val="450.2"/>
      <sheetName val="450.2P COMPRADA"/>
      <sheetName val="450.2P COMPRADA Vía 9003"/>
      <sheetName val="450.2P COMPRADA Vía 9004"/>
      <sheetName val="450.2P COMPRADA Vía 7801"/>
      <sheetName val="450.3"/>
      <sheetName val="450.3P COMPRADA"/>
      <sheetName val="450.9 "/>
      <sheetName val="450.9P  "/>
      <sheetName val="450.9 Via 9003"/>
      <sheetName val="450.9 Via 9004"/>
      <sheetName val="450.9 Via 7801"/>
      <sheetName val="451.1"/>
      <sheetName val="451. 1 COMPRADA "/>
      <sheetName val="451.2"/>
      <sheetName val="451. 2 COMPRADA"/>
      <sheetName val="451.3"/>
      <sheetName val="451.3 COMPRADA"/>
      <sheetName val="452.1"/>
      <sheetName val="452.1 COMPRADA"/>
      <sheetName val="452.2"/>
      <sheetName val="452.2 COMPRADA"/>
      <sheetName val="452.3"/>
      <sheetName val="452.3 COMPRADA"/>
      <sheetName val="452.4"/>
      <sheetName val="452.4 COMPRADA"/>
      <sheetName val="453"/>
      <sheetName val="460.1"/>
      <sheetName val="460.1P"/>
      <sheetName val="460.1P.1"/>
      <sheetName val="461.1"/>
      <sheetName val="461.2"/>
      <sheetName val="462.1.1"/>
      <sheetName val="462.1.2"/>
      <sheetName val="462.1.3"/>
      <sheetName val="462.1.4"/>
      <sheetName val="462.2"/>
      <sheetName val="464.1"/>
      <sheetName val="465.1"/>
      <sheetName val="466.1"/>
      <sheetName val="466.2"/>
      <sheetName val="466P Sello de Grietas"/>
      <sheetName val="500.1"/>
      <sheetName val="501.1"/>
      <sheetName val="510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1P"/>
      <sheetName val="610.1 Vía 9003"/>
      <sheetName val="610.1 Vía 9004"/>
      <sheetName val="610.1 Vía 7801"/>
      <sheetName val="610.2"/>
      <sheetName val="610.2 Vía 9003"/>
      <sheetName val="610.2 Vía 9004"/>
      <sheetName val="610.2 Vía 7801"/>
      <sheetName val="620.1"/>
      <sheetName val="620.2"/>
      <sheetName val="620.3"/>
      <sheetName val="620P"/>
      <sheetName val="621.1"/>
      <sheetName val="621.1 (2)"/>
      <sheetName val="621.1 (3)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.1"/>
      <sheetName val="630.1"/>
      <sheetName val="630.1 Vía 9003"/>
      <sheetName val="630.1 Vía 9004"/>
      <sheetName val="630.1 Vía 7801"/>
      <sheetName val="630.2"/>
      <sheetName val="630.2 Vía 9003"/>
      <sheetName val="630.2 Vía 9004"/>
      <sheetName val="630.2 Vía 7801"/>
      <sheetName val="630.3"/>
      <sheetName val="630.3 Vía 9003"/>
      <sheetName val="630.3 Vía 9004"/>
      <sheetName val="630.3 Vía 7801"/>
      <sheetName val="630.4"/>
      <sheetName val="630.4 Vía 9003"/>
      <sheetName val="630.4 Vía 9004"/>
      <sheetName val="630.4 Vía 7801"/>
      <sheetName val="630.5"/>
      <sheetName val="630.5 Vía 9003"/>
      <sheetName val="630.5 Vía 9004"/>
      <sheetName val="630.5 Vía 7801"/>
      <sheetName val="630.6"/>
      <sheetName val="630.6 Vía 9003"/>
      <sheetName val="630.6 Vía 9004"/>
      <sheetName val="630.6 Vía 7801"/>
      <sheetName val="630.7"/>
      <sheetName val="630.7 Vía 9003"/>
      <sheetName val="630.7 Vía 9004"/>
      <sheetName val="630.7 Vía 7801"/>
      <sheetName val="630.1.1P"/>
      <sheetName val="630.1.1P MORTERO 1,3"/>
      <sheetName val="630.1.2P. BOLSACRETOS"/>
      <sheetName val="630.1.3P Mortero sello de griet"/>
      <sheetName val="630.1.4P Mortero Revest. Alcant"/>
      <sheetName val="630.1.5P Mortero epoxico"/>
      <sheetName val="630.1.6 P Mortero Anillar Tub"/>
      <sheetName val="632.1"/>
      <sheetName val="632.1P "/>
      <sheetName val="632.2P"/>
      <sheetName val="632.3P"/>
      <sheetName val="632.4P"/>
      <sheetName val="640.1"/>
      <sheetName val="640.1 Via 9003"/>
      <sheetName val="640.1 Via 9004"/>
      <sheetName val="640.1 Via 7801"/>
      <sheetName val="640.1.1"/>
      <sheetName val="640.1.1 Via 9003"/>
      <sheetName val="640.1.1 Via 9004"/>
      <sheetName val="640.1.1 Via 7801"/>
      <sheetName val="640.1.2"/>
      <sheetName val="640.1.2 Via 9003"/>
      <sheetName val="640.1.2 Via 9004"/>
      <sheetName val="640.1.2 Via 7801"/>
      <sheetName val="641.1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P"/>
      <sheetName val="650.4"/>
      <sheetName val="660.1"/>
      <sheetName val="660.2"/>
      <sheetName val="660.3"/>
      <sheetName val="661.1 TIPO 1"/>
      <sheetName val="661.1.1 TIPO 2"/>
      <sheetName val="661.1.2 En obra"/>
      <sheetName val="662.1"/>
      <sheetName val="662.2"/>
      <sheetName val="670.1"/>
      <sheetName val="670.2"/>
      <sheetName val="671.1"/>
      <sheetName val="672.1"/>
      <sheetName val="672.2"/>
      <sheetName val="673.1"/>
      <sheetName val="673.1 Vía 9003"/>
      <sheetName val="673.1 Vía 9004"/>
      <sheetName val="673.1 Vía 7801"/>
      <sheetName val="673.2"/>
      <sheetName val="673.3"/>
      <sheetName val="674.1"/>
      <sheetName val="680.1"/>
      <sheetName val="680.2"/>
      <sheetName val="680.3"/>
      <sheetName val="680P"/>
      <sheetName val="680.1P"/>
      <sheetName val="681.1"/>
      <sheetName val="681.1 Vía 9003"/>
      <sheetName val="681.1 Vía 9004"/>
      <sheetName val="681.1 Vía 7801"/>
      <sheetName val="681.1P"/>
      <sheetName val="681.2P"/>
      <sheetName val="682.1"/>
      <sheetName val="700.1"/>
      <sheetName val="700.2"/>
      <sheetName val="700.3"/>
      <sheetName val="700.4"/>
      <sheetName val="700.5P"/>
      <sheetName val="700.6P"/>
      <sheetName val="701.1"/>
      <sheetName val="710.1"/>
      <sheetName val="710.1.1"/>
      <sheetName val="710.1.2"/>
      <sheetName val="710.1.3"/>
      <sheetName val="710.2"/>
      <sheetName val="710.2.1"/>
      <sheetName val="720.1"/>
      <sheetName val="730.1"/>
      <sheetName val="730.2"/>
      <sheetName val="740.1"/>
      <sheetName val="800.1"/>
      <sheetName val="800.2"/>
      <sheetName val="800.3"/>
      <sheetName val="800.4"/>
      <sheetName val="800P"/>
      <sheetName val="810.1"/>
      <sheetName val="810.1P"/>
      <sheetName val="810.2"/>
      <sheetName val="810.3"/>
      <sheetName val="815P"/>
      <sheetName val="900.1"/>
      <sheetName val="900.2"/>
      <sheetName val="900.3"/>
      <sheetName val="900.4P"/>
      <sheetName val="690 Mampostería en piedra"/>
      <sheetName val="Tub RIB1,40 (2)"/>
      <sheetName val="692.1P PINTURA ACABADO "/>
      <sheetName val="693.1P EPOXIAMIDA"/>
      <sheetName val="694.1P EPOXIPOLIAMIDA"/>
      <sheetName val="695P CHORRO ARENA"/>
      <sheetName val="695.1P"/>
      <sheetName val="675.1"/>
      <sheetName val="2-P"/>
      <sheetName val="675.2"/>
      <sheetName val="675.3"/>
      <sheetName val="682P"/>
      <sheetName val="810.2P Con semillas"/>
      <sheetName val="2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52">
          <cell r="H52">
            <v>73846</v>
          </cell>
        </row>
      </sheetData>
      <sheetData sheetId="15">
        <row r="53">
          <cell r="H53">
            <v>20565</v>
          </cell>
        </row>
      </sheetData>
      <sheetData sheetId="16"/>
      <sheetData sheetId="17"/>
      <sheetData sheetId="18"/>
      <sheetData sheetId="19"/>
      <sheetData sheetId="20"/>
      <sheetData sheetId="21"/>
      <sheetData sheetId="22">
        <row r="49">
          <cell r="H49">
            <v>44017</v>
          </cell>
        </row>
      </sheetData>
      <sheetData sheetId="23">
        <row r="50">
          <cell r="H50">
            <v>10360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50">
          <cell r="H50">
            <v>112154</v>
          </cell>
        </row>
      </sheetData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57">
          <cell r="H57">
            <v>224024</v>
          </cell>
        </row>
      </sheetData>
      <sheetData sheetId="239"/>
      <sheetData sheetId="240"/>
      <sheetData sheetId="241">
        <row r="51">
          <cell r="H51">
            <v>373318</v>
          </cell>
        </row>
      </sheetData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ISA"/>
      <sheetName val="COSTO TOTAL"/>
      <sheetName val="INDICADORES"/>
      <sheetName val="RESUMEN"/>
      <sheetName val="OBRA CARRETERA"/>
      <sheetName val="INTERCAMBIADORES"/>
      <sheetName val="PUENTES"/>
      <sheetName val="TÚNELES, GALERIAS Y PORTALES"/>
      <sheetName val="EDIFICACIONES"/>
      <sheetName val="INTERVENCIÓN PRIORITARIA"/>
      <sheetName val="SUPERVISIÓN"/>
      <sheetName val="GESTION AMBIENTAL"/>
      <sheetName val="GESTIÓN PREDIAL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CANTIDADES"/>
      <sheetName val="APU"/>
      <sheetName val="TARIFAS-JORNAL-DIST"/>
      <sheetName val="MO_Fac_pres"/>
      <sheetName val="AU"/>
      <sheetName val="Cronograma"/>
    </sheetNames>
    <sheetDataSet>
      <sheetData sheetId="0"/>
      <sheetData sheetId="1"/>
      <sheetData sheetId="2"/>
      <sheetData sheetId="3"/>
      <sheetData sheetId="4">
        <row r="13">
          <cell r="C13">
            <v>0.57999999999999996</v>
          </cell>
        </row>
        <row r="24">
          <cell r="C24">
            <v>1</v>
          </cell>
        </row>
      </sheetData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 oficial"/>
      <sheetName val="AU"/>
      <sheetName val="201-07"/>
      <sheetName val="201-09"/>
      <sheetName val="320-07"/>
      <sheetName val="330-07"/>
      <sheetName val="500-07"/>
      <sheetName val="600.4"/>
      <sheetName val="610.1"/>
      <sheetName val="700-07"/>
      <sheetName val="concr C. D en obra"/>
      <sheetName val="concr C. C en obra "/>
      <sheetName val="Materiales"/>
      <sheetName val="Equipo"/>
      <sheetName val="Otros"/>
      <sheetName val="Fuentes materiales"/>
      <sheetName val="INDICE"/>
      <sheetName val="Ítem"/>
      <sheetName val="Dens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5">
          <cell r="D5">
            <v>1.8499999999999999</v>
          </cell>
        </row>
      </sheetData>
      <sheetData sheetId="15"/>
      <sheetData sheetId="16"/>
      <sheetData sheetId="17"/>
      <sheetData sheetId="1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0"/>
  <sheetViews>
    <sheetView topLeftCell="A7" zoomScale="90" zoomScaleNormal="90" workbookViewId="0">
      <selection activeCell="G27" sqref="G27"/>
    </sheetView>
  </sheetViews>
  <sheetFormatPr baseColWidth="10" defaultRowHeight="15"/>
  <cols>
    <col min="1" max="1" width="8" style="22" customWidth="1"/>
    <col min="2" max="2" width="37.5" style="22" customWidth="1"/>
    <col min="3" max="3" width="10" style="22" customWidth="1"/>
    <col min="4" max="4" width="15.6640625" style="22" customWidth="1"/>
    <col min="5" max="5" width="9" style="22" customWidth="1"/>
    <col min="6" max="6" width="12" style="22"/>
    <col min="7" max="7" width="11.6640625" style="22" customWidth="1"/>
    <col min="8" max="8" width="19.33203125" style="22" customWidth="1"/>
    <col min="9" max="9" width="14.6640625" style="22" bestFit="1" customWidth="1"/>
    <col min="10" max="16384" width="12" style="22"/>
  </cols>
  <sheetData>
    <row r="1" spans="1:8">
      <c r="A1" s="135" t="s">
        <v>35</v>
      </c>
      <c r="B1" s="136"/>
      <c r="C1" s="136"/>
      <c r="D1" s="136"/>
      <c r="E1" s="136"/>
      <c r="F1" s="136"/>
      <c r="G1" s="136"/>
      <c r="H1" s="137"/>
    </row>
    <row r="2" spans="1:8" ht="49.5" customHeight="1">
      <c r="A2" s="138" t="s">
        <v>62</v>
      </c>
      <c r="B2" s="139"/>
      <c r="C2" s="139"/>
      <c r="D2" s="139"/>
      <c r="E2" s="139"/>
      <c r="F2" s="139"/>
      <c r="G2" s="139"/>
      <c r="H2" s="140"/>
    </row>
    <row r="3" spans="1:8">
      <c r="A3" s="138" t="s">
        <v>63</v>
      </c>
      <c r="B3" s="139"/>
      <c r="C3" s="139"/>
      <c r="D3" s="139"/>
      <c r="E3" s="139"/>
      <c r="F3" s="139"/>
      <c r="G3" s="139"/>
      <c r="H3" s="140"/>
    </row>
    <row r="4" spans="1:8">
      <c r="A4" s="141" t="s">
        <v>36</v>
      </c>
      <c r="B4" s="142"/>
      <c r="C4" s="142"/>
      <c r="D4" s="142"/>
      <c r="E4" s="142"/>
      <c r="F4" s="142"/>
      <c r="G4" s="142"/>
      <c r="H4" s="143"/>
    </row>
    <row r="5" spans="1:8" ht="45">
      <c r="A5" s="23" t="s">
        <v>37</v>
      </c>
      <c r="B5" s="23" t="s">
        <v>15</v>
      </c>
      <c r="C5" s="24" t="s">
        <v>4</v>
      </c>
      <c r="D5" s="25" t="s">
        <v>38</v>
      </c>
      <c r="E5" s="23" t="s">
        <v>39</v>
      </c>
      <c r="F5" s="23" t="s">
        <v>40</v>
      </c>
      <c r="G5" s="23" t="s">
        <v>41</v>
      </c>
      <c r="H5" s="26" t="s">
        <v>42</v>
      </c>
    </row>
    <row r="6" spans="1:8">
      <c r="A6" s="23">
        <v>1</v>
      </c>
      <c r="B6" s="27" t="s">
        <v>43</v>
      </c>
      <c r="C6" s="28"/>
      <c r="D6" s="25"/>
      <c r="E6" s="23"/>
      <c r="F6" s="29"/>
      <c r="G6" s="29"/>
      <c r="H6" s="30"/>
    </row>
    <row r="7" spans="1:8">
      <c r="A7" s="31">
        <v>1.1000000000000001</v>
      </c>
      <c r="B7" s="32" t="s">
        <v>44</v>
      </c>
      <c r="C7" s="33">
        <v>1</v>
      </c>
      <c r="D7" s="34">
        <v>2500000</v>
      </c>
      <c r="E7" s="35">
        <v>1.65</v>
      </c>
      <c r="F7" s="36">
        <v>0.5</v>
      </c>
      <c r="G7" s="37">
        <v>2</v>
      </c>
      <c r="H7" s="38">
        <f>+D7*E7*F7*G7</f>
        <v>4125000</v>
      </c>
    </row>
    <row r="8" spans="1:8" ht="30">
      <c r="A8" s="23">
        <v>2</v>
      </c>
      <c r="B8" s="27" t="s">
        <v>45</v>
      </c>
      <c r="C8" s="28"/>
      <c r="D8" s="39"/>
      <c r="E8" s="40"/>
      <c r="F8" s="39"/>
      <c r="G8" s="39"/>
      <c r="H8" s="41"/>
    </row>
    <row r="9" spans="1:8" ht="28.5">
      <c r="A9" s="31">
        <v>2.1</v>
      </c>
      <c r="B9" s="32" t="s">
        <v>46</v>
      </c>
      <c r="C9" s="42">
        <v>1</v>
      </c>
      <c r="D9" s="43">
        <v>500000</v>
      </c>
      <c r="E9" s="44">
        <v>1</v>
      </c>
      <c r="F9" s="36">
        <v>1</v>
      </c>
      <c r="G9" s="37">
        <v>2</v>
      </c>
      <c r="H9" s="38">
        <f>+D9*E9*F9*G9</f>
        <v>1000000</v>
      </c>
    </row>
    <row r="10" spans="1:8" ht="30">
      <c r="A10" s="23">
        <v>3</v>
      </c>
      <c r="B10" s="45" t="s">
        <v>47</v>
      </c>
      <c r="C10" s="46"/>
      <c r="D10" s="47"/>
      <c r="E10" s="46"/>
      <c r="F10" s="48"/>
      <c r="G10" s="37"/>
      <c r="H10" s="49"/>
    </row>
    <row r="11" spans="1:8" ht="42.75">
      <c r="A11" s="31">
        <v>3.1</v>
      </c>
      <c r="B11" s="32" t="s">
        <v>48</v>
      </c>
      <c r="C11" s="33">
        <v>1</v>
      </c>
      <c r="D11" s="34">
        <v>40000</v>
      </c>
      <c r="E11" s="35">
        <v>1</v>
      </c>
      <c r="F11" s="36">
        <v>2</v>
      </c>
      <c r="G11" s="37">
        <v>2</v>
      </c>
      <c r="H11" s="38">
        <f>+D11*E11*F11*G11</f>
        <v>160000</v>
      </c>
    </row>
    <row r="12" spans="1:8">
      <c r="A12" s="23">
        <v>4</v>
      </c>
      <c r="B12" s="27" t="s">
        <v>65</v>
      </c>
      <c r="C12" s="42"/>
      <c r="D12" s="50"/>
      <c r="E12" s="51"/>
      <c r="F12" s="52"/>
      <c r="G12" s="37"/>
      <c r="H12" s="38"/>
    </row>
    <row r="13" spans="1:8">
      <c r="A13" s="31">
        <v>4.0999999999999996</v>
      </c>
      <c r="B13" s="32" t="s">
        <v>64</v>
      </c>
      <c r="C13" s="53">
        <v>1</v>
      </c>
      <c r="D13" s="34">
        <v>200000</v>
      </c>
      <c r="E13" s="35">
        <v>1</v>
      </c>
      <c r="F13" s="36">
        <v>1</v>
      </c>
      <c r="G13" s="37">
        <v>2</v>
      </c>
      <c r="H13" s="38">
        <f>+D13*E13*F13*G13</f>
        <v>400000</v>
      </c>
    </row>
    <row r="14" spans="1:8" ht="30">
      <c r="A14" s="23">
        <v>5</v>
      </c>
      <c r="B14" s="27" t="s">
        <v>49</v>
      </c>
      <c r="C14" s="33"/>
      <c r="D14" s="55"/>
      <c r="E14" s="54"/>
      <c r="F14" s="52"/>
      <c r="G14" s="52"/>
      <c r="H14" s="38"/>
    </row>
    <row r="15" spans="1:8">
      <c r="A15" s="31">
        <v>5.0999999999999996</v>
      </c>
      <c r="B15" s="32" t="s">
        <v>50</v>
      </c>
      <c r="C15" s="33"/>
      <c r="D15" s="55"/>
      <c r="E15" s="56"/>
      <c r="F15" s="36"/>
      <c r="G15" s="36"/>
      <c r="H15" s="38">
        <v>1500000</v>
      </c>
    </row>
    <row r="16" spans="1:8">
      <c r="A16" s="31"/>
      <c r="B16" s="32"/>
      <c r="C16" s="33"/>
      <c r="D16" s="34"/>
      <c r="E16" s="35"/>
      <c r="F16" s="35"/>
      <c r="G16" s="57"/>
      <c r="H16" s="38"/>
    </row>
    <row r="17" spans="1:11" ht="30">
      <c r="A17" s="23">
        <v>7</v>
      </c>
      <c r="B17" s="58" t="s">
        <v>51</v>
      </c>
      <c r="C17" s="59">
        <f>SUM(C18:C23)</f>
        <v>0.1366</v>
      </c>
      <c r="D17" s="60">
        <v>86160503</v>
      </c>
      <c r="E17" s="54"/>
      <c r="F17" s="52"/>
      <c r="G17" s="52"/>
      <c r="H17" s="38">
        <f>+$D$17*C17</f>
        <v>11769524.709799999</v>
      </c>
    </row>
    <row r="18" spans="1:11">
      <c r="A18" s="31">
        <v>7.1</v>
      </c>
      <c r="B18" s="32" t="s">
        <v>66</v>
      </c>
      <c r="C18" s="61">
        <v>0.01</v>
      </c>
      <c r="D18" s="55"/>
      <c r="E18" s="62"/>
      <c r="F18" s="36"/>
      <c r="G18" s="36"/>
      <c r="H18" s="38"/>
      <c r="J18" s="63"/>
      <c r="K18" s="63"/>
    </row>
    <row r="19" spans="1:11" ht="28.5">
      <c r="A19" s="31">
        <v>7.1</v>
      </c>
      <c r="B19" s="32" t="s">
        <v>67</v>
      </c>
      <c r="C19" s="61">
        <v>0.04</v>
      </c>
      <c r="D19" s="55"/>
      <c r="E19" s="62"/>
      <c r="F19" s="36"/>
      <c r="G19" s="36"/>
      <c r="H19" s="38"/>
      <c r="J19" s="63"/>
      <c r="K19" s="63"/>
    </row>
    <row r="20" spans="1:11">
      <c r="A20" s="31">
        <v>7.3</v>
      </c>
      <c r="B20" s="32" t="s">
        <v>68</v>
      </c>
      <c r="C20" s="61">
        <v>0.02</v>
      </c>
      <c r="D20" s="55"/>
      <c r="E20" s="62"/>
      <c r="F20" s="36"/>
      <c r="G20" s="36"/>
      <c r="H20" s="38"/>
      <c r="J20" s="63"/>
      <c r="K20" s="63" t="e">
        <f>+#REF!/D17</f>
        <v>#REF!</v>
      </c>
    </row>
    <row r="21" spans="1:11">
      <c r="A21" s="31">
        <v>7.4</v>
      </c>
      <c r="B21" s="32" t="s">
        <v>69</v>
      </c>
      <c r="C21" s="61">
        <v>6.6E-3</v>
      </c>
      <c r="D21" s="55"/>
      <c r="E21" s="62"/>
      <c r="F21" s="36"/>
      <c r="G21" s="36"/>
      <c r="H21" s="38"/>
      <c r="I21" s="64"/>
      <c r="J21" s="63"/>
      <c r="K21" s="63"/>
    </row>
    <row r="22" spans="1:11" ht="19.5" customHeight="1">
      <c r="A22" s="31">
        <v>7.5</v>
      </c>
      <c r="B22" s="32" t="s">
        <v>70</v>
      </c>
      <c r="C22" s="61">
        <v>0.05</v>
      </c>
      <c r="D22" s="55"/>
      <c r="E22" s="62"/>
      <c r="F22" s="36"/>
      <c r="G22" s="36"/>
      <c r="H22" s="38"/>
      <c r="J22" s="63"/>
      <c r="K22" s="63"/>
    </row>
    <row r="23" spans="1:11" ht="16.5" customHeight="1">
      <c r="A23" s="31"/>
      <c r="B23" s="32" t="s">
        <v>71</v>
      </c>
      <c r="C23" s="61">
        <v>0.01</v>
      </c>
      <c r="D23" s="55"/>
      <c r="E23" s="62"/>
      <c r="F23" s="36"/>
      <c r="G23" s="36"/>
      <c r="H23" s="38"/>
      <c r="J23" s="63"/>
      <c r="K23" s="63"/>
    </row>
    <row r="24" spans="1:11" ht="30">
      <c r="A24" s="23"/>
      <c r="B24" s="27" t="s">
        <v>52</v>
      </c>
      <c r="C24" s="33"/>
      <c r="D24" s="55"/>
      <c r="E24" s="54"/>
      <c r="F24" s="52"/>
      <c r="G24" s="52"/>
      <c r="H24" s="38"/>
      <c r="I24" s="91"/>
    </row>
    <row r="25" spans="1:11">
      <c r="A25" s="54"/>
      <c r="B25" s="65" t="s">
        <v>53</v>
      </c>
      <c r="C25" s="33"/>
      <c r="D25" s="55"/>
      <c r="E25" s="62"/>
      <c r="F25" s="66"/>
      <c r="G25" s="66"/>
      <c r="H25" s="67">
        <f>+'PRESUPUESTO ADMON Y OTROS C (2)'!F13</f>
        <v>20740740.740740739</v>
      </c>
    </row>
    <row r="26" spans="1:11">
      <c r="A26" s="54"/>
      <c r="B26" s="65" t="s">
        <v>54</v>
      </c>
      <c r="C26" s="33"/>
      <c r="D26" s="55"/>
      <c r="E26" s="62"/>
      <c r="F26" s="36"/>
      <c r="G26" s="68">
        <v>0.3</v>
      </c>
      <c r="H26" s="38">
        <f>G26*H25</f>
        <v>6222222.2222222211</v>
      </c>
    </row>
    <row r="27" spans="1:11">
      <c r="A27" s="54"/>
      <c r="B27" s="65" t="s">
        <v>55</v>
      </c>
      <c r="C27" s="33"/>
      <c r="D27" s="55"/>
      <c r="E27" s="62"/>
      <c r="F27" s="36"/>
      <c r="G27" s="68">
        <v>0.05</v>
      </c>
      <c r="H27" s="38">
        <f>+G27*H25</f>
        <v>1037037.037037037</v>
      </c>
    </row>
    <row r="28" spans="1:11">
      <c r="A28" s="54"/>
      <c r="B28" s="65" t="s">
        <v>56</v>
      </c>
      <c r="C28" s="33"/>
      <c r="D28" s="55"/>
      <c r="E28" s="62"/>
      <c r="F28" s="66"/>
      <c r="G28" s="69">
        <f>SUM(G26:G27)</f>
        <v>0.35</v>
      </c>
      <c r="H28" s="38">
        <f>SUM(H26:H27)</f>
        <v>7259259.2592592584</v>
      </c>
    </row>
    <row r="29" spans="1:11" hidden="1">
      <c r="A29" s="70"/>
      <c r="B29" s="71"/>
      <c r="C29" s="72"/>
      <c r="D29" s="73"/>
      <c r="E29" s="74"/>
      <c r="F29" s="66"/>
      <c r="G29" s="69"/>
      <c r="H29" s="75"/>
    </row>
    <row r="30" spans="1:11" hidden="1">
      <c r="A30" s="76"/>
      <c r="B30" s="65" t="s">
        <v>57</v>
      </c>
      <c r="C30" s="33"/>
      <c r="D30" s="55"/>
      <c r="E30" s="62"/>
      <c r="F30" s="66"/>
      <c r="G30" s="66"/>
      <c r="H30" s="77">
        <f>SUM(H25:H29)-H28</f>
        <v>27999999.999999996</v>
      </c>
    </row>
    <row r="31" spans="1:11">
      <c r="A31" s="73"/>
      <c r="B31" s="78"/>
      <c r="C31" s="73"/>
      <c r="D31" s="73"/>
      <c r="E31" s="73"/>
      <c r="F31" s="79"/>
      <c r="G31" s="80"/>
      <c r="H31" s="81"/>
    </row>
    <row r="32" spans="1:11">
      <c r="A32" s="73"/>
      <c r="B32" s="78"/>
      <c r="C32" s="73"/>
      <c r="D32" s="73"/>
      <c r="E32" s="73"/>
      <c r="F32" s="79"/>
      <c r="G32" s="82"/>
      <c r="H32" s="83"/>
    </row>
    <row r="33" spans="1:8">
      <c r="A33" s="73"/>
      <c r="B33" s="78"/>
      <c r="C33" s="73"/>
      <c r="D33" s="73"/>
      <c r="E33" s="73"/>
      <c r="F33" s="79"/>
      <c r="G33" s="82"/>
      <c r="H33" s="83"/>
    </row>
    <row r="34" spans="1:8">
      <c r="A34" s="73"/>
      <c r="B34" s="78"/>
      <c r="C34" s="73"/>
      <c r="D34" s="73"/>
      <c r="E34" s="73"/>
      <c r="F34" s="79"/>
      <c r="G34" s="82"/>
      <c r="H34" s="83"/>
    </row>
    <row r="35" spans="1:8">
      <c r="B35" s="78"/>
      <c r="C35" s="73"/>
      <c r="D35" s="73"/>
      <c r="E35" s="73"/>
      <c r="F35" s="79"/>
      <c r="G35" s="84"/>
      <c r="H35" s="83"/>
    </row>
    <row r="36" spans="1:8">
      <c r="B36" s="78"/>
      <c r="C36" s="73"/>
      <c r="D36" s="73"/>
      <c r="E36" s="73"/>
      <c r="F36" s="79"/>
      <c r="G36" s="84"/>
      <c r="H36" s="83"/>
    </row>
    <row r="37" spans="1:8" ht="15.75">
      <c r="A37" s="134" t="s">
        <v>58</v>
      </c>
      <c r="B37" s="134"/>
      <c r="C37" s="134"/>
      <c r="D37" s="134"/>
      <c r="E37" s="73"/>
      <c r="F37" s="79"/>
      <c r="G37" s="85"/>
      <c r="H37" s="81"/>
    </row>
    <row r="38" spans="1:8">
      <c r="A38" s="86" t="s">
        <v>59</v>
      </c>
      <c r="B38" s="87"/>
      <c r="C38" s="88"/>
      <c r="E38" s="73"/>
      <c r="F38" s="79"/>
      <c r="G38" s="79"/>
      <c r="H38" s="89"/>
    </row>
    <row r="39" spans="1:8">
      <c r="A39" s="86" t="s">
        <v>60</v>
      </c>
      <c r="B39" s="87"/>
      <c r="C39" s="88"/>
      <c r="E39" s="73"/>
      <c r="F39" s="73"/>
      <c r="G39" s="73"/>
      <c r="H39" s="73"/>
    </row>
    <row r="40" spans="1:8">
      <c r="A40" s="86" t="s">
        <v>61</v>
      </c>
      <c r="B40" s="87"/>
      <c r="C40" s="88"/>
    </row>
  </sheetData>
  <mergeCells count="5">
    <mergeCell ref="A37:D37"/>
    <mergeCell ref="A1:H1"/>
    <mergeCell ref="A2:H2"/>
    <mergeCell ref="A3:H3"/>
    <mergeCell ref="A4:H4"/>
  </mergeCells>
  <printOptions horizontalCentered="1"/>
  <pageMargins left="0.70866141732283472" right="0.70866141732283472" top="0.74803149606299213" bottom="0.74803149606299213" header="0.31496062992125984" footer="0.31496062992125984"/>
  <pageSetup scale="76" fitToHeight="2" orientation="portrait" horizontalDpi="4294967294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6"/>
  <sheetViews>
    <sheetView tabSelected="1" zoomScale="80" zoomScaleNormal="80" workbookViewId="0">
      <selection activeCell="M10" sqref="M10"/>
    </sheetView>
  </sheetViews>
  <sheetFormatPr baseColWidth="10" defaultColWidth="8.83203125" defaultRowHeight="15.75"/>
  <cols>
    <col min="1" max="1" width="8.33203125" style="161" customWidth="1"/>
    <col min="2" max="2" width="81.1640625" style="158" customWidth="1"/>
    <col min="3" max="3" width="7.83203125" style="162" customWidth="1"/>
    <col min="4" max="4" width="12.83203125" style="158" customWidth="1"/>
    <col min="5" max="5" width="18.5" style="6" bestFit="1" customWidth="1"/>
    <col min="6" max="6" width="30.5" style="6" bestFit="1" customWidth="1"/>
    <col min="7" max="16384" width="8.83203125" style="158"/>
  </cols>
  <sheetData>
    <row r="1" spans="1:6" ht="39" customHeight="1">
      <c r="A1" s="145" t="s">
        <v>72</v>
      </c>
      <c r="B1" s="145"/>
      <c r="C1" s="145"/>
      <c r="D1" s="145"/>
      <c r="E1" s="145"/>
      <c r="F1" s="145"/>
    </row>
    <row r="2" spans="1:6" ht="21">
      <c r="A2" s="146" t="s">
        <v>0</v>
      </c>
      <c r="B2" s="146"/>
      <c r="C2" s="146"/>
      <c r="D2" s="146"/>
      <c r="E2" s="146"/>
      <c r="F2" s="146"/>
    </row>
    <row r="3" spans="1:6" ht="18" customHeight="1">
      <c r="A3" s="147" t="s">
        <v>1</v>
      </c>
      <c r="B3" s="147"/>
      <c r="C3" s="147"/>
      <c r="D3" s="147"/>
      <c r="E3" s="147"/>
      <c r="F3" s="147"/>
    </row>
    <row r="4" spans="1:6" ht="15">
      <c r="A4" s="148" t="s">
        <v>73</v>
      </c>
      <c r="B4" s="148"/>
      <c r="C4" s="148"/>
      <c r="D4" s="148"/>
      <c r="E4" s="148"/>
      <c r="F4" s="148"/>
    </row>
    <row r="5" spans="1:6" ht="18.75">
      <c r="A5" s="96" t="s">
        <v>77</v>
      </c>
      <c r="B5" s="97" t="s">
        <v>2</v>
      </c>
      <c r="C5" s="97" t="s">
        <v>3</v>
      </c>
      <c r="D5" s="97" t="s">
        <v>4</v>
      </c>
      <c r="E5" s="97" t="s">
        <v>5</v>
      </c>
      <c r="F5" s="97" t="s">
        <v>6</v>
      </c>
    </row>
    <row r="6" spans="1:6" ht="26.45" customHeight="1">
      <c r="A6" s="98"/>
      <c r="B6" s="99" t="s">
        <v>74</v>
      </c>
      <c r="C6" s="100"/>
      <c r="D6" s="101"/>
      <c r="E6" s="100"/>
      <c r="F6" s="100"/>
    </row>
    <row r="7" spans="1:6" s="159" customFormat="1" ht="15">
      <c r="A7" s="1">
        <v>1</v>
      </c>
      <c r="B7" s="2" t="s">
        <v>115</v>
      </c>
      <c r="C7" s="3" t="s">
        <v>7</v>
      </c>
      <c r="D7" s="4">
        <v>10</v>
      </c>
      <c r="E7" s="5">
        <f>APUs!F58</f>
        <v>14400</v>
      </c>
      <c r="F7" s="130">
        <f t="shared" ref="F7:F11" si="0">D7*E7</f>
        <v>144000</v>
      </c>
    </row>
    <row r="8" spans="1:6" s="159" customFormat="1" ht="60">
      <c r="A8" s="1">
        <v>2</v>
      </c>
      <c r="B8" s="2" t="s">
        <v>116</v>
      </c>
      <c r="C8" s="3" t="s">
        <v>7</v>
      </c>
      <c r="D8" s="4">
        <v>420</v>
      </c>
      <c r="E8" s="5">
        <f>APUs!F69</f>
        <v>19700</v>
      </c>
      <c r="F8" s="130">
        <f t="shared" si="0"/>
        <v>8274000</v>
      </c>
    </row>
    <row r="9" spans="1:6" s="159" customFormat="1" ht="61.5" customHeight="1">
      <c r="A9" s="1">
        <v>3</v>
      </c>
      <c r="B9" s="2" t="s">
        <v>117</v>
      </c>
      <c r="C9" s="3" t="s">
        <v>7</v>
      </c>
      <c r="D9" s="4">
        <v>65</v>
      </c>
      <c r="E9" s="5">
        <f>E8</f>
        <v>19700</v>
      </c>
      <c r="F9" s="130">
        <f t="shared" si="0"/>
        <v>1280500</v>
      </c>
    </row>
    <row r="10" spans="1:6" s="160" customFormat="1" ht="119.25" customHeight="1">
      <c r="A10" s="1">
        <v>4</v>
      </c>
      <c r="B10" s="133" t="s">
        <v>118</v>
      </c>
      <c r="C10" s="92" t="s">
        <v>7</v>
      </c>
      <c r="D10" s="90">
        <v>496.56044369242341</v>
      </c>
      <c r="E10" s="5">
        <f>E8</f>
        <v>19700</v>
      </c>
      <c r="F10" s="130">
        <f t="shared" si="0"/>
        <v>9782240.7407407407</v>
      </c>
    </row>
    <row r="11" spans="1:6" s="160" customFormat="1" ht="75">
      <c r="A11" s="1">
        <v>5</v>
      </c>
      <c r="B11" s="133" t="s">
        <v>119</v>
      </c>
      <c r="C11" s="92" t="s">
        <v>10</v>
      </c>
      <c r="D11" s="90">
        <v>70</v>
      </c>
      <c r="E11" s="5">
        <f>APUs!F48</f>
        <v>18000</v>
      </c>
      <c r="F11" s="130">
        <f t="shared" si="0"/>
        <v>1260000</v>
      </c>
    </row>
    <row r="12" spans="1:6" s="159" customFormat="1" ht="16.899999999999999" customHeight="1">
      <c r="A12" s="161"/>
      <c r="B12" s="161"/>
      <c r="C12" s="163"/>
      <c r="D12" s="163"/>
      <c r="E12" s="93" t="s">
        <v>13</v>
      </c>
      <c r="F12" s="131">
        <f>SUM(F7:F11)</f>
        <v>20740740.740740739</v>
      </c>
    </row>
    <row r="13" spans="1:6" ht="23.25" customHeight="1">
      <c r="B13" s="161"/>
      <c r="C13" s="144" t="s">
        <v>75</v>
      </c>
      <c r="D13" s="144"/>
      <c r="E13" s="144"/>
      <c r="F13" s="132">
        <f>F12</f>
        <v>20740740.740740739</v>
      </c>
    </row>
    <row r="14" spans="1:6" ht="23.25" customHeight="1">
      <c r="C14" s="144" t="s">
        <v>76</v>
      </c>
      <c r="D14" s="144"/>
      <c r="E14" s="144"/>
      <c r="F14" s="132">
        <f>F12*0.35</f>
        <v>7259259.2592592584</v>
      </c>
    </row>
    <row r="15" spans="1:6" ht="24.75" customHeight="1">
      <c r="C15" s="144" t="s">
        <v>14</v>
      </c>
      <c r="D15" s="144"/>
      <c r="E15" s="144"/>
      <c r="F15" s="95">
        <f>F14+F12</f>
        <v>27999999.999999996</v>
      </c>
    </row>
    <row r="16" spans="1:6">
      <c r="C16" s="164"/>
      <c r="D16" s="94"/>
      <c r="E16" s="165"/>
      <c r="F16" s="165"/>
    </row>
  </sheetData>
  <mergeCells count="7">
    <mergeCell ref="C15:E15"/>
    <mergeCell ref="C13:E13"/>
    <mergeCell ref="A1:F1"/>
    <mergeCell ref="A2:F2"/>
    <mergeCell ref="A3:F3"/>
    <mergeCell ref="A4:F4"/>
    <mergeCell ref="C14:E14"/>
  </mergeCells>
  <pageMargins left="0.70866141732283472" right="0.70866141732283472" top="0.74803149606299213" bottom="0.74803149606299213" header="0.31496062992125984" footer="0.31496062992125984"/>
  <pageSetup scale="63" fitToHeight="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69"/>
  <sheetViews>
    <sheetView workbookViewId="0">
      <selection activeCell="F69" sqref="F69"/>
    </sheetView>
  </sheetViews>
  <sheetFormatPr baseColWidth="10" defaultRowHeight="12.75"/>
  <cols>
    <col min="1" max="1" width="45.33203125" bestFit="1" customWidth="1"/>
    <col min="4" max="4" width="17.83203125" bestFit="1" customWidth="1"/>
    <col min="5" max="5" width="25.83203125" bestFit="1" customWidth="1"/>
    <col min="6" max="6" width="17.6640625" bestFit="1" customWidth="1"/>
  </cols>
  <sheetData>
    <row r="1" spans="1:6" ht="33.75" customHeight="1" thickBot="1">
      <c r="A1" s="149" t="s">
        <v>8</v>
      </c>
      <c r="B1" s="150"/>
      <c r="C1" s="150"/>
      <c r="D1" s="151"/>
      <c r="E1" s="7" t="s">
        <v>7</v>
      </c>
      <c r="F1" s="8"/>
    </row>
    <row r="2" spans="1:6" ht="15">
      <c r="A2" s="9" t="s">
        <v>15</v>
      </c>
      <c r="B2" s="9" t="s">
        <v>12</v>
      </c>
      <c r="C2" s="9" t="s">
        <v>16</v>
      </c>
      <c r="D2" s="10" t="s">
        <v>17</v>
      </c>
      <c r="E2" s="9" t="s">
        <v>18</v>
      </c>
      <c r="F2" s="9" t="s">
        <v>19</v>
      </c>
    </row>
    <row r="3" spans="1:6" ht="15">
      <c r="A3" s="11" t="s">
        <v>28</v>
      </c>
      <c r="B3" s="12" t="s">
        <v>29</v>
      </c>
      <c r="C3" s="13">
        <v>0.01</v>
      </c>
      <c r="D3" s="21">
        <v>7.0000000000000007E-2</v>
      </c>
      <c r="E3" s="15">
        <v>525000</v>
      </c>
      <c r="F3" s="16">
        <f>(C3*(1+D3/100)) * (E3)</f>
        <v>5253.6750000000002</v>
      </c>
    </row>
    <row r="4" spans="1:6" ht="15">
      <c r="A4" s="11" t="s">
        <v>24</v>
      </c>
      <c r="B4" s="12" t="s">
        <v>25</v>
      </c>
      <c r="C4" s="13">
        <v>0.1</v>
      </c>
      <c r="D4" s="21">
        <v>0.05</v>
      </c>
      <c r="E4" s="15">
        <v>1052.0411711437307</v>
      </c>
      <c r="F4" s="16">
        <f>(C4*(1+D4/100)) * (E4)</f>
        <v>105.25671917293026</v>
      </c>
    </row>
    <row r="5" spans="1:6" ht="15">
      <c r="A5" s="11" t="s">
        <v>22</v>
      </c>
      <c r="B5" s="12" t="s">
        <v>11</v>
      </c>
      <c r="C5" s="13">
        <v>1</v>
      </c>
      <c r="D5" s="14"/>
      <c r="E5" s="15">
        <v>500</v>
      </c>
      <c r="F5" s="16">
        <f>(C5*(1+D5/100)) * (E5)</f>
        <v>500</v>
      </c>
    </row>
    <row r="6" spans="1:6" ht="15">
      <c r="A6" s="11" t="s">
        <v>23</v>
      </c>
      <c r="B6" s="12" t="s">
        <v>11</v>
      </c>
      <c r="C6" s="17">
        <v>1</v>
      </c>
      <c r="D6" s="14"/>
      <c r="E6" s="15">
        <v>8041.0682808270731</v>
      </c>
      <c r="F6" s="16">
        <f>(C6*(1+D6/100)) * (E6)</f>
        <v>8041.0682808270731</v>
      </c>
    </row>
    <row r="7" spans="1:6" ht="15">
      <c r="A7" s="11" t="s">
        <v>20</v>
      </c>
      <c r="B7" s="12" t="s">
        <v>11</v>
      </c>
      <c r="C7" s="17">
        <v>1</v>
      </c>
      <c r="D7" s="14"/>
      <c r="E7" s="15">
        <v>500</v>
      </c>
      <c r="F7" s="16">
        <f>(C7*(1+D7/100)) * (E7)</f>
        <v>500</v>
      </c>
    </row>
    <row r="8" spans="1:6" ht="15">
      <c r="A8" s="18"/>
      <c r="B8" s="19"/>
      <c r="C8" s="18"/>
      <c r="D8" s="18"/>
      <c r="E8" s="20" t="s">
        <v>21</v>
      </c>
      <c r="F8" s="18">
        <f>SUM(F3:F7)</f>
        <v>14400.000000000004</v>
      </c>
    </row>
    <row r="9" spans="1:6" ht="15">
      <c r="A9" s="18"/>
      <c r="B9" s="19"/>
      <c r="C9" s="18"/>
      <c r="D9" s="18"/>
      <c r="E9" s="20" t="s">
        <v>14</v>
      </c>
      <c r="F9" s="18">
        <f>F8</f>
        <v>14400.000000000004</v>
      </c>
    </row>
    <row r="11" spans="1:6" ht="13.5" thickBot="1"/>
    <row r="12" spans="1:6" ht="27" thickBot="1">
      <c r="A12" s="149" t="s">
        <v>9</v>
      </c>
      <c r="B12" s="150"/>
      <c r="C12" s="150"/>
      <c r="D12" s="151"/>
      <c r="E12" s="7" t="s">
        <v>7</v>
      </c>
      <c r="F12" s="8"/>
    </row>
    <row r="13" spans="1:6" ht="15">
      <c r="A13" s="9" t="s">
        <v>15</v>
      </c>
      <c r="B13" s="9" t="s">
        <v>12</v>
      </c>
      <c r="C13" s="9" t="s">
        <v>16</v>
      </c>
      <c r="D13" s="10" t="s">
        <v>17</v>
      </c>
      <c r="E13" s="9" t="s">
        <v>18</v>
      </c>
      <c r="F13" s="9" t="s">
        <v>19</v>
      </c>
    </row>
    <row r="14" spans="1:6" ht="15">
      <c r="A14" s="11" t="s">
        <v>26</v>
      </c>
      <c r="B14" s="12" t="s">
        <v>27</v>
      </c>
      <c r="C14" s="13">
        <v>7.0000000000000007E-2</v>
      </c>
      <c r="D14" s="21">
        <v>0.05</v>
      </c>
      <c r="E14" s="15">
        <v>65000</v>
      </c>
      <c r="F14" s="16">
        <f t="shared" ref="F14:F19" si="0">(C14*(1+D14/100)) * (E14)</f>
        <v>4552.2749999999996</v>
      </c>
    </row>
    <row r="15" spans="1:6" ht="15">
      <c r="A15" s="11" t="s">
        <v>30</v>
      </c>
      <c r="B15" s="12" t="s">
        <v>7</v>
      </c>
      <c r="C15" s="13">
        <v>1</v>
      </c>
      <c r="D15" s="21"/>
      <c r="E15" s="15">
        <v>1000</v>
      </c>
      <c r="F15" s="16">
        <f t="shared" si="0"/>
        <v>1000</v>
      </c>
    </row>
    <row r="16" spans="1:6" ht="15">
      <c r="A16" s="11" t="s">
        <v>31</v>
      </c>
      <c r="B16" s="12" t="s">
        <v>7</v>
      </c>
      <c r="C16" s="13">
        <v>1</v>
      </c>
      <c r="D16" s="21"/>
      <c r="E16" s="15">
        <v>2000</v>
      </c>
      <c r="F16" s="16">
        <f t="shared" si="0"/>
        <v>2000</v>
      </c>
    </row>
    <row r="17" spans="1:6" ht="15">
      <c r="A17" s="11" t="s">
        <v>22</v>
      </c>
      <c r="B17" s="12" t="s">
        <v>7</v>
      </c>
      <c r="C17" s="13">
        <v>1</v>
      </c>
      <c r="D17" s="14"/>
      <c r="E17" s="15">
        <v>1000</v>
      </c>
      <c r="F17" s="16">
        <f t="shared" si="0"/>
        <v>1000</v>
      </c>
    </row>
    <row r="18" spans="1:6" ht="15">
      <c r="A18" s="11" t="s">
        <v>32</v>
      </c>
      <c r="B18" s="12" t="s">
        <v>7</v>
      </c>
      <c r="C18" s="17">
        <v>1</v>
      </c>
      <c r="D18" s="14"/>
      <c r="E18" s="15">
        <v>7547.7250000000004</v>
      </c>
      <c r="F18" s="16">
        <f t="shared" si="0"/>
        <v>7547.7250000000004</v>
      </c>
    </row>
    <row r="19" spans="1:6" ht="15">
      <c r="A19" s="11" t="s">
        <v>20</v>
      </c>
      <c r="B19" s="12" t="s">
        <v>11</v>
      </c>
      <c r="C19" s="17">
        <v>1</v>
      </c>
      <c r="D19" s="14"/>
      <c r="E19" s="15">
        <v>500</v>
      </c>
      <c r="F19" s="16">
        <f t="shared" si="0"/>
        <v>500</v>
      </c>
    </row>
    <row r="20" spans="1:6" ht="15">
      <c r="A20" s="18"/>
      <c r="B20" s="19"/>
      <c r="C20" s="18"/>
      <c r="D20" s="18"/>
      <c r="E20" s="20" t="s">
        <v>21</v>
      </c>
      <c r="F20" s="18">
        <f>SUM(F14:F19)</f>
        <v>16600</v>
      </c>
    </row>
    <row r="21" spans="1:6" ht="15">
      <c r="A21" s="18"/>
      <c r="B21" s="19"/>
      <c r="C21" s="18"/>
      <c r="D21" s="18"/>
      <c r="E21" s="20" t="s">
        <v>14</v>
      </c>
      <c r="F21" s="18">
        <f>F20</f>
        <v>16600</v>
      </c>
    </row>
    <row r="24" spans="1:6">
      <c r="A24" s="152" t="s">
        <v>78</v>
      </c>
      <c r="B24" s="153"/>
      <c r="C24" s="153"/>
      <c r="D24" s="153"/>
      <c r="E24" s="153"/>
      <c r="F24" s="154"/>
    </row>
    <row r="25" spans="1:6">
      <c r="A25" s="102"/>
      <c r="B25" s="103"/>
      <c r="C25" s="103"/>
      <c r="D25" s="103"/>
      <c r="E25" s="104"/>
      <c r="F25" s="105"/>
    </row>
    <row r="26" spans="1:6" ht="14.25">
      <c r="A26" s="102"/>
      <c r="B26" s="103"/>
      <c r="C26" s="103"/>
      <c r="D26" s="103"/>
      <c r="E26" s="106" t="s">
        <v>79</v>
      </c>
      <c r="F26" s="107" t="s">
        <v>80</v>
      </c>
    </row>
    <row r="27" spans="1:6">
      <c r="A27" s="108" t="s">
        <v>81</v>
      </c>
      <c r="E27" s="109"/>
      <c r="F27" s="110"/>
    </row>
    <row r="28" spans="1:6">
      <c r="A28" s="108" t="s">
        <v>82</v>
      </c>
      <c r="B28" s="108" t="s">
        <v>83</v>
      </c>
      <c r="C28" s="108" t="s">
        <v>84</v>
      </c>
      <c r="D28" s="108" t="s">
        <v>85</v>
      </c>
      <c r="E28" s="106" t="s">
        <v>86</v>
      </c>
      <c r="F28" s="106" t="s">
        <v>87</v>
      </c>
    </row>
    <row r="29" spans="1:6">
      <c r="A29" s="108" t="s">
        <v>88</v>
      </c>
      <c r="B29" s="108">
        <v>0.05</v>
      </c>
      <c r="C29" s="108" t="s">
        <v>89</v>
      </c>
      <c r="D29" s="108">
        <v>1</v>
      </c>
      <c r="E29" s="111">
        <f>F35</f>
        <v>8466.3758580681806</v>
      </c>
      <c r="F29" s="111">
        <f>B29*E29</f>
        <v>423.31879290340908</v>
      </c>
    </row>
    <row r="30" spans="1:6">
      <c r="A30" s="102"/>
      <c r="E30" s="106" t="s">
        <v>90</v>
      </c>
      <c r="F30" s="106">
        <f>SUM(F29:F29)</f>
        <v>423.31879290340908</v>
      </c>
    </row>
    <row r="31" spans="1:6">
      <c r="A31" s="108" t="s">
        <v>91</v>
      </c>
      <c r="E31" s="112"/>
      <c r="F31" s="110"/>
    </row>
    <row r="32" spans="1:6">
      <c r="A32" s="108" t="s">
        <v>2</v>
      </c>
      <c r="B32" s="108" t="s">
        <v>83</v>
      </c>
      <c r="C32" s="108" t="s">
        <v>84</v>
      </c>
      <c r="D32" s="108" t="s">
        <v>85</v>
      </c>
      <c r="E32" s="106" t="s">
        <v>92</v>
      </c>
      <c r="F32" s="106" t="s">
        <v>93</v>
      </c>
    </row>
    <row r="33" spans="1:6">
      <c r="A33" s="113" t="s">
        <v>94</v>
      </c>
      <c r="B33" s="114">
        <v>4.4671586465064722E-2</v>
      </c>
      <c r="C33" s="108" t="s">
        <v>95</v>
      </c>
      <c r="D33" s="108">
        <v>1</v>
      </c>
      <c r="E33" s="106">
        <v>180499.86</v>
      </c>
      <c r="F33" s="106">
        <f>+B33*D33*E33</f>
        <v>8063.2151029220768</v>
      </c>
    </row>
    <row r="34" spans="1:6">
      <c r="A34" s="113" t="s">
        <v>96</v>
      </c>
      <c r="B34" s="108">
        <v>0.05</v>
      </c>
      <c r="C34" s="108" t="s">
        <v>89</v>
      </c>
      <c r="D34" s="108">
        <v>1</v>
      </c>
      <c r="E34" s="106">
        <f>F33</f>
        <v>8063.2151029220768</v>
      </c>
      <c r="F34" s="106">
        <f>B34*D34*E34</f>
        <v>403.16075514610384</v>
      </c>
    </row>
    <row r="35" spans="1:6">
      <c r="A35" s="102"/>
      <c r="E35" s="115" t="s">
        <v>97</v>
      </c>
      <c r="F35" s="115">
        <f>SUM(F33:F34)</f>
        <v>8466.3758580681806</v>
      </c>
    </row>
    <row r="36" spans="1:6">
      <c r="A36" s="108" t="s">
        <v>98</v>
      </c>
      <c r="E36" s="112"/>
      <c r="F36" s="110"/>
    </row>
    <row r="37" spans="1:6">
      <c r="A37" s="129" t="s">
        <v>82</v>
      </c>
      <c r="B37" s="129" t="s">
        <v>83</v>
      </c>
      <c r="C37" s="129" t="s">
        <v>84</v>
      </c>
      <c r="D37" s="129" t="s">
        <v>99</v>
      </c>
      <c r="E37" s="122" t="s">
        <v>86</v>
      </c>
      <c r="F37" s="122" t="s">
        <v>87</v>
      </c>
    </row>
    <row r="38" spans="1:6">
      <c r="A38" s="116" t="s">
        <v>100</v>
      </c>
      <c r="B38" s="108">
        <f>1/10</f>
        <v>0.1</v>
      </c>
      <c r="C38" s="113" t="s">
        <v>101</v>
      </c>
      <c r="D38" s="117">
        <v>1</v>
      </c>
      <c r="E38" s="106">
        <v>51000</v>
      </c>
      <c r="F38" s="106">
        <f>B38*D38*E38</f>
        <v>5100</v>
      </c>
    </row>
    <row r="39" spans="1:6">
      <c r="A39" s="116" t="s">
        <v>102</v>
      </c>
      <c r="B39" s="108">
        <v>0.75</v>
      </c>
      <c r="C39" s="113" t="s">
        <v>103</v>
      </c>
      <c r="D39" s="117">
        <v>1</v>
      </c>
      <c r="E39" s="118">
        <v>2400</v>
      </c>
      <c r="F39" s="118">
        <f>B39*D39*E39</f>
        <v>1800</v>
      </c>
    </row>
    <row r="40" spans="1:6">
      <c r="A40" s="116" t="s">
        <v>104</v>
      </c>
      <c r="B40" s="108">
        <f>+B38/10</f>
        <v>0.01</v>
      </c>
      <c r="C40" s="113" t="s">
        <v>105</v>
      </c>
      <c r="D40" s="117">
        <v>1</v>
      </c>
      <c r="E40" s="118">
        <v>31000</v>
      </c>
      <c r="F40" s="118">
        <f t="shared" ref="F40:F41" si="1">B40*D40*E40</f>
        <v>310</v>
      </c>
    </row>
    <row r="41" spans="1:6">
      <c r="A41" s="116" t="s">
        <v>106</v>
      </c>
      <c r="B41" s="108">
        <v>0.2</v>
      </c>
      <c r="C41" s="113" t="s">
        <v>107</v>
      </c>
      <c r="D41" s="117">
        <v>1</v>
      </c>
      <c r="E41" s="118">
        <v>7000</v>
      </c>
      <c r="F41" s="118">
        <f t="shared" si="1"/>
        <v>1400</v>
      </c>
    </row>
    <row r="42" spans="1:6">
      <c r="A42" s="102"/>
      <c r="E42" s="115" t="s">
        <v>108</v>
      </c>
      <c r="F42" s="115">
        <f>SUM(F38:F41)</f>
        <v>8610</v>
      </c>
    </row>
    <row r="43" spans="1:6">
      <c r="A43" s="108" t="s">
        <v>109</v>
      </c>
      <c r="E43" s="112"/>
      <c r="F43" s="110"/>
    </row>
    <row r="44" spans="1:6">
      <c r="A44" s="108" t="s">
        <v>82</v>
      </c>
      <c r="B44" s="108" t="s">
        <v>83</v>
      </c>
      <c r="C44" s="108" t="s">
        <v>84</v>
      </c>
      <c r="D44" s="108" t="s">
        <v>99</v>
      </c>
      <c r="E44" s="106" t="s">
        <v>86</v>
      </c>
      <c r="F44" s="106" t="s">
        <v>87</v>
      </c>
    </row>
    <row r="45" spans="1:6">
      <c r="A45" s="108" t="s">
        <v>110</v>
      </c>
      <c r="B45" s="119">
        <v>1E-3</v>
      </c>
      <c r="C45" s="108" t="s">
        <v>3</v>
      </c>
      <c r="D45" s="117">
        <v>1</v>
      </c>
      <c r="E45" s="106">
        <v>500000</v>
      </c>
      <c r="F45" s="106">
        <f>+B45*D45*E45</f>
        <v>500</v>
      </c>
    </row>
    <row r="46" spans="1:6">
      <c r="A46" s="102"/>
      <c r="E46" s="115" t="s">
        <v>108</v>
      </c>
      <c r="F46" s="115">
        <f>SUM(F45:F45)</f>
        <v>500</v>
      </c>
    </row>
    <row r="47" spans="1:6">
      <c r="A47" s="102"/>
      <c r="E47" s="112"/>
      <c r="F47" s="110"/>
    </row>
    <row r="48" spans="1:6">
      <c r="A48" s="120"/>
      <c r="B48" s="121"/>
      <c r="C48" s="121"/>
      <c r="D48" s="121"/>
      <c r="E48" s="106" t="s">
        <v>111</v>
      </c>
      <c r="F48" s="122">
        <f>ROUND((F30+F35+F42+F46),0)</f>
        <v>18000</v>
      </c>
    </row>
    <row r="49" spans="1:6" ht="13.5" thickBot="1"/>
    <row r="50" spans="1:6" ht="27" thickBot="1">
      <c r="A50" s="155" t="s">
        <v>112</v>
      </c>
      <c r="B50" s="156"/>
      <c r="C50" s="156"/>
      <c r="D50" s="157"/>
      <c r="E50" s="123" t="s">
        <v>7</v>
      </c>
      <c r="F50" s="124"/>
    </row>
    <row r="51" spans="1:6" ht="15">
      <c r="A51" s="125" t="s">
        <v>15</v>
      </c>
      <c r="B51" s="125" t="s">
        <v>12</v>
      </c>
      <c r="C51" s="125" t="s">
        <v>16</v>
      </c>
      <c r="D51" s="126" t="s">
        <v>17</v>
      </c>
      <c r="E51" s="125" t="s">
        <v>18</v>
      </c>
      <c r="F51" s="125" t="s">
        <v>19</v>
      </c>
    </row>
    <row r="52" spans="1:6" ht="15">
      <c r="A52" s="127" t="s">
        <v>28</v>
      </c>
      <c r="B52" s="128" t="s">
        <v>29</v>
      </c>
      <c r="C52" s="13">
        <v>0.01</v>
      </c>
      <c r="D52" s="21">
        <v>7.0000000000000007E-2</v>
      </c>
      <c r="E52" s="15">
        <v>525000</v>
      </c>
      <c r="F52" s="16">
        <f t="shared" ref="F52:F56" si="2">(C52*(1+D52/100)) * (E52)</f>
        <v>5253.6750000000002</v>
      </c>
    </row>
    <row r="53" spans="1:6" ht="15">
      <c r="A53" s="127" t="s">
        <v>24</v>
      </c>
      <c r="B53" s="128" t="s">
        <v>25</v>
      </c>
      <c r="C53" s="13">
        <v>0.1</v>
      </c>
      <c r="D53" s="21">
        <v>0.05</v>
      </c>
      <c r="E53" s="15">
        <v>1052</v>
      </c>
      <c r="F53" s="16">
        <f t="shared" si="2"/>
        <v>105.2526</v>
      </c>
    </row>
    <row r="54" spans="1:6" ht="15">
      <c r="A54" s="127" t="s">
        <v>22</v>
      </c>
      <c r="B54" s="128" t="s">
        <v>11</v>
      </c>
      <c r="C54" s="13">
        <v>1</v>
      </c>
      <c r="D54" s="14"/>
      <c r="E54" s="15">
        <v>500</v>
      </c>
      <c r="F54" s="16">
        <f t="shared" si="2"/>
        <v>500</v>
      </c>
    </row>
    <row r="55" spans="1:6" ht="15">
      <c r="A55" s="127" t="s">
        <v>23</v>
      </c>
      <c r="B55" s="128" t="s">
        <v>11</v>
      </c>
      <c r="C55" s="17">
        <v>1</v>
      </c>
      <c r="D55" s="14"/>
      <c r="E55" s="15">
        <v>8041.0724000000009</v>
      </c>
      <c r="F55" s="16">
        <f t="shared" si="2"/>
        <v>8041.0724000000009</v>
      </c>
    </row>
    <row r="56" spans="1:6" ht="15">
      <c r="A56" s="127" t="s">
        <v>20</v>
      </c>
      <c r="B56" s="128" t="s">
        <v>11</v>
      </c>
      <c r="C56" s="17">
        <v>1</v>
      </c>
      <c r="D56" s="14"/>
      <c r="E56" s="15">
        <v>500</v>
      </c>
      <c r="F56" s="16">
        <f t="shared" si="2"/>
        <v>500</v>
      </c>
    </row>
    <row r="57" spans="1:6" ht="15">
      <c r="A57" s="18"/>
      <c r="B57" s="19"/>
      <c r="C57" s="18"/>
      <c r="D57" s="18"/>
      <c r="E57" s="20" t="s">
        <v>21</v>
      </c>
      <c r="F57" s="18">
        <f>SUM(F52:F56)</f>
        <v>14400</v>
      </c>
    </row>
    <row r="58" spans="1:6" ht="15">
      <c r="A58" s="18"/>
      <c r="B58" s="19"/>
      <c r="C58" s="18"/>
      <c r="D58" s="18"/>
      <c r="E58" s="20" t="s">
        <v>14</v>
      </c>
      <c r="F58" s="18">
        <f>F57</f>
        <v>14400</v>
      </c>
    </row>
    <row r="60" spans="1:6" ht="13.5" thickBot="1"/>
    <row r="61" spans="1:6" ht="27" thickBot="1">
      <c r="A61" s="155" t="s">
        <v>114</v>
      </c>
      <c r="B61" s="156"/>
      <c r="C61" s="156"/>
      <c r="D61" s="157"/>
      <c r="E61" s="123" t="s">
        <v>7</v>
      </c>
      <c r="F61" s="124"/>
    </row>
    <row r="62" spans="1:6" ht="15">
      <c r="A62" s="125" t="s">
        <v>15</v>
      </c>
      <c r="B62" s="125" t="s">
        <v>12</v>
      </c>
      <c r="C62" s="125" t="s">
        <v>16</v>
      </c>
      <c r="D62" s="126" t="s">
        <v>17</v>
      </c>
      <c r="E62" s="125" t="s">
        <v>18</v>
      </c>
      <c r="F62" s="125" t="s">
        <v>19</v>
      </c>
    </row>
    <row r="63" spans="1:6" ht="15">
      <c r="A63" s="127" t="s">
        <v>113</v>
      </c>
      <c r="B63" s="128" t="s">
        <v>27</v>
      </c>
      <c r="C63" s="13">
        <v>0.09</v>
      </c>
      <c r="D63" s="21">
        <v>0</v>
      </c>
      <c r="E63" s="15">
        <v>73000</v>
      </c>
      <c r="F63" s="16">
        <f t="shared" ref="F63:F67" si="3">(C63*(1+D63/100)) * (E63)</f>
        <v>6570</v>
      </c>
    </row>
    <row r="64" spans="1:6" ht="15">
      <c r="A64" s="127" t="s">
        <v>33</v>
      </c>
      <c r="B64" s="128" t="s">
        <v>7</v>
      </c>
      <c r="C64" s="13">
        <v>1</v>
      </c>
      <c r="D64" s="21"/>
      <c r="E64" s="15">
        <v>1500</v>
      </c>
      <c r="F64" s="16">
        <f t="shared" si="3"/>
        <v>1500</v>
      </c>
    </row>
    <row r="65" spans="1:6" ht="15">
      <c r="A65" s="127" t="s">
        <v>22</v>
      </c>
      <c r="B65" s="128" t="s">
        <v>11</v>
      </c>
      <c r="C65" s="13">
        <v>1</v>
      </c>
      <c r="D65" s="14"/>
      <c r="E65" s="15">
        <v>1000</v>
      </c>
      <c r="F65" s="16">
        <f t="shared" si="3"/>
        <v>1000</v>
      </c>
    </row>
    <row r="66" spans="1:6" ht="15">
      <c r="A66" s="127" t="s">
        <v>34</v>
      </c>
      <c r="B66" s="128" t="s">
        <v>11</v>
      </c>
      <c r="C66" s="17">
        <v>1</v>
      </c>
      <c r="D66" s="14"/>
      <c r="E66" s="15">
        <v>10123.809523809523</v>
      </c>
      <c r="F66" s="16">
        <f t="shared" si="3"/>
        <v>10123.809523809523</v>
      </c>
    </row>
    <row r="67" spans="1:6" ht="15">
      <c r="A67" s="127" t="s">
        <v>20</v>
      </c>
      <c r="B67" s="128" t="s">
        <v>11</v>
      </c>
      <c r="C67" s="17">
        <v>1</v>
      </c>
      <c r="D67" s="14"/>
      <c r="E67" s="15">
        <f>F66*0.05</f>
        <v>506.19047619047615</v>
      </c>
      <c r="F67" s="16">
        <f t="shared" si="3"/>
        <v>506.19047619047615</v>
      </c>
    </row>
    <row r="68" spans="1:6" ht="15">
      <c r="A68" s="18"/>
      <c r="B68" s="19"/>
      <c r="C68" s="18"/>
      <c r="D68" s="18"/>
      <c r="E68" s="20" t="s">
        <v>21</v>
      </c>
      <c r="F68" s="18">
        <f>SUM(F63:F67)</f>
        <v>19700</v>
      </c>
    </row>
    <row r="69" spans="1:6" ht="15">
      <c r="A69" s="18"/>
      <c r="B69" s="19"/>
      <c r="C69" s="18"/>
      <c r="D69" s="18"/>
      <c r="E69" s="20" t="s">
        <v>14</v>
      </c>
      <c r="F69" s="18">
        <f>F68</f>
        <v>19700</v>
      </c>
    </row>
  </sheetData>
  <mergeCells count="5">
    <mergeCell ref="A1:D1"/>
    <mergeCell ref="A12:D12"/>
    <mergeCell ref="A24:F24"/>
    <mergeCell ref="A50:D50"/>
    <mergeCell ref="A61:D6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AIU</vt:lpstr>
      <vt:lpstr>PRESUPUESTO ADMON Y OTROS C (2)</vt:lpstr>
      <vt:lpstr>APUs</vt:lpstr>
      <vt:lpstr>AIU!Área_de_impresión</vt:lpstr>
      <vt:lpstr>'PRESUPUESTO ADMON Y OTROS C (2)'!Área_de_impresión</vt:lpstr>
      <vt:lpstr>AIU!Títulos_a_imprimir</vt:lpstr>
      <vt:lpstr>'PRESUPUESTO ADMON Y OTROS C (2)'!Títulos_a_imprimir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Granada</cp:lastModifiedBy>
  <dcterms:created xsi:type="dcterms:W3CDTF">2021-11-03T19:28:20Z</dcterms:created>
  <dcterms:modified xsi:type="dcterms:W3CDTF">2023-03-22T15:21:40Z</dcterms:modified>
</cp:coreProperties>
</file>