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nionline-my.sharepoint.com/personal/dpacheco_ani_gov_co1/Documents/PROCESOS/Proceso VJ-VGCON-CM-010-2022 - AEROPUERTO EL DORADO/EVALUACIÓN/INFORME DEFINITIVO/"/>
    </mc:Choice>
  </mc:AlternateContent>
  <xr:revisionPtr revIDLastSave="0" documentId="8_{7BC53691-2320-4632-81EF-D24103243054}" xr6:coauthVersionLast="47" xr6:coauthVersionMax="47" xr10:uidLastSave="{00000000-0000-0000-0000-000000000000}"/>
  <bookViews>
    <workbookView xWindow="-120" yWindow="-120" windowWidth="20730" windowHeight="11160" firstSheet="1" activeTab="1" xr2:uid="{CFBC031E-2AD1-4708-A146-37F70151096C}"/>
  </bookViews>
  <sheets>
    <sheet name="DATOS INICIALES" sheetId="3" r:id="rId1"/>
    <sheet name="EVALUACION" sheetId="1" r:id="rId2"/>
    <sheet name="parametros" sheetId="2" r:id="rId3"/>
  </sheets>
  <definedNames>
    <definedName name="_xlnm.Print_Area" localSheetId="1">EVALUACION!$B$1:$AF$14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174" i="1" l="1"/>
  <c r="AF106" i="1"/>
  <c r="AA106" i="1"/>
  <c r="T106" i="1"/>
  <c r="L102" i="1" l="1"/>
  <c r="C90" i="1" l="1"/>
  <c r="K17" i="1" l="1"/>
  <c r="L17" i="1"/>
  <c r="L18" i="1"/>
  <c r="K18" i="1"/>
  <c r="K16" i="1" s="1"/>
  <c r="Q16" i="1" s="1"/>
  <c r="R16" i="1" s="1"/>
  <c r="C17" i="1"/>
  <c r="C18" i="1" s="1"/>
  <c r="S16" i="1"/>
  <c r="P16" i="1"/>
  <c r="N16" i="1"/>
  <c r="M16" i="1"/>
  <c r="J16" i="1"/>
  <c r="I16" i="1"/>
  <c r="H16" i="1"/>
  <c r="G16" i="1"/>
  <c r="E16" i="1"/>
  <c r="D16" i="1"/>
  <c r="K20" i="1"/>
  <c r="L20" i="1"/>
  <c r="L21" i="1"/>
  <c r="K21" i="1"/>
  <c r="K19" i="1" s="1"/>
  <c r="Q19" i="1" s="1"/>
  <c r="C20" i="1"/>
  <c r="C21" i="1" s="1"/>
  <c r="S19" i="1"/>
  <c r="P19" i="1"/>
  <c r="N19" i="1"/>
  <c r="M19" i="1"/>
  <c r="J19" i="1"/>
  <c r="I19" i="1"/>
  <c r="H19" i="1"/>
  <c r="G19" i="1"/>
  <c r="E19" i="1"/>
  <c r="D19" i="1"/>
  <c r="K23" i="1"/>
  <c r="L23" i="1"/>
  <c r="R19" i="1" l="1"/>
  <c r="L16" i="1"/>
  <c r="AB16" i="1" s="1"/>
  <c r="AC16" i="1" s="1"/>
  <c r="AF16" i="1" s="1"/>
  <c r="W16" i="1"/>
  <c r="X16" i="1" s="1"/>
  <c r="U16" i="1"/>
  <c r="V16" i="1" s="1"/>
  <c r="AD16" i="1"/>
  <c r="AE16" i="1" s="1"/>
  <c r="Y16" i="1"/>
  <c r="Z16" i="1" s="1"/>
  <c r="L19" i="1"/>
  <c r="AB19" i="1" s="1"/>
  <c r="AC19" i="1" s="1"/>
  <c r="W19" i="1"/>
  <c r="X19" i="1" s="1"/>
  <c r="U19" i="1"/>
  <c r="V19" i="1" s="1"/>
  <c r="AD19" i="1"/>
  <c r="AE19" i="1" s="1"/>
  <c r="Y19" i="1"/>
  <c r="Z19" i="1" s="1"/>
  <c r="AF19" i="1" l="1"/>
  <c r="N22" i="1" l="1"/>
  <c r="M22" i="1"/>
  <c r="J22" i="1"/>
  <c r="I22" i="1"/>
  <c r="H22" i="1"/>
  <c r="G22" i="1"/>
  <c r="L24" i="1"/>
  <c r="L22" i="1" s="1"/>
  <c r="K24" i="1"/>
  <c r="C23" i="1"/>
  <c r="C24" i="1" s="1"/>
  <c r="S22" i="1"/>
  <c r="P22" i="1"/>
  <c r="E22" i="1"/>
  <c r="D22" i="1"/>
  <c r="K26" i="1"/>
  <c r="L26" i="1"/>
  <c r="L27" i="1"/>
  <c r="K27" i="1"/>
  <c r="C26" i="1"/>
  <c r="C27" i="1" s="1"/>
  <c r="S25" i="1"/>
  <c r="P25" i="1"/>
  <c r="N25" i="1"/>
  <c r="M25" i="1"/>
  <c r="J25" i="1"/>
  <c r="I25" i="1"/>
  <c r="H25" i="1"/>
  <c r="G25" i="1"/>
  <c r="E25" i="1"/>
  <c r="D25" i="1"/>
  <c r="K29" i="1"/>
  <c r="L29" i="1"/>
  <c r="K30" i="1"/>
  <c r="L30" i="1"/>
  <c r="K22" i="1" l="1"/>
  <c r="Q22" i="1" s="1"/>
  <c r="R22" i="1" s="1"/>
  <c r="U22" i="1"/>
  <c r="V22" i="1" s="1"/>
  <c r="W22" i="1"/>
  <c r="X22" i="1" s="1"/>
  <c r="Y22" i="1"/>
  <c r="Z22" i="1" s="1"/>
  <c r="AB22" i="1"/>
  <c r="AC22" i="1" s="1"/>
  <c r="AD22" i="1"/>
  <c r="AE22" i="1" s="1"/>
  <c r="L25" i="1"/>
  <c r="AB25" i="1" s="1"/>
  <c r="AC25" i="1" s="1"/>
  <c r="K25" i="1"/>
  <c r="Q25" i="1" s="1"/>
  <c r="R25" i="1" s="1"/>
  <c r="U25" i="1"/>
  <c r="V25" i="1" s="1"/>
  <c r="AD25" i="1"/>
  <c r="AE25" i="1" s="1"/>
  <c r="Y25" i="1"/>
  <c r="Z25" i="1" s="1"/>
  <c r="W25" i="1"/>
  <c r="X25" i="1" s="1"/>
  <c r="AF22" i="1" l="1"/>
  <c r="AF25" i="1"/>
  <c r="L31" i="1" l="1"/>
  <c r="K31" i="1"/>
  <c r="C29" i="1"/>
  <c r="C30" i="1" s="1"/>
  <c r="C31" i="1" s="1"/>
  <c r="S28" i="1"/>
  <c r="P28" i="1"/>
  <c r="N28" i="1"/>
  <c r="M28" i="1"/>
  <c r="J28" i="1"/>
  <c r="I28" i="1"/>
  <c r="H28" i="1"/>
  <c r="G28" i="1"/>
  <c r="E28" i="1"/>
  <c r="D28" i="1"/>
  <c r="L34" i="1"/>
  <c r="K34" i="1"/>
  <c r="L33" i="1"/>
  <c r="K33" i="1"/>
  <c r="C33" i="1"/>
  <c r="C34" i="1" s="1"/>
  <c r="P32" i="1"/>
  <c r="N32" i="1"/>
  <c r="M32" i="1"/>
  <c r="J32" i="1"/>
  <c r="I32" i="1"/>
  <c r="H32" i="1"/>
  <c r="G32" i="1"/>
  <c r="E32" i="1"/>
  <c r="D32" i="1"/>
  <c r="K36" i="1"/>
  <c r="S35" i="1" s="1"/>
  <c r="L36" i="1"/>
  <c r="L37" i="1"/>
  <c r="K37" i="1"/>
  <c r="C36" i="1"/>
  <c r="C37" i="1" s="1"/>
  <c r="P35" i="1"/>
  <c r="N35" i="1"/>
  <c r="M35" i="1"/>
  <c r="J35" i="1"/>
  <c r="I35" i="1"/>
  <c r="H35" i="1"/>
  <c r="G35" i="1"/>
  <c r="E35" i="1"/>
  <c r="D35" i="1"/>
  <c r="K32" i="1" l="1"/>
  <c r="Q32" i="1" s="1"/>
  <c r="R32" i="1" s="1"/>
  <c r="Y28" i="1"/>
  <c r="Z28" i="1" s="1"/>
  <c r="W28" i="1"/>
  <c r="X28" i="1" s="1"/>
  <c r="K28" i="1"/>
  <c r="Q28" i="1" s="1"/>
  <c r="R28" i="1" s="1"/>
  <c r="L28" i="1"/>
  <c r="AB28" i="1" s="1"/>
  <c r="AC28" i="1" s="1"/>
  <c r="U28" i="1"/>
  <c r="V28" i="1" s="1"/>
  <c r="AD28" i="1"/>
  <c r="AE28" i="1" s="1"/>
  <c r="S32" i="1"/>
  <c r="W32" i="1"/>
  <c r="X32" i="1" s="1"/>
  <c r="L32" i="1"/>
  <c r="AB32" i="1" s="1"/>
  <c r="AC32" i="1" s="1"/>
  <c r="U32" i="1"/>
  <c r="V32" i="1" s="1"/>
  <c r="AD32" i="1"/>
  <c r="AE32" i="1" s="1"/>
  <c r="Y32" i="1"/>
  <c r="Z32" i="1" s="1"/>
  <c r="L35" i="1"/>
  <c r="AB35" i="1" s="1"/>
  <c r="AC35" i="1" s="1"/>
  <c r="K35" i="1"/>
  <c r="Q35" i="1" s="1"/>
  <c r="R35" i="1" s="1"/>
  <c r="U35" i="1"/>
  <c r="V35" i="1" s="1"/>
  <c r="AD35" i="1"/>
  <c r="AE35" i="1" s="1"/>
  <c r="Y35" i="1"/>
  <c r="Z35" i="1" s="1"/>
  <c r="W35" i="1"/>
  <c r="X35" i="1" s="1"/>
  <c r="AF32" i="1" l="1"/>
  <c r="AF35" i="1"/>
  <c r="K39" i="1" l="1"/>
  <c r="L39" i="1"/>
  <c r="L40" i="1"/>
  <c r="K40" i="1"/>
  <c r="C39" i="1"/>
  <c r="C40" i="1" s="1"/>
  <c r="P38" i="1"/>
  <c r="N38" i="1"/>
  <c r="M38" i="1"/>
  <c r="J38" i="1"/>
  <c r="I38" i="1"/>
  <c r="H38" i="1"/>
  <c r="G38" i="1"/>
  <c r="E38" i="1"/>
  <c r="D38" i="1"/>
  <c r="K42" i="1"/>
  <c r="L42" i="1"/>
  <c r="L43" i="1"/>
  <c r="K43" i="1"/>
  <c r="C42" i="1"/>
  <c r="C43" i="1" s="1"/>
  <c r="P41" i="1"/>
  <c r="N41" i="1"/>
  <c r="M41" i="1"/>
  <c r="J41" i="1"/>
  <c r="I41" i="1"/>
  <c r="H41" i="1"/>
  <c r="G41" i="1"/>
  <c r="E41" i="1"/>
  <c r="D41" i="1"/>
  <c r="K45" i="1"/>
  <c r="L45" i="1"/>
  <c r="L46" i="1"/>
  <c r="K46" i="1"/>
  <c r="C45" i="1"/>
  <c r="C46" i="1" s="1"/>
  <c r="P44" i="1"/>
  <c r="N44" i="1"/>
  <c r="M44" i="1"/>
  <c r="J44" i="1"/>
  <c r="I44" i="1"/>
  <c r="H44" i="1"/>
  <c r="G44" i="1"/>
  <c r="E44" i="1"/>
  <c r="D44" i="1"/>
  <c r="K48" i="1"/>
  <c r="L48" i="1"/>
  <c r="L49" i="1"/>
  <c r="K49" i="1"/>
  <c r="C48" i="1"/>
  <c r="C49" i="1" s="1"/>
  <c r="P47" i="1"/>
  <c r="N47" i="1"/>
  <c r="M47" i="1"/>
  <c r="J47" i="1"/>
  <c r="I47" i="1"/>
  <c r="H47" i="1"/>
  <c r="G47" i="1"/>
  <c r="E47" i="1"/>
  <c r="D47" i="1"/>
  <c r="K51" i="1"/>
  <c r="L51" i="1"/>
  <c r="L52" i="1"/>
  <c r="K52" i="1"/>
  <c r="S50" i="1"/>
  <c r="C51" i="1"/>
  <c r="C52" i="1" s="1"/>
  <c r="P50" i="1"/>
  <c r="N50" i="1"/>
  <c r="M50" i="1"/>
  <c r="J50" i="1"/>
  <c r="I50" i="1"/>
  <c r="H50" i="1"/>
  <c r="G50" i="1"/>
  <c r="E50" i="1"/>
  <c r="D50" i="1"/>
  <c r="K54" i="1"/>
  <c r="S53" i="1" s="1"/>
  <c r="L54" i="1"/>
  <c r="L55" i="1"/>
  <c r="K55" i="1"/>
  <c r="C54" i="1"/>
  <c r="C55" i="1" s="1"/>
  <c r="P53" i="1"/>
  <c r="N53" i="1"/>
  <c r="M53" i="1"/>
  <c r="J53" i="1"/>
  <c r="I53" i="1"/>
  <c r="H53" i="1"/>
  <c r="G53" i="1"/>
  <c r="E53" i="1"/>
  <c r="D53" i="1"/>
  <c r="K57" i="1"/>
  <c r="S56" i="1" s="1"/>
  <c r="L57" i="1"/>
  <c r="L58" i="1"/>
  <c r="K58" i="1"/>
  <c r="C57" i="1"/>
  <c r="C58" i="1" s="1"/>
  <c r="P56" i="1"/>
  <c r="N56" i="1"/>
  <c r="M56" i="1"/>
  <c r="J56" i="1"/>
  <c r="I56" i="1"/>
  <c r="H56" i="1"/>
  <c r="G56" i="1"/>
  <c r="E56" i="1"/>
  <c r="D56" i="1"/>
  <c r="K61" i="1"/>
  <c r="L61" i="1"/>
  <c r="AD59" i="1"/>
  <c r="AE59" i="1" s="1"/>
  <c r="Y59" i="1"/>
  <c r="Z59" i="1" s="1"/>
  <c r="W59" i="1"/>
  <c r="X59" i="1" s="1"/>
  <c r="U59" i="1"/>
  <c r="V59" i="1" s="1"/>
  <c r="P59" i="1"/>
  <c r="L59" i="1"/>
  <c r="AB59" i="1" s="1"/>
  <c r="AC59" i="1" s="1"/>
  <c r="K59" i="1"/>
  <c r="Q59" i="1" s="1"/>
  <c r="D59" i="1"/>
  <c r="L62" i="1"/>
  <c r="K62" i="1"/>
  <c r="C61" i="1"/>
  <c r="C62" i="1" s="1"/>
  <c r="P60" i="1"/>
  <c r="N60" i="1"/>
  <c r="M60" i="1"/>
  <c r="J60" i="1"/>
  <c r="I60" i="1"/>
  <c r="H60" i="1"/>
  <c r="G60" i="1"/>
  <c r="E60" i="1"/>
  <c r="D60" i="1"/>
  <c r="K65" i="1"/>
  <c r="S63" i="1" s="1"/>
  <c r="L65" i="1"/>
  <c r="L64" i="1"/>
  <c r="K64" i="1"/>
  <c r="C64" i="1"/>
  <c r="C65" i="1" s="1"/>
  <c r="P63" i="1"/>
  <c r="N63" i="1"/>
  <c r="M63" i="1"/>
  <c r="J63" i="1"/>
  <c r="I63" i="1"/>
  <c r="H63" i="1"/>
  <c r="G63" i="1"/>
  <c r="E63" i="1"/>
  <c r="D63" i="1"/>
  <c r="K67" i="1"/>
  <c r="L67" i="1"/>
  <c r="K68" i="1"/>
  <c r="L68" i="1"/>
  <c r="L69" i="1"/>
  <c r="K69" i="1"/>
  <c r="C67" i="1"/>
  <c r="C68" i="1" s="1"/>
  <c r="C69" i="1" s="1"/>
  <c r="S66" i="1"/>
  <c r="P66" i="1"/>
  <c r="N66" i="1"/>
  <c r="M66" i="1"/>
  <c r="J66" i="1"/>
  <c r="I66" i="1"/>
  <c r="H66" i="1"/>
  <c r="G66" i="1"/>
  <c r="E66" i="1"/>
  <c r="D66" i="1"/>
  <c r="L72" i="1"/>
  <c r="K72" i="1"/>
  <c r="L71" i="1"/>
  <c r="K71" i="1"/>
  <c r="C71" i="1"/>
  <c r="C72" i="1" s="1"/>
  <c r="P70" i="1"/>
  <c r="N70" i="1"/>
  <c r="M70" i="1"/>
  <c r="J70" i="1"/>
  <c r="I70" i="1"/>
  <c r="H70" i="1"/>
  <c r="G70" i="1"/>
  <c r="E70" i="1"/>
  <c r="D70" i="1"/>
  <c r="K74" i="1"/>
  <c r="S73" i="1" s="1"/>
  <c r="L74" i="1"/>
  <c r="L75" i="1"/>
  <c r="K75" i="1"/>
  <c r="C74" i="1"/>
  <c r="C75" i="1" s="1"/>
  <c r="P73" i="1"/>
  <c r="N73" i="1"/>
  <c r="M73" i="1"/>
  <c r="J73" i="1"/>
  <c r="I73" i="1"/>
  <c r="H73" i="1"/>
  <c r="G73" i="1"/>
  <c r="E73" i="1"/>
  <c r="D73" i="1"/>
  <c r="K77" i="1"/>
  <c r="L77" i="1"/>
  <c r="L78" i="1"/>
  <c r="K78" i="1"/>
  <c r="C77" i="1"/>
  <c r="C78" i="1" s="1"/>
  <c r="S76" i="1"/>
  <c r="P76" i="1"/>
  <c r="N76" i="1"/>
  <c r="M76" i="1"/>
  <c r="J76" i="1"/>
  <c r="I76" i="1"/>
  <c r="H76" i="1"/>
  <c r="G76" i="1"/>
  <c r="E76" i="1"/>
  <c r="D76" i="1"/>
  <c r="K80" i="1"/>
  <c r="L80" i="1"/>
  <c r="L81" i="1"/>
  <c r="K81" i="1"/>
  <c r="C80" i="1"/>
  <c r="C81" i="1" s="1"/>
  <c r="P79" i="1"/>
  <c r="N79" i="1"/>
  <c r="M79" i="1"/>
  <c r="J79" i="1"/>
  <c r="I79" i="1"/>
  <c r="H79" i="1"/>
  <c r="G79" i="1"/>
  <c r="E79" i="1"/>
  <c r="D79" i="1"/>
  <c r="K83" i="1"/>
  <c r="L83" i="1"/>
  <c r="L84" i="1"/>
  <c r="K84" i="1"/>
  <c r="C83" i="1"/>
  <c r="C84" i="1" s="1"/>
  <c r="P82" i="1"/>
  <c r="N82" i="1"/>
  <c r="M82" i="1"/>
  <c r="J82" i="1"/>
  <c r="I82" i="1"/>
  <c r="H82" i="1"/>
  <c r="G82" i="1"/>
  <c r="E82" i="1"/>
  <c r="D82" i="1"/>
  <c r="K86" i="1"/>
  <c r="S85" i="1" s="1"/>
  <c r="L86" i="1"/>
  <c r="L88" i="1"/>
  <c r="K88" i="1"/>
  <c r="L87" i="1"/>
  <c r="K87" i="1"/>
  <c r="C86" i="1"/>
  <c r="C87" i="1" s="1"/>
  <c r="C88" i="1" s="1"/>
  <c r="P85" i="1"/>
  <c r="N85" i="1"/>
  <c r="M85" i="1"/>
  <c r="J85" i="1"/>
  <c r="I85" i="1"/>
  <c r="H85" i="1"/>
  <c r="G85" i="1"/>
  <c r="E85" i="1"/>
  <c r="D85" i="1"/>
  <c r="K90" i="1"/>
  <c r="S89" i="1" s="1"/>
  <c r="L90" i="1"/>
  <c r="L91" i="1"/>
  <c r="K91" i="1"/>
  <c r="C91" i="1"/>
  <c r="P89" i="1"/>
  <c r="N89" i="1"/>
  <c r="M89" i="1"/>
  <c r="J89" i="1"/>
  <c r="I89" i="1"/>
  <c r="H89" i="1"/>
  <c r="G89" i="1"/>
  <c r="E89" i="1"/>
  <c r="D89" i="1"/>
  <c r="K93" i="1"/>
  <c r="L93" i="1"/>
  <c r="K94" i="1"/>
  <c r="S92" i="1" s="1"/>
  <c r="L94" i="1"/>
  <c r="L95" i="1"/>
  <c r="K95" i="1"/>
  <c r="C93" i="1"/>
  <c r="C94" i="1" s="1"/>
  <c r="C95" i="1" s="1"/>
  <c r="P92" i="1"/>
  <c r="N92" i="1"/>
  <c r="M92" i="1"/>
  <c r="J92" i="1"/>
  <c r="I92" i="1"/>
  <c r="H92" i="1"/>
  <c r="G92" i="1"/>
  <c r="E92" i="1"/>
  <c r="D92" i="1"/>
  <c r="Z96" i="1"/>
  <c r="K97" i="1"/>
  <c r="S96" i="1" s="1"/>
  <c r="L97" i="1"/>
  <c r="L98" i="1"/>
  <c r="K98" i="1"/>
  <c r="C97" i="1"/>
  <c r="C98" i="1" s="1"/>
  <c r="P96" i="1"/>
  <c r="N96" i="1"/>
  <c r="M96" i="1"/>
  <c r="J96" i="1"/>
  <c r="I96" i="1"/>
  <c r="H96" i="1"/>
  <c r="G96" i="1"/>
  <c r="E96" i="1"/>
  <c r="D96" i="1"/>
  <c r="K100" i="1"/>
  <c r="L100" i="1"/>
  <c r="K102" i="1"/>
  <c r="S99" i="1" s="1"/>
  <c r="L101" i="1"/>
  <c r="K101" i="1"/>
  <c r="C100" i="1"/>
  <c r="C101" i="1" s="1"/>
  <c r="C102" i="1" s="1"/>
  <c r="P99" i="1"/>
  <c r="N99" i="1"/>
  <c r="M99" i="1"/>
  <c r="J99" i="1"/>
  <c r="I99" i="1"/>
  <c r="H99" i="1"/>
  <c r="G99" i="1"/>
  <c r="E99" i="1"/>
  <c r="D99" i="1"/>
  <c r="K104" i="1"/>
  <c r="S103" i="1" s="1"/>
  <c r="L104" i="1"/>
  <c r="L105" i="1"/>
  <c r="K105" i="1"/>
  <c r="C104" i="1"/>
  <c r="C105" i="1" s="1"/>
  <c r="P103" i="1"/>
  <c r="N103" i="1"/>
  <c r="M103" i="1"/>
  <c r="J103" i="1"/>
  <c r="I103" i="1"/>
  <c r="H103" i="1"/>
  <c r="G103" i="1"/>
  <c r="E103" i="1"/>
  <c r="D103" i="1"/>
  <c r="K107" i="1"/>
  <c r="L107" i="1"/>
  <c r="L108" i="1"/>
  <c r="K108" i="1"/>
  <c r="C107" i="1"/>
  <c r="C108" i="1" s="1"/>
  <c r="P106" i="1"/>
  <c r="N106" i="1"/>
  <c r="M106" i="1"/>
  <c r="J106" i="1"/>
  <c r="I106" i="1"/>
  <c r="H106" i="1"/>
  <c r="G106" i="1"/>
  <c r="E106" i="1"/>
  <c r="D106" i="1"/>
  <c r="K110" i="1"/>
  <c r="S109" i="1" s="1"/>
  <c r="L110" i="1"/>
  <c r="L111" i="1"/>
  <c r="K111" i="1"/>
  <c r="C110" i="1"/>
  <c r="C111" i="1" s="1"/>
  <c r="P109" i="1"/>
  <c r="N109" i="1"/>
  <c r="M109" i="1"/>
  <c r="J109" i="1"/>
  <c r="I109" i="1"/>
  <c r="H109" i="1"/>
  <c r="G109" i="1"/>
  <c r="E109" i="1"/>
  <c r="D109" i="1"/>
  <c r="K113" i="1"/>
  <c r="L113" i="1"/>
  <c r="K114" i="1"/>
  <c r="L114" i="1"/>
  <c r="C113" i="1"/>
  <c r="C114" i="1" s="1"/>
  <c r="P112" i="1"/>
  <c r="N112" i="1"/>
  <c r="M112" i="1"/>
  <c r="J112" i="1"/>
  <c r="I112" i="1"/>
  <c r="H112" i="1"/>
  <c r="G112" i="1"/>
  <c r="E112" i="1"/>
  <c r="D112" i="1"/>
  <c r="K116" i="1"/>
  <c r="S115" i="1" s="1"/>
  <c r="L116" i="1"/>
  <c r="L117" i="1"/>
  <c r="K117" i="1"/>
  <c r="C116" i="1"/>
  <c r="C117" i="1" s="1"/>
  <c r="P115" i="1"/>
  <c r="N115" i="1"/>
  <c r="M115" i="1"/>
  <c r="J115" i="1"/>
  <c r="I115" i="1"/>
  <c r="H115" i="1"/>
  <c r="G115" i="1"/>
  <c r="E115" i="1"/>
  <c r="D115" i="1"/>
  <c r="AD118" i="1"/>
  <c r="AE118" i="1" s="1"/>
  <c r="Y118" i="1"/>
  <c r="Z118" i="1" s="1"/>
  <c r="W118" i="1"/>
  <c r="X118" i="1" s="1"/>
  <c r="U118" i="1"/>
  <c r="V118" i="1" s="1"/>
  <c r="P118" i="1"/>
  <c r="L118" i="1"/>
  <c r="AB118" i="1" s="1"/>
  <c r="AC118" i="1" s="1"/>
  <c r="K118" i="1"/>
  <c r="Q118" i="1" s="1"/>
  <c r="D118" i="1"/>
  <c r="K120" i="1"/>
  <c r="S119" i="1" s="1"/>
  <c r="L120" i="1"/>
  <c r="L121" i="1"/>
  <c r="K121" i="1"/>
  <c r="C120" i="1"/>
  <c r="C121" i="1" s="1"/>
  <c r="P119" i="1"/>
  <c r="N119" i="1"/>
  <c r="M119" i="1"/>
  <c r="J119" i="1"/>
  <c r="I119" i="1"/>
  <c r="H119" i="1"/>
  <c r="G119" i="1"/>
  <c r="E119" i="1"/>
  <c r="D119" i="1"/>
  <c r="K123" i="1"/>
  <c r="L123" i="1"/>
  <c r="K124" i="1"/>
  <c r="S122" i="1" s="1"/>
  <c r="L124" i="1"/>
  <c r="L125" i="1"/>
  <c r="K125" i="1"/>
  <c r="C123" i="1"/>
  <c r="C124" i="1" s="1"/>
  <c r="C125" i="1" s="1"/>
  <c r="P122" i="1"/>
  <c r="N122" i="1"/>
  <c r="M122" i="1"/>
  <c r="J122" i="1"/>
  <c r="I122" i="1"/>
  <c r="H122" i="1"/>
  <c r="G122" i="1"/>
  <c r="E122" i="1"/>
  <c r="D122" i="1"/>
  <c r="K127" i="1"/>
  <c r="L127" i="1"/>
  <c r="L128" i="1"/>
  <c r="K128" i="1"/>
  <c r="S126" i="1" s="1"/>
  <c r="C127" i="1"/>
  <c r="C128" i="1" s="1"/>
  <c r="P126" i="1"/>
  <c r="N126" i="1"/>
  <c r="M126" i="1"/>
  <c r="J126" i="1"/>
  <c r="I126" i="1"/>
  <c r="H126" i="1"/>
  <c r="G126" i="1"/>
  <c r="E126" i="1"/>
  <c r="D126" i="1"/>
  <c r="AD129" i="1"/>
  <c r="AE129" i="1" s="1"/>
  <c r="Z129" i="1"/>
  <c r="W129" i="1"/>
  <c r="X129" i="1" s="1"/>
  <c r="U129" i="1"/>
  <c r="V129" i="1" s="1"/>
  <c r="P129" i="1"/>
  <c r="L129" i="1"/>
  <c r="AB129" i="1" s="1"/>
  <c r="AC129" i="1" s="1"/>
  <c r="K129" i="1"/>
  <c r="Q129" i="1" s="1"/>
  <c r="D129" i="1"/>
  <c r="AD130" i="1"/>
  <c r="AE130" i="1" s="1"/>
  <c r="Y130" i="1"/>
  <c r="Z130" i="1" s="1"/>
  <c r="W130" i="1"/>
  <c r="X130" i="1" s="1"/>
  <c r="U130" i="1"/>
  <c r="V130" i="1" s="1"/>
  <c r="P130" i="1"/>
  <c r="L130" i="1"/>
  <c r="AB130" i="1" s="1"/>
  <c r="AC130" i="1" s="1"/>
  <c r="K130" i="1"/>
  <c r="Q130" i="1" s="1"/>
  <c r="D130" i="1"/>
  <c r="K132" i="1"/>
  <c r="L132" i="1"/>
  <c r="K133" i="1"/>
  <c r="S131" i="1" s="1"/>
  <c r="L133" i="1"/>
  <c r="L134" i="1"/>
  <c r="K134" i="1"/>
  <c r="C132" i="1"/>
  <c r="C133" i="1" s="1"/>
  <c r="C134" i="1" s="1"/>
  <c r="P131" i="1"/>
  <c r="N131" i="1"/>
  <c r="M131" i="1"/>
  <c r="J131" i="1"/>
  <c r="I131" i="1"/>
  <c r="H131" i="1"/>
  <c r="G131" i="1"/>
  <c r="E131" i="1"/>
  <c r="D131" i="1"/>
  <c r="K136" i="1"/>
  <c r="L136" i="1"/>
  <c r="L137" i="1"/>
  <c r="K137" i="1"/>
  <c r="C136" i="1"/>
  <c r="C137" i="1" s="1"/>
  <c r="P135" i="1"/>
  <c r="N135" i="1"/>
  <c r="M135" i="1"/>
  <c r="J135" i="1"/>
  <c r="I135" i="1"/>
  <c r="H135" i="1"/>
  <c r="G135" i="1"/>
  <c r="E135" i="1"/>
  <c r="D135" i="1"/>
  <c r="K139" i="1"/>
  <c r="L139" i="1"/>
  <c r="L140" i="1"/>
  <c r="K140" i="1"/>
  <c r="S138" i="1" s="1"/>
  <c r="C139" i="1"/>
  <c r="C140" i="1" s="1"/>
  <c r="P138" i="1"/>
  <c r="N138" i="1"/>
  <c r="M138" i="1"/>
  <c r="J138" i="1"/>
  <c r="I138" i="1"/>
  <c r="H138" i="1"/>
  <c r="G138" i="1"/>
  <c r="E138" i="1"/>
  <c r="D138" i="1"/>
  <c r="K142" i="1"/>
  <c r="S141" i="1" s="1"/>
  <c r="L142" i="1"/>
  <c r="L143" i="1"/>
  <c r="K143" i="1"/>
  <c r="C142" i="1"/>
  <c r="C143" i="1" s="1"/>
  <c r="P141" i="1"/>
  <c r="N141" i="1"/>
  <c r="M141" i="1"/>
  <c r="J141" i="1"/>
  <c r="I141" i="1"/>
  <c r="H141" i="1"/>
  <c r="G141" i="1"/>
  <c r="E141" i="1"/>
  <c r="D141" i="1"/>
  <c r="K145" i="1"/>
  <c r="L145" i="1"/>
  <c r="L146" i="1"/>
  <c r="K146" i="1"/>
  <c r="S144" i="1" s="1"/>
  <c r="C145" i="1"/>
  <c r="C146" i="1" s="1"/>
  <c r="P144" i="1"/>
  <c r="N144" i="1"/>
  <c r="M144" i="1"/>
  <c r="J144" i="1"/>
  <c r="I144" i="1"/>
  <c r="H144" i="1"/>
  <c r="G144" i="1"/>
  <c r="E144" i="1"/>
  <c r="D144" i="1"/>
  <c r="K148" i="1"/>
  <c r="L148" i="1"/>
  <c r="L149" i="1"/>
  <c r="K149" i="1"/>
  <c r="S147" i="1" s="1"/>
  <c r="C148" i="1"/>
  <c r="C149" i="1" s="1"/>
  <c r="P147" i="1"/>
  <c r="N147" i="1"/>
  <c r="M147" i="1"/>
  <c r="J147" i="1"/>
  <c r="I147" i="1"/>
  <c r="H147" i="1"/>
  <c r="G147" i="1"/>
  <c r="E147" i="1"/>
  <c r="D147" i="1"/>
  <c r="K151" i="1"/>
  <c r="S150" i="1" s="1"/>
  <c r="L151" i="1"/>
  <c r="K152" i="1"/>
  <c r="L152" i="1"/>
  <c r="L153" i="1"/>
  <c r="K153" i="1"/>
  <c r="C151" i="1"/>
  <c r="C152" i="1" s="1"/>
  <c r="C153" i="1" s="1"/>
  <c r="P150" i="1"/>
  <c r="N150" i="1"/>
  <c r="M150" i="1"/>
  <c r="J150" i="1"/>
  <c r="I150" i="1"/>
  <c r="H150" i="1"/>
  <c r="G150" i="1"/>
  <c r="E150" i="1"/>
  <c r="D150" i="1"/>
  <c r="AD154" i="1"/>
  <c r="AE154" i="1" s="1"/>
  <c r="Y154" i="1"/>
  <c r="Z154" i="1" s="1"/>
  <c r="W154" i="1"/>
  <c r="X154" i="1" s="1"/>
  <c r="U154" i="1"/>
  <c r="V154" i="1" s="1"/>
  <c r="P154" i="1"/>
  <c r="L154" i="1"/>
  <c r="AB154" i="1" s="1"/>
  <c r="AC154" i="1" s="1"/>
  <c r="K154" i="1"/>
  <c r="Q154" i="1" s="1"/>
  <c r="D154" i="1"/>
  <c r="K156" i="1"/>
  <c r="L156" i="1"/>
  <c r="L157" i="1"/>
  <c r="K157" i="1"/>
  <c r="C156" i="1"/>
  <c r="C157" i="1" s="1"/>
  <c r="S155" i="1"/>
  <c r="P155" i="1"/>
  <c r="N155" i="1"/>
  <c r="M155" i="1"/>
  <c r="J155" i="1"/>
  <c r="I155" i="1"/>
  <c r="H155" i="1"/>
  <c r="G155" i="1"/>
  <c r="E155" i="1"/>
  <c r="D155" i="1"/>
  <c r="AD158" i="1"/>
  <c r="AE158" i="1" s="1"/>
  <c r="Y158" i="1"/>
  <c r="Z158" i="1" s="1"/>
  <c r="W158" i="1"/>
  <c r="X158" i="1" s="1"/>
  <c r="U158" i="1"/>
  <c r="V158" i="1" s="1"/>
  <c r="P158" i="1"/>
  <c r="L158" i="1"/>
  <c r="AB158" i="1" s="1"/>
  <c r="AC158" i="1" s="1"/>
  <c r="K158" i="1"/>
  <c r="Q158" i="1" s="1"/>
  <c r="D158" i="1"/>
  <c r="K160" i="1"/>
  <c r="S159" i="1" s="1"/>
  <c r="L160" i="1"/>
  <c r="L161" i="1"/>
  <c r="K161" i="1"/>
  <c r="C160" i="1"/>
  <c r="C161" i="1" s="1"/>
  <c r="P159" i="1"/>
  <c r="N159" i="1"/>
  <c r="M159" i="1"/>
  <c r="J159" i="1"/>
  <c r="I159" i="1"/>
  <c r="H159" i="1"/>
  <c r="G159" i="1"/>
  <c r="E159" i="1"/>
  <c r="D159" i="1"/>
  <c r="K38" i="1" l="1"/>
  <c r="Q38" i="1" s="1"/>
  <c r="R38" i="1" s="1"/>
  <c r="K82" i="1"/>
  <c r="Q82" i="1" s="1"/>
  <c r="K41" i="1"/>
  <c r="Q41" i="1" s="1"/>
  <c r="R41" i="1" s="1"/>
  <c r="S38" i="1"/>
  <c r="L38" i="1"/>
  <c r="AB38" i="1" s="1"/>
  <c r="AC38" i="1" s="1"/>
  <c r="K50" i="1"/>
  <c r="Q50" i="1" s="1"/>
  <c r="R50" i="1" s="1"/>
  <c r="K44" i="1"/>
  <c r="Q44" i="1" s="1"/>
  <c r="R44" i="1" s="1"/>
  <c r="W38" i="1"/>
  <c r="X38" i="1" s="1"/>
  <c r="U38" i="1"/>
  <c r="V38" i="1" s="1"/>
  <c r="AD38" i="1"/>
  <c r="AE38" i="1" s="1"/>
  <c r="K47" i="1"/>
  <c r="Q47" i="1" s="1"/>
  <c r="R47" i="1" s="1"/>
  <c r="Y38" i="1"/>
  <c r="Z38" i="1" s="1"/>
  <c r="L41" i="1"/>
  <c r="AB41" i="1" s="1"/>
  <c r="AC41" i="1" s="1"/>
  <c r="S41" i="1"/>
  <c r="W41" i="1"/>
  <c r="X41" i="1" s="1"/>
  <c r="U41" i="1"/>
  <c r="V41" i="1" s="1"/>
  <c r="AD41" i="1"/>
  <c r="AE41" i="1" s="1"/>
  <c r="Y41" i="1"/>
  <c r="Z41" i="1" s="1"/>
  <c r="L44" i="1"/>
  <c r="AB44" i="1" s="1"/>
  <c r="AC44" i="1" s="1"/>
  <c r="S44" i="1"/>
  <c r="U44" i="1"/>
  <c r="V44" i="1" s="1"/>
  <c r="W44" i="1"/>
  <c r="X44" i="1" s="1"/>
  <c r="AD44" i="1"/>
  <c r="AE44" i="1" s="1"/>
  <c r="K53" i="1"/>
  <c r="Q53" i="1" s="1"/>
  <c r="R53" i="1" s="1"/>
  <c r="K56" i="1"/>
  <c r="Q56" i="1" s="1"/>
  <c r="R56" i="1" s="1"/>
  <c r="Y44" i="1"/>
  <c r="Z44" i="1" s="1"/>
  <c r="L47" i="1"/>
  <c r="AB47" i="1" s="1"/>
  <c r="AC47" i="1" s="1"/>
  <c r="Y47" i="1"/>
  <c r="Z47" i="1" s="1"/>
  <c r="S47" i="1"/>
  <c r="W47" i="1"/>
  <c r="X47" i="1" s="1"/>
  <c r="U47" i="1"/>
  <c r="V47" i="1" s="1"/>
  <c r="AD47" i="1"/>
  <c r="AE47" i="1" s="1"/>
  <c r="K60" i="1"/>
  <c r="Q60" i="1" s="1"/>
  <c r="R60" i="1" s="1"/>
  <c r="L50" i="1"/>
  <c r="AB50" i="1" s="1"/>
  <c r="AC50" i="1" s="1"/>
  <c r="W50" i="1"/>
  <c r="X50" i="1" s="1"/>
  <c r="U50" i="1"/>
  <c r="V50" i="1" s="1"/>
  <c r="AD50" i="1"/>
  <c r="AE50" i="1" s="1"/>
  <c r="Y50" i="1"/>
  <c r="Z50" i="1" s="1"/>
  <c r="Y53" i="1"/>
  <c r="Z53" i="1" s="1"/>
  <c r="W53" i="1"/>
  <c r="X53" i="1" s="1"/>
  <c r="L53" i="1"/>
  <c r="AB53" i="1" s="1"/>
  <c r="AC53" i="1" s="1"/>
  <c r="U53" i="1"/>
  <c r="V53" i="1" s="1"/>
  <c r="AD53" i="1"/>
  <c r="AE53" i="1" s="1"/>
  <c r="Y63" i="1"/>
  <c r="Z63" i="1" s="1"/>
  <c r="K63" i="1"/>
  <c r="Q63" i="1" s="1"/>
  <c r="R63" i="1" s="1"/>
  <c r="Y56" i="1"/>
  <c r="Z56" i="1" s="1"/>
  <c r="L56" i="1"/>
  <c r="AB56" i="1" s="1"/>
  <c r="AC56" i="1" s="1"/>
  <c r="W56" i="1"/>
  <c r="X56" i="1" s="1"/>
  <c r="U56" i="1"/>
  <c r="V56" i="1" s="1"/>
  <c r="AD56" i="1"/>
  <c r="AE56" i="1" s="1"/>
  <c r="R59" i="1"/>
  <c r="AA59" i="1" s="1"/>
  <c r="AF59" i="1"/>
  <c r="L60" i="1"/>
  <c r="AB60" i="1" s="1"/>
  <c r="AC60" i="1" s="1"/>
  <c r="S60" i="1"/>
  <c r="W60" i="1"/>
  <c r="X60" i="1" s="1"/>
  <c r="U60" i="1"/>
  <c r="V60" i="1" s="1"/>
  <c r="AD60" i="1"/>
  <c r="AE60" i="1" s="1"/>
  <c r="Y60" i="1"/>
  <c r="Z60" i="1" s="1"/>
  <c r="W63" i="1"/>
  <c r="X63" i="1" s="1"/>
  <c r="L63" i="1"/>
  <c r="AB63" i="1" s="1"/>
  <c r="AC63" i="1" s="1"/>
  <c r="U63" i="1"/>
  <c r="V63" i="1" s="1"/>
  <c r="AD63" i="1"/>
  <c r="AE63" i="1" s="1"/>
  <c r="K79" i="1"/>
  <c r="Q79" i="1" s="1"/>
  <c r="R79" i="1" s="1"/>
  <c r="L66" i="1"/>
  <c r="AB66" i="1" s="1"/>
  <c r="AC66" i="1" s="1"/>
  <c r="K66" i="1"/>
  <c r="Q66" i="1" s="1"/>
  <c r="R66" i="1" s="1"/>
  <c r="U66" i="1"/>
  <c r="V66" i="1" s="1"/>
  <c r="AD66" i="1"/>
  <c r="AE66" i="1" s="1"/>
  <c r="Y66" i="1"/>
  <c r="Z66" i="1" s="1"/>
  <c r="W66" i="1"/>
  <c r="X66" i="1" s="1"/>
  <c r="K73" i="1"/>
  <c r="Q73" i="1" s="1"/>
  <c r="R73" i="1" s="1"/>
  <c r="K76" i="1"/>
  <c r="Q76" i="1" s="1"/>
  <c r="R76" i="1" s="1"/>
  <c r="L70" i="1"/>
  <c r="AB70" i="1" s="1"/>
  <c r="AC70" i="1" s="1"/>
  <c r="K70" i="1"/>
  <c r="Q70" i="1" s="1"/>
  <c r="R70" i="1" s="1"/>
  <c r="W70" i="1"/>
  <c r="X70" i="1" s="1"/>
  <c r="S70" i="1"/>
  <c r="U70" i="1"/>
  <c r="V70" i="1" s="1"/>
  <c r="AD70" i="1"/>
  <c r="AE70" i="1" s="1"/>
  <c r="R82" i="1"/>
  <c r="Y70" i="1"/>
  <c r="Z70" i="1" s="1"/>
  <c r="L73" i="1"/>
  <c r="AB73" i="1" s="1"/>
  <c r="AC73" i="1" s="1"/>
  <c r="W73" i="1"/>
  <c r="X73" i="1" s="1"/>
  <c r="U73" i="1"/>
  <c r="V73" i="1" s="1"/>
  <c r="AD73" i="1"/>
  <c r="AE73" i="1" s="1"/>
  <c r="S79" i="1"/>
  <c r="Y73" i="1"/>
  <c r="Z73" i="1" s="1"/>
  <c r="L76" i="1"/>
  <c r="AB76" i="1" s="1"/>
  <c r="AC76" i="1" s="1"/>
  <c r="W76" i="1"/>
  <c r="X76" i="1" s="1"/>
  <c r="U76" i="1"/>
  <c r="V76" i="1" s="1"/>
  <c r="AD76" i="1"/>
  <c r="AE76" i="1" s="1"/>
  <c r="K96" i="1"/>
  <c r="Q96" i="1" s="1"/>
  <c r="R96" i="1" s="1"/>
  <c r="Y76" i="1"/>
  <c r="Z76" i="1" s="1"/>
  <c r="W103" i="1"/>
  <c r="X103" i="1" s="1"/>
  <c r="L79" i="1"/>
  <c r="AB79" i="1" s="1"/>
  <c r="AC79" i="1" s="1"/>
  <c r="U79" i="1"/>
  <c r="V79" i="1" s="1"/>
  <c r="AD79" i="1"/>
  <c r="AE79" i="1" s="1"/>
  <c r="Y79" i="1"/>
  <c r="Z79" i="1" s="1"/>
  <c r="W79" i="1"/>
  <c r="X79" i="1" s="1"/>
  <c r="U82" i="1"/>
  <c r="V82" i="1" s="1"/>
  <c r="L82" i="1"/>
  <c r="AB82" i="1" s="1"/>
  <c r="AC82" i="1" s="1"/>
  <c r="S82" i="1"/>
  <c r="Y82" i="1"/>
  <c r="Z82" i="1" s="1"/>
  <c r="AD82" i="1"/>
  <c r="AE82" i="1" s="1"/>
  <c r="W82" i="1"/>
  <c r="X82" i="1" s="1"/>
  <c r="K85" i="1"/>
  <c r="Q85" i="1" s="1"/>
  <c r="R85" i="1" s="1"/>
  <c r="Y85" i="1"/>
  <c r="Z85" i="1" s="1"/>
  <c r="U85" i="1"/>
  <c r="V85" i="1" s="1"/>
  <c r="L85" i="1"/>
  <c r="AB85" i="1" s="1"/>
  <c r="AC85" i="1" s="1"/>
  <c r="AD85" i="1"/>
  <c r="AE85" i="1" s="1"/>
  <c r="W85" i="1"/>
  <c r="X85" i="1" s="1"/>
  <c r="W92" i="1"/>
  <c r="X92" i="1" s="1"/>
  <c r="W89" i="1"/>
  <c r="X89" i="1" s="1"/>
  <c r="K106" i="1"/>
  <c r="Q106" i="1" s="1"/>
  <c r="R106" i="1" s="1"/>
  <c r="U92" i="1"/>
  <c r="V92" i="1" s="1"/>
  <c r="L89" i="1"/>
  <c r="AB89" i="1" s="1"/>
  <c r="AC89" i="1" s="1"/>
  <c r="K89" i="1"/>
  <c r="Q89" i="1" s="1"/>
  <c r="R89" i="1" s="1"/>
  <c r="U89" i="1"/>
  <c r="V89" i="1" s="1"/>
  <c r="AD89" i="1"/>
  <c r="AE89" i="1" s="1"/>
  <c r="Y89" i="1"/>
  <c r="Z89" i="1" s="1"/>
  <c r="Y92" i="1"/>
  <c r="Z92" i="1" s="1"/>
  <c r="L92" i="1"/>
  <c r="AB92" i="1" s="1"/>
  <c r="AC92" i="1" s="1"/>
  <c r="K92" i="1"/>
  <c r="Q92" i="1" s="1"/>
  <c r="R92" i="1" s="1"/>
  <c r="AD92" i="1"/>
  <c r="AE92" i="1" s="1"/>
  <c r="L96" i="1"/>
  <c r="AB96" i="1" s="1"/>
  <c r="AC96" i="1" s="1"/>
  <c r="W96" i="1"/>
  <c r="X96" i="1" s="1"/>
  <c r="U96" i="1"/>
  <c r="V96" i="1" s="1"/>
  <c r="AD96" i="1"/>
  <c r="AE96" i="1" s="1"/>
  <c r="L103" i="1"/>
  <c r="AB103" i="1" s="1"/>
  <c r="AC103" i="1" s="1"/>
  <c r="W99" i="1"/>
  <c r="X99" i="1" s="1"/>
  <c r="U99" i="1"/>
  <c r="V99" i="1" s="1"/>
  <c r="Y99" i="1"/>
  <c r="Z99" i="1" s="1"/>
  <c r="K99" i="1"/>
  <c r="Q99" i="1" s="1"/>
  <c r="R99" i="1" s="1"/>
  <c r="L99" i="1"/>
  <c r="AB99" i="1" s="1"/>
  <c r="AC99" i="1" s="1"/>
  <c r="K112" i="1"/>
  <c r="Q112" i="1" s="1"/>
  <c r="R112" i="1" s="1"/>
  <c r="S106" i="1"/>
  <c r="AD99" i="1"/>
  <c r="AE99" i="1" s="1"/>
  <c r="AF118" i="1"/>
  <c r="U109" i="1"/>
  <c r="V109" i="1" s="1"/>
  <c r="K109" i="1"/>
  <c r="Q109" i="1" s="1"/>
  <c r="R109" i="1" s="1"/>
  <c r="U103" i="1"/>
  <c r="V103" i="1" s="1"/>
  <c r="AD103" i="1"/>
  <c r="AE103" i="1" s="1"/>
  <c r="K103" i="1"/>
  <c r="Q103" i="1" s="1"/>
  <c r="R103" i="1" s="1"/>
  <c r="Y103" i="1"/>
  <c r="Z103" i="1" s="1"/>
  <c r="K115" i="1"/>
  <c r="Q115" i="1" s="1"/>
  <c r="R115" i="1" s="1"/>
  <c r="K119" i="1"/>
  <c r="Q119" i="1" s="1"/>
  <c r="L106" i="1"/>
  <c r="AB106" i="1" s="1"/>
  <c r="AC106" i="1" s="1"/>
  <c r="Y106" i="1"/>
  <c r="Z106" i="1" s="1"/>
  <c r="W106" i="1"/>
  <c r="X106" i="1" s="1"/>
  <c r="U106" i="1"/>
  <c r="V106" i="1" s="1"/>
  <c r="AD106" i="1"/>
  <c r="AE106" i="1" s="1"/>
  <c r="R130" i="1"/>
  <c r="AA130" i="1" s="1"/>
  <c r="R129" i="1"/>
  <c r="AA129" i="1" s="1"/>
  <c r="U115" i="1"/>
  <c r="V115" i="1" s="1"/>
  <c r="W109" i="1"/>
  <c r="X109" i="1" s="1"/>
  <c r="L109" i="1"/>
  <c r="AB109" i="1" s="1"/>
  <c r="AC109" i="1" s="1"/>
  <c r="AD109" i="1"/>
  <c r="AE109" i="1" s="1"/>
  <c r="L126" i="1"/>
  <c r="AB126" i="1" s="1"/>
  <c r="AC126" i="1" s="1"/>
  <c r="S112" i="1"/>
  <c r="Y109" i="1"/>
  <c r="Z109" i="1" s="1"/>
  <c r="R119" i="1"/>
  <c r="W112" i="1"/>
  <c r="X112" i="1" s="1"/>
  <c r="L112" i="1"/>
  <c r="AB112" i="1" s="1"/>
  <c r="AC112" i="1" s="1"/>
  <c r="U112" i="1"/>
  <c r="V112" i="1" s="1"/>
  <c r="AD112" i="1"/>
  <c r="AE112" i="1" s="1"/>
  <c r="Y112" i="1"/>
  <c r="Z112" i="1" s="1"/>
  <c r="W115" i="1"/>
  <c r="X115" i="1" s="1"/>
  <c r="L115" i="1"/>
  <c r="AB115" i="1" s="1"/>
  <c r="AC115" i="1" s="1"/>
  <c r="AD115" i="1"/>
  <c r="AE115" i="1" s="1"/>
  <c r="Y115" i="1"/>
  <c r="Z115" i="1" s="1"/>
  <c r="R118" i="1"/>
  <c r="AA118" i="1" s="1"/>
  <c r="K126" i="1"/>
  <c r="Q126" i="1" s="1"/>
  <c r="R126" i="1" s="1"/>
  <c r="W119" i="1"/>
  <c r="X119" i="1" s="1"/>
  <c r="L119" i="1"/>
  <c r="AB119" i="1" s="1"/>
  <c r="AC119" i="1" s="1"/>
  <c r="U119" i="1"/>
  <c r="V119" i="1" s="1"/>
  <c r="AD119" i="1"/>
  <c r="AE119" i="1" s="1"/>
  <c r="AF130" i="1"/>
  <c r="AF129" i="1"/>
  <c r="Y119" i="1"/>
  <c r="Z119" i="1" s="1"/>
  <c r="Z122" i="1"/>
  <c r="W122" i="1"/>
  <c r="X122" i="1" s="1"/>
  <c r="K122" i="1"/>
  <c r="Q122" i="1" s="1"/>
  <c r="R122" i="1" s="1"/>
  <c r="U122" i="1"/>
  <c r="V122" i="1" s="1"/>
  <c r="L122" i="1"/>
  <c r="AB122" i="1" s="1"/>
  <c r="AC122" i="1" s="1"/>
  <c r="AD122" i="1"/>
  <c r="AE122" i="1" s="1"/>
  <c r="U126" i="1"/>
  <c r="V126" i="1" s="1"/>
  <c r="W126" i="1"/>
  <c r="X126" i="1" s="1"/>
  <c r="AD126" i="1"/>
  <c r="AE126" i="1" s="1"/>
  <c r="Y126" i="1"/>
  <c r="Z126" i="1" s="1"/>
  <c r="K147" i="1"/>
  <c r="Q147" i="1" s="1"/>
  <c r="R147" i="1" s="1"/>
  <c r="L135" i="1"/>
  <c r="AB135" i="1" s="1"/>
  <c r="AC135" i="1" s="1"/>
  <c r="K138" i="1"/>
  <c r="Q138" i="1" s="1"/>
  <c r="R138" i="1" s="1"/>
  <c r="K131" i="1"/>
  <c r="Q131" i="1" s="1"/>
  <c r="R131" i="1" s="1"/>
  <c r="Y131" i="1"/>
  <c r="Z131" i="1" s="1"/>
  <c r="U131" i="1"/>
  <c r="V131" i="1" s="1"/>
  <c r="W131" i="1"/>
  <c r="X131" i="1" s="1"/>
  <c r="L131" i="1"/>
  <c r="AB131" i="1" s="1"/>
  <c r="AC131" i="1" s="1"/>
  <c r="AD131" i="1"/>
  <c r="AE131" i="1" s="1"/>
  <c r="K141" i="1"/>
  <c r="Q141" i="1" s="1"/>
  <c r="R141" i="1" s="1"/>
  <c r="L138" i="1"/>
  <c r="AB138" i="1" s="1"/>
  <c r="AC138" i="1" s="1"/>
  <c r="U135" i="1"/>
  <c r="V135" i="1" s="1"/>
  <c r="K135" i="1"/>
  <c r="Q135" i="1" s="1"/>
  <c r="R135" i="1" s="1"/>
  <c r="S135" i="1"/>
  <c r="AD135" i="1"/>
  <c r="AE135" i="1" s="1"/>
  <c r="W135" i="1"/>
  <c r="X135" i="1" s="1"/>
  <c r="Y135" i="1"/>
  <c r="Z135" i="1" s="1"/>
  <c r="W138" i="1"/>
  <c r="X138" i="1" s="1"/>
  <c r="U138" i="1"/>
  <c r="V138" i="1" s="1"/>
  <c r="AD138" i="1"/>
  <c r="AE138" i="1" s="1"/>
  <c r="L144" i="1"/>
  <c r="AB144" i="1" s="1"/>
  <c r="AC144" i="1" s="1"/>
  <c r="Y138" i="1"/>
  <c r="Z138" i="1" s="1"/>
  <c r="L150" i="1"/>
  <c r="AB150" i="1" s="1"/>
  <c r="AC150" i="1" s="1"/>
  <c r="L141" i="1"/>
  <c r="AB141" i="1" s="1"/>
  <c r="AC141" i="1" s="1"/>
  <c r="W141" i="1"/>
  <c r="X141" i="1" s="1"/>
  <c r="U141" i="1"/>
  <c r="V141" i="1" s="1"/>
  <c r="AD141" i="1"/>
  <c r="AE141" i="1" s="1"/>
  <c r="K144" i="1"/>
  <c r="Q144" i="1" s="1"/>
  <c r="R144" i="1" s="1"/>
  <c r="L155" i="1"/>
  <c r="AB155" i="1" s="1"/>
  <c r="AC155" i="1" s="1"/>
  <c r="AF154" i="1"/>
  <c r="Z141" i="1"/>
  <c r="W144" i="1"/>
  <c r="X144" i="1" s="1"/>
  <c r="U144" i="1"/>
  <c r="V144" i="1" s="1"/>
  <c r="AD144" i="1"/>
  <c r="AE144" i="1" s="1"/>
  <c r="Y144" i="1"/>
  <c r="Z144" i="1" s="1"/>
  <c r="L147" i="1"/>
  <c r="AB147" i="1" s="1"/>
  <c r="AC147" i="1" s="1"/>
  <c r="U147" i="1"/>
  <c r="V147" i="1" s="1"/>
  <c r="AD147" i="1"/>
  <c r="AE147" i="1" s="1"/>
  <c r="W147" i="1"/>
  <c r="X147" i="1" s="1"/>
  <c r="Y147" i="1"/>
  <c r="Z147" i="1" s="1"/>
  <c r="K159" i="1"/>
  <c r="Q159" i="1" s="1"/>
  <c r="R159" i="1" s="1"/>
  <c r="R154" i="1"/>
  <c r="AA154" i="1" s="1"/>
  <c r="U150" i="1"/>
  <c r="V150" i="1" s="1"/>
  <c r="K150" i="1"/>
  <c r="Q150" i="1" s="1"/>
  <c r="R150" i="1" s="1"/>
  <c r="Y150" i="1"/>
  <c r="Z150" i="1" s="1"/>
  <c r="W150" i="1"/>
  <c r="X150" i="1" s="1"/>
  <c r="AD150" i="1"/>
  <c r="AE150" i="1" s="1"/>
  <c r="K155" i="1"/>
  <c r="Q155" i="1" s="1"/>
  <c r="R155" i="1" s="1"/>
  <c r="W155" i="1"/>
  <c r="X155" i="1" s="1"/>
  <c r="U155" i="1"/>
  <c r="V155" i="1" s="1"/>
  <c r="AD155" i="1"/>
  <c r="AE155" i="1" s="1"/>
  <c r="R158" i="1"/>
  <c r="AA158" i="1" s="1"/>
  <c r="Z155" i="1"/>
  <c r="AF158" i="1"/>
  <c r="L159" i="1"/>
  <c r="AB159" i="1" s="1"/>
  <c r="AC159" i="1" s="1"/>
  <c r="U159" i="1"/>
  <c r="V159" i="1" s="1"/>
  <c r="W159" i="1"/>
  <c r="X159" i="1" s="1"/>
  <c r="AD159" i="1"/>
  <c r="AE159" i="1" s="1"/>
  <c r="Y159" i="1"/>
  <c r="Z159" i="1" s="1"/>
  <c r="K163" i="1"/>
  <c r="L163" i="1"/>
  <c r="L165" i="1"/>
  <c r="K165" i="1"/>
  <c r="L164" i="1"/>
  <c r="K164" i="1"/>
  <c r="S162" i="1" s="1"/>
  <c r="C163" i="1"/>
  <c r="C164" i="1" s="1"/>
  <c r="C165" i="1" s="1"/>
  <c r="P162" i="1"/>
  <c r="N162" i="1"/>
  <c r="M162" i="1"/>
  <c r="J162" i="1"/>
  <c r="I162" i="1"/>
  <c r="H162" i="1"/>
  <c r="G162" i="1"/>
  <c r="E162" i="1"/>
  <c r="D162" i="1"/>
  <c r="AD166" i="1"/>
  <c r="AE166" i="1" s="1"/>
  <c r="Z166" i="1"/>
  <c r="W166" i="1"/>
  <c r="X166" i="1" s="1"/>
  <c r="U166" i="1"/>
  <c r="V166" i="1" s="1"/>
  <c r="P166" i="1"/>
  <c r="L166" i="1"/>
  <c r="AB166" i="1" s="1"/>
  <c r="AC166" i="1" s="1"/>
  <c r="K166" i="1"/>
  <c r="Q166" i="1" s="1"/>
  <c r="D166" i="1"/>
  <c r="K169" i="1"/>
  <c r="S167" i="1" s="1"/>
  <c r="L169" i="1"/>
  <c r="L168" i="1"/>
  <c r="K168" i="1"/>
  <c r="C168" i="1"/>
  <c r="C169" i="1" s="1"/>
  <c r="P167" i="1"/>
  <c r="N167" i="1"/>
  <c r="M167" i="1"/>
  <c r="J167" i="1"/>
  <c r="I167" i="1"/>
  <c r="H167" i="1"/>
  <c r="G167" i="1"/>
  <c r="E167" i="1"/>
  <c r="D167" i="1"/>
  <c r="AF99" i="1" l="1"/>
  <c r="AF38" i="1"/>
  <c r="AF41" i="1"/>
  <c r="AF47" i="1"/>
  <c r="AF50" i="1"/>
  <c r="AF53" i="1"/>
  <c r="AF56" i="1"/>
  <c r="AF66" i="1"/>
  <c r="AF70" i="1"/>
  <c r="AF73" i="1"/>
  <c r="AF76" i="1"/>
  <c r="AF79" i="1"/>
  <c r="AF89" i="1"/>
  <c r="AF92" i="1"/>
  <c r="AF96" i="1"/>
  <c r="AF103" i="1"/>
  <c r="AF112" i="1"/>
  <c r="AF115" i="1"/>
  <c r="AF119" i="1"/>
  <c r="AF126" i="1"/>
  <c r="AF122" i="1"/>
  <c r="AF135" i="1"/>
  <c r="AF144" i="1"/>
  <c r="AF147" i="1"/>
  <c r="AF150" i="1"/>
  <c r="K167" i="1"/>
  <c r="Q167" i="1" s="1"/>
  <c r="R167" i="1" s="1"/>
  <c r="K162" i="1"/>
  <c r="Q162" i="1" s="1"/>
  <c r="R162" i="1" s="1"/>
  <c r="L162" i="1"/>
  <c r="AB162" i="1" s="1"/>
  <c r="AC162" i="1" s="1"/>
  <c r="W162" i="1"/>
  <c r="X162" i="1" s="1"/>
  <c r="Y162" i="1"/>
  <c r="Z162" i="1" s="1"/>
  <c r="U162" i="1"/>
  <c r="V162" i="1" s="1"/>
  <c r="AD162" i="1"/>
  <c r="AE162" i="1" s="1"/>
  <c r="R166" i="1"/>
  <c r="U167" i="1"/>
  <c r="V167" i="1" s="1"/>
  <c r="W167" i="1"/>
  <c r="X167" i="1" s="1"/>
  <c r="L167" i="1"/>
  <c r="AB167" i="1" s="1"/>
  <c r="AC167" i="1" s="1"/>
  <c r="AD167" i="1"/>
  <c r="AE167" i="1" s="1"/>
  <c r="Y167" i="1"/>
  <c r="Z167" i="1" s="1"/>
  <c r="L173" i="1"/>
  <c r="K173" i="1"/>
  <c r="S170" i="1" s="1"/>
  <c r="L172" i="1"/>
  <c r="K172" i="1"/>
  <c r="L171" i="1"/>
  <c r="K171" i="1"/>
  <c r="C171" i="1"/>
  <c r="C172" i="1" s="1"/>
  <c r="C173" i="1" s="1"/>
  <c r="P170" i="1"/>
  <c r="N170" i="1"/>
  <c r="M170" i="1"/>
  <c r="J170" i="1"/>
  <c r="I170" i="1"/>
  <c r="H170" i="1"/>
  <c r="G170" i="1"/>
  <c r="E170" i="1"/>
  <c r="D170" i="1"/>
  <c r="K175" i="1"/>
  <c r="S174" i="1" s="1"/>
  <c r="L175" i="1"/>
  <c r="L177" i="1"/>
  <c r="K177" i="1"/>
  <c r="L176" i="1"/>
  <c r="K176" i="1"/>
  <c r="C175" i="1"/>
  <c r="C176" i="1" s="1"/>
  <c r="C177" i="1" s="1"/>
  <c r="P174" i="1"/>
  <c r="N174" i="1"/>
  <c r="M174" i="1"/>
  <c r="J174" i="1"/>
  <c r="I174" i="1"/>
  <c r="H174" i="1"/>
  <c r="G174" i="1"/>
  <c r="E174" i="1"/>
  <c r="D174" i="1"/>
  <c r="K189" i="1"/>
  <c r="L189" i="1"/>
  <c r="K185" i="1"/>
  <c r="L185" i="1"/>
  <c r="K186" i="1"/>
  <c r="L186" i="1"/>
  <c r="AF162" i="1" l="1"/>
  <c r="AF167" i="1"/>
  <c r="Y170" i="1"/>
  <c r="Z170" i="1" s="1"/>
  <c r="K170" i="1"/>
  <c r="Q170" i="1" s="1"/>
  <c r="R170" i="1" s="1"/>
  <c r="U170" i="1"/>
  <c r="V170" i="1" s="1"/>
  <c r="W170" i="1"/>
  <c r="X170" i="1" s="1"/>
  <c r="L170" i="1"/>
  <c r="AB170" i="1" s="1"/>
  <c r="AC170" i="1" s="1"/>
  <c r="AD170" i="1"/>
  <c r="AE170" i="1" s="1"/>
  <c r="K174" i="1"/>
  <c r="Q174" i="1" s="1"/>
  <c r="R174" i="1" s="1"/>
  <c r="L174" i="1"/>
  <c r="AB174" i="1" s="1"/>
  <c r="AC174" i="1" s="1"/>
  <c r="Y174" i="1"/>
  <c r="Z174" i="1" s="1"/>
  <c r="W174" i="1"/>
  <c r="X174" i="1" s="1"/>
  <c r="U174" i="1"/>
  <c r="V174" i="1" s="1"/>
  <c r="AD174" i="1"/>
  <c r="AE174" i="1" s="1"/>
  <c r="K179" i="1"/>
  <c r="L179" i="1"/>
  <c r="L180" i="1"/>
  <c r="K180" i="1"/>
  <c r="S178" i="1" s="1"/>
  <c r="C179" i="1"/>
  <c r="C180" i="1" s="1"/>
  <c r="P178" i="1"/>
  <c r="N178" i="1"/>
  <c r="M178" i="1"/>
  <c r="J178" i="1"/>
  <c r="I178" i="1"/>
  <c r="H178" i="1"/>
  <c r="G178" i="1"/>
  <c r="E178" i="1"/>
  <c r="D178" i="1"/>
  <c r="L183" i="1"/>
  <c r="K183" i="1"/>
  <c r="L182" i="1"/>
  <c r="K182" i="1"/>
  <c r="C182" i="1"/>
  <c r="C183" i="1" s="1"/>
  <c r="P181" i="1"/>
  <c r="N181" i="1"/>
  <c r="M181" i="1"/>
  <c r="J181" i="1"/>
  <c r="I181" i="1"/>
  <c r="H181" i="1"/>
  <c r="G181" i="1"/>
  <c r="E181" i="1"/>
  <c r="D181" i="1"/>
  <c r="L187" i="1"/>
  <c r="K187" i="1"/>
  <c r="C185" i="1"/>
  <c r="C186" i="1" s="1"/>
  <c r="C187" i="1" s="1"/>
  <c r="S184" i="1"/>
  <c r="P184" i="1"/>
  <c r="N184" i="1"/>
  <c r="M184" i="1"/>
  <c r="J184" i="1"/>
  <c r="I184" i="1"/>
  <c r="H184" i="1"/>
  <c r="G184" i="1"/>
  <c r="E184" i="1"/>
  <c r="D184" i="1"/>
  <c r="L190" i="1"/>
  <c r="L188" i="1" s="1"/>
  <c r="K190" i="1"/>
  <c r="S188" i="1" s="1"/>
  <c r="C189" i="1"/>
  <c r="C190" i="1" s="1"/>
  <c r="P188" i="1"/>
  <c r="N188" i="1"/>
  <c r="M188" i="1"/>
  <c r="J188" i="1"/>
  <c r="I188" i="1"/>
  <c r="H188" i="1"/>
  <c r="G188" i="1"/>
  <c r="E188" i="1"/>
  <c r="D188" i="1"/>
  <c r="AE37" i="2"/>
  <c r="AE70" i="2"/>
  <c r="AE67" i="2"/>
  <c r="AE63" i="2"/>
  <c r="AE58" i="2"/>
  <c r="AE52" i="2"/>
  <c r="AE45" i="2"/>
  <c r="AE28" i="2"/>
  <c r="AE18" i="2"/>
  <c r="AE7" i="2"/>
  <c r="AC70" i="2"/>
  <c r="AC67" i="2"/>
  <c r="AC63" i="2"/>
  <c r="AC58" i="2"/>
  <c r="AC52" i="2"/>
  <c r="AC45" i="2"/>
  <c r="AC37" i="2"/>
  <c r="AC28" i="2"/>
  <c r="AC18" i="2"/>
  <c r="AC7" i="2"/>
  <c r="Z70" i="2"/>
  <c r="Z67" i="2"/>
  <c r="Z63" i="2"/>
  <c r="Z58" i="2"/>
  <c r="Z52" i="2"/>
  <c r="Z45" i="2"/>
  <c r="Z37" i="2"/>
  <c r="Z28" i="2"/>
  <c r="Z18" i="2"/>
  <c r="Z7" i="2"/>
  <c r="X70" i="2"/>
  <c r="X67" i="2"/>
  <c r="X63" i="2"/>
  <c r="X58" i="2"/>
  <c r="X52" i="2"/>
  <c r="X45" i="2"/>
  <c r="X37" i="2"/>
  <c r="X28" i="2"/>
  <c r="X18" i="2"/>
  <c r="X7" i="2"/>
  <c r="V70" i="2"/>
  <c r="V67" i="2"/>
  <c r="V63" i="2"/>
  <c r="V58" i="2"/>
  <c r="V52" i="2"/>
  <c r="V45" i="2"/>
  <c r="V37" i="2"/>
  <c r="V28" i="2"/>
  <c r="V18" i="2"/>
  <c r="V7" i="2"/>
  <c r="T70" i="2"/>
  <c r="T67" i="2"/>
  <c r="T63" i="2"/>
  <c r="T58" i="2"/>
  <c r="T52" i="2"/>
  <c r="T45" i="2"/>
  <c r="T37" i="2"/>
  <c r="T28" i="2"/>
  <c r="T18" i="2"/>
  <c r="T7" i="2"/>
  <c r="R70" i="2"/>
  <c r="R67" i="2"/>
  <c r="R63" i="2"/>
  <c r="R58" i="2"/>
  <c r="R52" i="2"/>
  <c r="R45" i="2"/>
  <c r="R37" i="2"/>
  <c r="R28" i="2"/>
  <c r="R18" i="2"/>
  <c r="R7" i="2"/>
  <c r="S58" i="2"/>
  <c r="S52" i="2"/>
  <c r="S45" i="2"/>
  <c r="S37" i="2"/>
  <c r="S28" i="2"/>
  <c r="S18" i="2"/>
  <c r="S7" i="2"/>
  <c r="S63" i="2"/>
  <c r="S67" i="2"/>
  <c r="S191" i="1"/>
  <c r="L194" i="1"/>
  <c r="K194" i="1"/>
  <c r="L193" i="1"/>
  <c r="K193" i="1"/>
  <c r="L192" i="1"/>
  <c r="K192" i="1"/>
  <c r="C192" i="1"/>
  <c r="C193" i="1" s="1"/>
  <c r="C194" i="1" s="1"/>
  <c r="P191" i="1"/>
  <c r="N191" i="1"/>
  <c r="M191" i="1"/>
  <c r="J191" i="1"/>
  <c r="I191" i="1"/>
  <c r="H191" i="1"/>
  <c r="G191" i="1"/>
  <c r="E191" i="1"/>
  <c r="D191" i="1"/>
  <c r="C62" i="2"/>
  <c r="C27" i="2"/>
  <c r="P70" i="2"/>
  <c r="P67" i="2"/>
  <c r="P63" i="2"/>
  <c r="P58" i="2"/>
  <c r="P52" i="2"/>
  <c r="P45" i="2"/>
  <c r="P37" i="2"/>
  <c r="P28" i="2"/>
  <c r="P18" i="2"/>
  <c r="P7" i="2"/>
  <c r="N67" i="2"/>
  <c r="M67" i="2"/>
  <c r="J67" i="2"/>
  <c r="I67" i="2"/>
  <c r="H67" i="2"/>
  <c r="G67" i="2"/>
  <c r="N63" i="2"/>
  <c r="M63" i="2"/>
  <c r="J63" i="2"/>
  <c r="I63" i="2"/>
  <c r="H63" i="2"/>
  <c r="G63" i="2"/>
  <c r="N58" i="2"/>
  <c r="M58" i="2"/>
  <c r="J58" i="2"/>
  <c r="I58" i="2"/>
  <c r="H58" i="2"/>
  <c r="G58" i="2"/>
  <c r="N52" i="2"/>
  <c r="M52" i="2"/>
  <c r="J52" i="2"/>
  <c r="I52" i="2"/>
  <c r="H52" i="2"/>
  <c r="G52" i="2"/>
  <c r="N45" i="2"/>
  <c r="M45" i="2"/>
  <c r="J45" i="2"/>
  <c r="I45" i="2"/>
  <c r="H45" i="2"/>
  <c r="G45" i="2"/>
  <c r="N37" i="2"/>
  <c r="M37" i="2"/>
  <c r="J37" i="2"/>
  <c r="I37" i="2"/>
  <c r="H37" i="2"/>
  <c r="G37" i="2"/>
  <c r="L70" i="2"/>
  <c r="AB70" i="2" s="1"/>
  <c r="K70" i="2"/>
  <c r="Q70" i="2" s="1"/>
  <c r="U70" i="2"/>
  <c r="Y70" i="2"/>
  <c r="AD70" i="2"/>
  <c r="W70" i="2"/>
  <c r="D70" i="2"/>
  <c r="L69" i="2"/>
  <c r="K69" i="2"/>
  <c r="L68" i="2"/>
  <c r="K68" i="2"/>
  <c r="C68" i="2"/>
  <c r="C69" i="2" s="1"/>
  <c r="E67" i="2"/>
  <c r="D67" i="2"/>
  <c r="L66" i="2"/>
  <c r="K66" i="2"/>
  <c r="L65" i="2"/>
  <c r="K65" i="2"/>
  <c r="L64" i="2"/>
  <c r="K64" i="2"/>
  <c r="C64" i="2"/>
  <c r="C65" i="2" s="1"/>
  <c r="C66" i="2" s="1"/>
  <c r="E63" i="2"/>
  <c r="D63" i="2"/>
  <c r="L62" i="2"/>
  <c r="K62" i="2"/>
  <c r="L61" i="2"/>
  <c r="K61" i="2"/>
  <c r="L60" i="2"/>
  <c r="K60" i="2"/>
  <c r="L59" i="2"/>
  <c r="K59" i="2"/>
  <c r="C59" i="2"/>
  <c r="C60" i="2" s="1"/>
  <c r="C61" i="2" s="1"/>
  <c r="E58" i="2"/>
  <c r="D58" i="2"/>
  <c r="L57" i="2"/>
  <c r="K57" i="2"/>
  <c r="L56" i="2"/>
  <c r="K56" i="2"/>
  <c r="L55" i="2"/>
  <c r="K55" i="2"/>
  <c r="L54" i="2"/>
  <c r="K54" i="2"/>
  <c r="L53" i="2"/>
  <c r="K53" i="2"/>
  <c r="C53" i="2"/>
  <c r="C54" i="2" s="1"/>
  <c r="C55" i="2" s="1"/>
  <c r="C56" i="2" s="1"/>
  <c r="C57" i="2" s="1"/>
  <c r="E52" i="2"/>
  <c r="D52" i="2"/>
  <c r="L51" i="2"/>
  <c r="K51" i="2"/>
  <c r="L50" i="2"/>
  <c r="K50" i="2"/>
  <c r="L49" i="2"/>
  <c r="K49" i="2"/>
  <c r="L48" i="2"/>
  <c r="K48" i="2"/>
  <c r="L47" i="2"/>
  <c r="K47" i="2"/>
  <c r="L46" i="2"/>
  <c r="K46" i="2"/>
  <c r="C46" i="2"/>
  <c r="C47" i="2" s="1"/>
  <c r="C48" i="2" s="1"/>
  <c r="C49" i="2" s="1"/>
  <c r="C50" i="2" s="1"/>
  <c r="C51" i="2" s="1"/>
  <c r="E45" i="2"/>
  <c r="D45" i="2"/>
  <c r="L44" i="2"/>
  <c r="K44" i="2"/>
  <c r="L43" i="2"/>
  <c r="K43" i="2"/>
  <c r="L42" i="2"/>
  <c r="K42" i="2"/>
  <c r="L41" i="2"/>
  <c r="K41" i="2"/>
  <c r="L40" i="2"/>
  <c r="K40" i="2"/>
  <c r="L39" i="2"/>
  <c r="K39" i="2"/>
  <c r="L38" i="2"/>
  <c r="K38" i="2"/>
  <c r="C38" i="2"/>
  <c r="C39" i="2" s="1"/>
  <c r="C40" i="2" s="1"/>
  <c r="C41" i="2" s="1"/>
  <c r="C42" i="2" s="1"/>
  <c r="C43" i="2" s="1"/>
  <c r="C44" i="2" s="1"/>
  <c r="E37" i="2"/>
  <c r="D37" i="2"/>
  <c r="N28" i="2"/>
  <c r="M28" i="2"/>
  <c r="J28" i="2"/>
  <c r="I28" i="2"/>
  <c r="H28" i="2"/>
  <c r="G28" i="2"/>
  <c r="L36" i="2"/>
  <c r="K36" i="2"/>
  <c r="L35" i="2"/>
  <c r="K35" i="2"/>
  <c r="L34" i="2"/>
  <c r="K34" i="2"/>
  <c r="L33" i="2"/>
  <c r="K33" i="2"/>
  <c r="L32" i="2"/>
  <c r="K32" i="2"/>
  <c r="L31" i="2"/>
  <c r="K31" i="2"/>
  <c r="L30" i="2"/>
  <c r="K30" i="2"/>
  <c r="L29" i="2"/>
  <c r="K29" i="2"/>
  <c r="C29" i="2"/>
  <c r="C30" i="2" s="1"/>
  <c r="C31" i="2" s="1"/>
  <c r="C32" i="2" s="1"/>
  <c r="C33" i="2" s="1"/>
  <c r="C34" i="2" s="1"/>
  <c r="C35" i="2" s="1"/>
  <c r="C36" i="2" s="1"/>
  <c r="E28" i="2"/>
  <c r="D28" i="2"/>
  <c r="N18" i="2"/>
  <c r="M18" i="2"/>
  <c r="J18" i="2"/>
  <c r="I18" i="2"/>
  <c r="H18" i="2"/>
  <c r="G18" i="2"/>
  <c r="C19" i="2"/>
  <c r="C20" i="2" s="1"/>
  <c r="C21" i="2" s="1"/>
  <c r="C22" i="2" s="1"/>
  <c r="C23" i="2" s="1"/>
  <c r="C24" i="2" s="1"/>
  <c r="C25" i="2" s="1"/>
  <c r="C26" i="2" s="1"/>
  <c r="C17" i="2"/>
  <c r="C8" i="2"/>
  <c r="C9" i="2" s="1"/>
  <c r="C10" i="2" s="1"/>
  <c r="C11" i="2" s="1"/>
  <c r="C12" i="2" s="1"/>
  <c r="C13" i="2" s="1"/>
  <c r="C14" i="2" s="1"/>
  <c r="C15" i="2" s="1"/>
  <c r="C16" i="2" s="1"/>
  <c r="L27" i="2"/>
  <c r="K27" i="2"/>
  <c r="L26" i="2"/>
  <c r="K26" i="2"/>
  <c r="L25" i="2"/>
  <c r="K25" i="2"/>
  <c r="L24" i="2"/>
  <c r="K24" i="2"/>
  <c r="L23" i="2"/>
  <c r="K23" i="2"/>
  <c r="L22" i="2"/>
  <c r="K22" i="2"/>
  <c r="L21" i="2"/>
  <c r="K21" i="2"/>
  <c r="L20" i="2"/>
  <c r="K20" i="2"/>
  <c r="L19" i="2"/>
  <c r="K19" i="2"/>
  <c r="E18" i="2"/>
  <c r="D18" i="2"/>
  <c r="E7" i="2"/>
  <c r="R13" i="1"/>
  <c r="T13" i="1" s="1"/>
  <c r="T12" i="1"/>
  <c r="T16" i="1" s="1"/>
  <c r="AA16" i="1" s="1"/>
  <c r="T4" i="2"/>
  <c r="K11" i="2"/>
  <c r="T22" i="1" l="1"/>
  <c r="AA22" i="1" s="1"/>
  <c r="T19" i="1"/>
  <c r="AA19" i="1" s="1"/>
  <c r="T28" i="1"/>
  <c r="T25" i="1"/>
  <c r="AA25" i="1" s="1"/>
  <c r="T35" i="1"/>
  <c r="AA35" i="1" s="1"/>
  <c r="T32" i="1"/>
  <c r="AA32" i="1" s="1"/>
  <c r="T41" i="1"/>
  <c r="AA41" i="1" s="1"/>
  <c r="T38" i="1"/>
  <c r="AA38" i="1" s="1"/>
  <c r="T47" i="1"/>
  <c r="AA47" i="1" s="1"/>
  <c r="T44" i="1"/>
  <c r="T53" i="1"/>
  <c r="AA53" i="1" s="1"/>
  <c r="T50" i="1"/>
  <c r="AA50" i="1" s="1"/>
  <c r="T56" i="1"/>
  <c r="AA56" i="1" s="1"/>
  <c r="T63" i="1"/>
  <c r="T60" i="1"/>
  <c r="T70" i="1"/>
  <c r="AA70" i="1" s="1"/>
  <c r="T66" i="1"/>
  <c r="AA66" i="1" s="1"/>
  <c r="T76" i="1"/>
  <c r="AA76" i="1" s="1"/>
  <c r="T73" i="1"/>
  <c r="AA73" i="1" s="1"/>
  <c r="T82" i="1"/>
  <c r="T79" i="1"/>
  <c r="AA79" i="1" s="1"/>
  <c r="T89" i="1"/>
  <c r="AA89" i="1" s="1"/>
  <c r="T85" i="1"/>
  <c r="T96" i="1"/>
  <c r="AA96" i="1" s="1"/>
  <c r="T92" i="1"/>
  <c r="AA92" i="1" s="1"/>
  <c r="T103" i="1"/>
  <c r="AA103" i="1" s="1"/>
  <c r="T99" i="1"/>
  <c r="AA99" i="1" s="1"/>
  <c r="T109" i="1"/>
  <c r="T115" i="1"/>
  <c r="AA115" i="1" s="1"/>
  <c r="T112" i="1"/>
  <c r="AA112" i="1" s="1"/>
  <c r="T119" i="1"/>
  <c r="AA119" i="1" s="1"/>
  <c r="T126" i="1"/>
  <c r="AA126" i="1" s="1"/>
  <c r="T122" i="1"/>
  <c r="AA122" i="1" s="1"/>
  <c r="T131" i="1"/>
  <c r="T138" i="1"/>
  <c r="T135" i="1"/>
  <c r="AA135" i="1" s="1"/>
  <c r="T144" i="1"/>
  <c r="AA144" i="1" s="1"/>
  <c r="T141" i="1"/>
  <c r="T150" i="1"/>
  <c r="AA150" i="1" s="1"/>
  <c r="T147" i="1"/>
  <c r="AA147" i="1" s="1"/>
  <c r="T155" i="1"/>
  <c r="T162" i="1"/>
  <c r="AA162" i="1" s="1"/>
  <c r="T159" i="1"/>
  <c r="T174" i="1"/>
  <c r="AA174" i="1" s="1"/>
  <c r="T167" i="1"/>
  <c r="AA167" i="1" s="1"/>
  <c r="K178" i="1"/>
  <c r="Q178" i="1" s="1"/>
  <c r="R178" i="1" s="1"/>
  <c r="K181" i="1"/>
  <c r="Q181" i="1" s="1"/>
  <c r="R181" i="1" s="1"/>
  <c r="T170" i="1"/>
  <c r="S181" i="1"/>
  <c r="T181" i="1" s="1"/>
  <c r="T178" i="1"/>
  <c r="Y184" i="1"/>
  <c r="Z184" i="1" s="1"/>
  <c r="L184" i="1"/>
  <c r="AB184" i="1" s="1"/>
  <c r="AC184" i="1" s="1"/>
  <c r="L181" i="1"/>
  <c r="AB181" i="1" s="1"/>
  <c r="AC181" i="1" s="1"/>
  <c r="L178" i="1"/>
  <c r="AB178" i="1" s="1"/>
  <c r="AC178" i="1" s="1"/>
  <c r="W178" i="1"/>
  <c r="X178" i="1" s="1"/>
  <c r="U178" i="1"/>
  <c r="V178" i="1" s="1"/>
  <c r="AD178" i="1"/>
  <c r="AE178" i="1" s="1"/>
  <c r="Y188" i="1"/>
  <c r="Z188" i="1" s="1"/>
  <c r="Y178" i="1"/>
  <c r="Z178" i="1" s="1"/>
  <c r="AD181" i="1"/>
  <c r="AE181" i="1" s="1"/>
  <c r="W181" i="1"/>
  <c r="X181" i="1" s="1"/>
  <c r="U181" i="1"/>
  <c r="V181" i="1" s="1"/>
  <c r="K184" i="1"/>
  <c r="Q184" i="1" s="1"/>
  <c r="R184" i="1" s="1"/>
  <c r="T191" i="1"/>
  <c r="K188" i="1"/>
  <c r="Q188" i="1" s="1"/>
  <c r="R188" i="1" s="1"/>
  <c r="Y181" i="1"/>
  <c r="Z181" i="1" s="1"/>
  <c r="T184" i="1"/>
  <c r="U184" i="1"/>
  <c r="V184" i="1" s="1"/>
  <c r="W184" i="1"/>
  <c r="X184" i="1" s="1"/>
  <c r="AD184" i="1"/>
  <c r="AE184" i="1" s="1"/>
  <c r="T188" i="1"/>
  <c r="AB188" i="1"/>
  <c r="AC188" i="1" s="1"/>
  <c r="W188" i="1"/>
  <c r="X188" i="1" s="1"/>
  <c r="U188" i="1"/>
  <c r="V188" i="1" s="1"/>
  <c r="AD188" i="1"/>
  <c r="AE188" i="1" s="1"/>
  <c r="W191" i="1"/>
  <c r="X191" i="1" s="1"/>
  <c r="Y191" i="1"/>
  <c r="Z191" i="1" s="1"/>
  <c r="U191" i="1"/>
  <c r="K191" i="1"/>
  <c r="Q191" i="1" s="1"/>
  <c r="R191" i="1" s="1"/>
  <c r="L191" i="1"/>
  <c r="AB191" i="1" s="1"/>
  <c r="AC191" i="1" s="1"/>
  <c r="AD191" i="1"/>
  <c r="AE191" i="1" s="1"/>
  <c r="L37" i="2"/>
  <c r="L63" i="2"/>
  <c r="AB63" i="2" s="1"/>
  <c r="L67" i="2"/>
  <c r="AB67" i="2" s="1"/>
  <c r="L58" i="2"/>
  <c r="AB58" i="2" s="1"/>
  <c r="L45" i="2"/>
  <c r="L52" i="2"/>
  <c r="AB52" i="2" s="1"/>
  <c r="Y67" i="2"/>
  <c r="U63" i="2"/>
  <c r="K67" i="2"/>
  <c r="Q67" i="2" s="1"/>
  <c r="Y52" i="2"/>
  <c r="Y63" i="2"/>
  <c r="U67" i="2"/>
  <c r="K63" i="2"/>
  <c r="Q63" i="2" s="1"/>
  <c r="W67" i="2"/>
  <c r="W58" i="2"/>
  <c r="AD58" i="2"/>
  <c r="AD67" i="2"/>
  <c r="W63" i="2"/>
  <c r="U52" i="2"/>
  <c r="AD63" i="2"/>
  <c r="W52" i="2"/>
  <c r="K58" i="2"/>
  <c r="Q58" i="2" s="1"/>
  <c r="U58" i="2"/>
  <c r="Y58" i="2"/>
  <c r="AB45" i="2"/>
  <c r="U45" i="2"/>
  <c r="K52" i="2"/>
  <c r="Q52" i="2" s="1"/>
  <c r="AD52" i="2"/>
  <c r="L28" i="2"/>
  <c r="AB28" i="2" s="1"/>
  <c r="AD37" i="2"/>
  <c r="W45" i="2"/>
  <c r="K45" i="2"/>
  <c r="Q45" i="2" s="1"/>
  <c r="Y45" i="2"/>
  <c r="AD45" i="2"/>
  <c r="U37" i="2"/>
  <c r="L18" i="2"/>
  <c r="AB18" i="2" s="1"/>
  <c r="K37" i="2"/>
  <c r="Q37" i="2" s="1"/>
  <c r="AB37" i="2"/>
  <c r="W37" i="2"/>
  <c r="Y37" i="2"/>
  <c r="W28" i="2"/>
  <c r="AD28" i="2"/>
  <c r="U28" i="2"/>
  <c r="Y28" i="2"/>
  <c r="K28" i="2"/>
  <c r="Q28" i="2" s="1"/>
  <c r="U18" i="2"/>
  <c r="W18" i="2"/>
  <c r="K18" i="2"/>
  <c r="Q18" i="2" s="1"/>
  <c r="AD18" i="2"/>
  <c r="Y18" i="2"/>
  <c r="AF181" i="1" l="1"/>
  <c r="AA181" i="1"/>
  <c r="AF188" i="1"/>
  <c r="AA178" i="1"/>
  <c r="AF178" i="1"/>
  <c r="AA188" i="1"/>
  <c r="V191" i="1"/>
  <c r="AF37" i="2"/>
  <c r="AA63" i="2"/>
  <c r="AA58" i="2"/>
  <c r="AF67" i="2"/>
  <c r="AA67" i="2"/>
  <c r="AA52" i="2"/>
  <c r="AF58" i="2"/>
  <c r="AA70" i="2"/>
  <c r="AF63" i="2"/>
  <c r="AF70" i="2"/>
  <c r="AA28" i="2"/>
  <c r="AF45" i="2"/>
  <c r="AF52" i="2"/>
  <c r="AA45" i="2"/>
  <c r="AA37" i="2"/>
  <c r="AF28" i="2"/>
  <c r="AF18" i="2"/>
  <c r="AA18" i="2"/>
  <c r="N7" i="2" l="1"/>
  <c r="M7" i="2"/>
  <c r="L9" i="2"/>
  <c r="L10" i="2"/>
  <c r="L11" i="2"/>
  <c r="L12" i="2"/>
  <c r="L13" i="2"/>
  <c r="L14" i="2"/>
  <c r="L15" i="2"/>
  <c r="L16" i="2"/>
  <c r="L17" i="2"/>
  <c r="L8" i="2"/>
  <c r="K8" i="2"/>
  <c r="K9" i="2"/>
  <c r="K10" i="2"/>
  <c r="K12" i="2"/>
  <c r="K13" i="2"/>
  <c r="K14" i="2"/>
  <c r="K15" i="2"/>
  <c r="K16" i="2"/>
  <c r="K17" i="2"/>
  <c r="H7" i="2"/>
  <c r="J7" i="2"/>
  <c r="W7" i="2" s="1"/>
  <c r="I7" i="2"/>
  <c r="G7" i="2"/>
  <c r="D7" i="2"/>
  <c r="U7" i="2" l="1"/>
  <c r="AD7" i="2"/>
  <c r="Y7" i="2"/>
  <c r="L7" i="2"/>
  <c r="AB7" i="2" s="1"/>
  <c r="K7" i="2"/>
  <c r="Q7" i="2" s="1"/>
  <c r="AA7" i="2" l="1"/>
  <c r="AF7" i="2"/>
</calcChain>
</file>

<file path=xl/sharedStrings.xml><?xml version="1.0" encoding="utf-8"?>
<sst xmlns="http://schemas.openxmlformats.org/spreadsheetml/2006/main" count="399" uniqueCount="240">
  <si>
    <t>Presupuesto Oficial</t>
  </si>
  <si>
    <t>Propuestas Recibidas</t>
  </si>
  <si>
    <t>MODULO 1</t>
  </si>
  <si>
    <t>No.</t>
  </si>
  <si>
    <t xml:space="preserve">Nombre del Proponente </t>
  </si>
  <si>
    <t>Nit.</t>
  </si>
  <si>
    <t>MODULO 2</t>
  </si>
  <si>
    <t>CONSORCIO METRO CINCO</t>
  </si>
  <si>
    <t>MODULO 3</t>
  </si>
  <si>
    <t>CONSORCIO ACINTECO – 3B</t>
  </si>
  <si>
    <t>CONSORCIO CEMOSA</t>
  </si>
  <si>
    <t>CONSORCIO INTERVENTOR BC- 010</t>
  </si>
  <si>
    <t>CONSORCIO INTERUNION AEROPUERTO</t>
  </si>
  <si>
    <t xml:space="preserve">CONSORCIO DORADO ET </t>
  </si>
  <si>
    <t>CONSORCIO AEROPUERTO US23</t>
  </si>
  <si>
    <t xml:space="preserve"> CONSORCIO EL DORADO</t>
  </si>
  <si>
    <t>CONSORCIO AIA ELDORADO</t>
  </si>
  <si>
    <t xml:space="preserve"> CONSORCIO INTERVIAL PROYECTOS</t>
  </si>
  <si>
    <t>CONSORCIO INTERVENTOR AEROPORTUARIO PG.</t>
  </si>
  <si>
    <t>CONSORCIO AERO AVV-LGNR</t>
  </si>
  <si>
    <t>CONSORCIO CPI 2023</t>
  </si>
  <si>
    <t>CONSORCIO INTERVENTORES DEL 
VALLE</t>
  </si>
  <si>
    <t>GAVINCO INGENIEROS CONSULTORES 
S.A.S,</t>
  </si>
  <si>
    <t>CONSORCIO DORADO CRD</t>
  </si>
  <si>
    <t>CONSORCIO PIVICSA 2023</t>
  </si>
  <si>
    <t>CONSORCIO ALIANZA DORADO</t>
  </si>
  <si>
    <t>CONSORCIO COINTERCONSTRUCCIONES 
BOGOTA</t>
  </si>
  <si>
    <t>CONSORCIO INGENIERIA 2023</t>
  </si>
  <si>
    <t>CONSORCIO AEROPORTUARIO JI</t>
  </si>
  <si>
    <t>CONSORCIO INTER AERO DORADO G&amp;T</t>
  </si>
  <si>
    <t>CONSORCIO INTERTP</t>
  </si>
  <si>
    <t>CONSORCIO EL DORADO-010</t>
  </si>
  <si>
    <t>CONSORCIO INTERDORADO</t>
  </si>
  <si>
    <t>CONSORCIO GIS CIP EL DORADO</t>
  </si>
  <si>
    <t>CONSORCIO PORTUARIO 23</t>
  </si>
  <si>
    <t>CONSORCIO EL DORADO 2023</t>
  </si>
  <si>
    <t>CONSORCIO HANGAR EL 
DORADO C&amp;V</t>
  </si>
  <si>
    <t>CONSORCIO ECOCEL</t>
  </si>
  <si>
    <t>CONSORCIO EL DORADO</t>
  </si>
  <si>
    <t xml:space="preserve"> CONSORCIO INTERDORADO</t>
  </si>
  <si>
    <t>CONSORCIO AEROPUERTO V.V.C</t>
  </si>
  <si>
    <t>INTERSA S.A</t>
  </si>
  <si>
    <t>CONSORCIO INCOL CIMA</t>
  </si>
  <si>
    <t>LA UNION TEMPORAL GPC DORADO</t>
  </si>
  <si>
    <t>CONSORCIO INTEGRAL EL DORADO</t>
  </si>
  <si>
    <t>INGENIERÍA Y CONSULTORÍA 
INGECON SAS</t>
  </si>
  <si>
    <t>CB INGENIEROS S.A.S</t>
  </si>
  <si>
    <t>CONSORCIO AEROTERMINAL</t>
  </si>
  <si>
    <t>CONSORCIO MAB</t>
  </si>
  <si>
    <t>CONSORCIO VIAS CWCP</t>
  </si>
  <si>
    <t>CONSORCIO PIDDO – INTECON</t>
  </si>
  <si>
    <t>CONSORCIO NORTE P&amp;A</t>
  </si>
  <si>
    <t>VELNEC S.A.</t>
  </si>
  <si>
    <t>CONSORCIO AEROPUERTO EL DORADO 001</t>
  </si>
  <si>
    <t>INGEANDINA CONSULTORES DE INGENIERIA S.A.S</t>
  </si>
  <si>
    <t>CONSORCIO AEROPUERTO CY</t>
  </si>
  <si>
    <t>CONSORCIO INTERAEROPUERTO 2023</t>
  </si>
  <si>
    <t>EPYPSA S.A.S</t>
  </si>
  <si>
    <t>CONSORCIO INTERAEROPUERTOS
R&amp;J</t>
  </si>
  <si>
    <t>CONSORCIO AEROCOL DORADO</t>
  </si>
  <si>
    <t>CONSORCIO AEROPUERTO 2023</t>
  </si>
  <si>
    <t>CONSORCIO CCC–JPS EL DORADO</t>
  </si>
  <si>
    <t>CONSORCIO AEROPUERTO TLL</t>
  </si>
  <si>
    <t xml:space="preserve"> CONSORCIO KALAR ANI AERODORADO</t>
  </si>
  <si>
    <t xml:space="preserve">CONSORCIO AEREO BOGOTÁ </t>
  </si>
  <si>
    <t>AGENCIA NACIONAL DE INFRAESTRUCTURA</t>
  </si>
  <si>
    <t>GRUPO INTERNO DE TRABAJO DE CONTRATACIÓN</t>
  </si>
  <si>
    <t>VJ-VGCON-CM-010-2022</t>
  </si>
  <si>
    <t>EVALUACIÓN FINANCIERA</t>
  </si>
  <si>
    <t xml:space="preserve"> PROPONENTE</t>
  </si>
  <si>
    <t>DATOS DEL INTERESADO</t>
  </si>
  <si>
    <t>INFORMACIÓN  FINANCIERA</t>
  </si>
  <si>
    <t>INDICE-CAPITAL DE TRABAJO DEMANDADO</t>
  </si>
  <si>
    <t>CONDICIÓN ADICIONAL CAPITAL DE TRABAJO (SOLO PARA LÍDER DE ESTRUCTURA PLURAL)</t>
  </si>
  <si>
    <t>INDICE-LIQUIDEZ</t>
  </si>
  <si>
    <t>INDICE-ENDEUDAMIENTO</t>
  </si>
  <si>
    <t>RAZON DE COBERTURA DE INTERESES</t>
  </si>
  <si>
    <t>EVALUACIÓN CAPACIDAD FINANCIERA</t>
  </si>
  <si>
    <t>RENTABILIDAD DEL PATRIMONIO (ROE)</t>
  </si>
  <si>
    <t>RENTABILIDAD DEL ACTIVO (ROA)</t>
  </si>
  <si>
    <t>EVALUACIÓN CAPACIDAD ORGANIZACIONAL</t>
  </si>
  <si>
    <t>PROPUESTA No.</t>
  </si>
  <si>
    <t>PROPONENTE</t>
  </si>
  <si>
    <t>% PARTICIPACION</t>
  </si>
  <si>
    <t>MARCAR (L) LIDER O (U) ÚNICO PROPONENTE</t>
  </si>
  <si>
    <t>ACTIVO CORRIENTE</t>
  </si>
  <si>
    <t>ACTIVO TOTAL</t>
  </si>
  <si>
    <t>PASIVO CORRIENTE</t>
  </si>
  <si>
    <t>PASIVO TOTAL</t>
  </si>
  <si>
    <t>CAPITAL DE TRABAJO</t>
  </si>
  <si>
    <t xml:space="preserve">PATRIMONIO
</t>
  </si>
  <si>
    <t>UTILIDAD OPERACIONAL</t>
  </si>
  <si>
    <t>GASTOS DE INTERESES</t>
  </si>
  <si>
    <t>MARCAR MÓDULO</t>
  </si>
  <si>
    <t>VALOR PRESUPUESTO OFICIAL ANUAL(PO)</t>
  </si>
  <si>
    <t>Fórmula: CT=AC-PC&gt;=(PO*%Req.min)</t>
  </si>
  <si>
    <t>Líder&gt;=(CT*50%)</t>
  </si>
  <si>
    <t>Fórmula: Liquidez=AC/PC&gt;=1,1</t>
  </si>
  <si>
    <t>Fórmula: Endeudamiento=Pas.T/Act.Tot.&lt;=65%</t>
  </si>
  <si>
    <t>Fórmula:                        Razon Cobertura Intereses=UO/GI&gt;=1,0</t>
  </si>
  <si>
    <t>HABIL/NO HABIL</t>
  </si>
  <si>
    <t>Fórmula:                        ROE=UO/Pat.&gt;=0</t>
  </si>
  <si>
    <t>Fórmula:                        ROE=UO/Act.Tot.&gt;=0</t>
  </si>
  <si>
    <t>Req.Min.CT:&gt;=PO*</t>
  </si>
  <si>
    <t>Req.Min.CT Lider: (CT*50%)</t>
  </si>
  <si>
    <t>Req.Min.Solv:&gt;=</t>
  </si>
  <si>
    <t>Req.Min.Endeud:&lt;=</t>
  </si>
  <si>
    <t>Req. Min. Cobertura Intereses: &gt; =</t>
  </si>
  <si>
    <t>Req. Min. ROE: &gt; =</t>
  </si>
  <si>
    <t>Req. Min. ROA: &gt; =</t>
  </si>
  <si>
    <t>INDICADOR</t>
  </si>
  <si>
    <t>RESULTADO</t>
  </si>
  <si>
    <t>GRUPO METRO COLOMBIA S.A.S</t>
  </si>
  <si>
    <t>L</t>
  </si>
  <si>
    <t>OSCAR ALFREDO MONTOYA CASTR</t>
  </si>
  <si>
    <r>
      <t xml:space="preserve">3B PROYECTOS S.A.S 
</t>
    </r>
    <r>
      <rPr>
        <sz val="11"/>
        <color rgb="FFC00000"/>
        <rFont val="Calibri"/>
        <family val="2"/>
        <scheme val="minor"/>
      </rPr>
      <t>(LIDER)</t>
    </r>
  </si>
  <si>
    <t>ACINTECO S.A.S - BIC</t>
  </si>
  <si>
    <t>CEMOSA COLOMBIA</t>
  </si>
  <si>
    <t>CEMOSA INGENIERIA 
Y CONTROL S.A.S</t>
  </si>
  <si>
    <r>
      <t xml:space="preserve">B&amp;C S.A.  </t>
    </r>
    <r>
      <rPr>
        <sz val="11"/>
        <color rgb="FFC00000"/>
        <rFont val="Calibri"/>
        <family val="2"/>
        <scheme val="minor"/>
      </rPr>
      <t>(LIDER)</t>
    </r>
  </si>
  <si>
    <t>COBA CONSULTORES DE INGENIERÍA Y MEDIO
AMBIENTE SA SUCURSAL COLOMBIA</t>
  </si>
  <si>
    <t>RECHADO</t>
  </si>
  <si>
    <r>
      <t xml:space="preserve">INGENIERIA MASTER S.A.S
 </t>
    </r>
    <r>
      <rPr>
        <sz val="10"/>
        <color rgb="FFC00000"/>
        <rFont val="Arial"/>
        <family val="2"/>
      </rPr>
      <t>(LIDER)</t>
    </r>
  </si>
  <si>
    <t>HG INGENIEREIA Y DESARROLLO SAS</t>
  </si>
  <si>
    <t>HORACIO FRANCISCO MENDOZA MARTINEZ</t>
  </si>
  <si>
    <r>
      <t xml:space="preserve">ELSA TORRES ARENALES </t>
    </r>
    <r>
      <rPr>
        <sz val="11"/>
        <color rgb="FFC00000"/>
        <rFont val="Calibri"/>
        <family val="2"/>
        <scheme val="minor"/>
      </rPr>
      <t>(LIDER)</t>
    </r>
  </si>
  <si>
    <t>RT TERRA SAS</t>
  </si>
  <si>
    <r>
      <t xml:space="preserve">CONSULTORES DE INGENIERIA UG21 SL 
SUCURSAL EN COLOMBIA
</t>
    </r>
    <r>
      <rPr>
        <sz val="11"/>
        <color rgb="FFC00000"/>
        <rFont val="Calibri"/>
        <family val="2"/>
        <scheme val="minor"/>
      </rPr>
      <t>(LIDER)</t>
    </r>
  </si>
  <si>
    <t xml:space="preserve">SERVICIOS DE INGENIERÍA Y 
CONSTRUCCIÓN S.A.S
“SERVINC S.A.S.” </t>
  </si>
  <si>
    <t>SERINCO COLOMBIA</t>
  </si>
  <si>
    <r>
      <t xml:space="preserve">SONDEOS, ESTRUCTURAS Y GEOTECNIA SUCURSAL COLOMBIA 
</t>
    </r>
    <r>
      <rPr>
        <sz val="11"/>
        <color rgb="FFC00000"/>
        <rFont val="Calibri"/>
        <family val="2"/>
        <scheme val="minor"/>
      </rPr>
      <t>(LIDER)</t>
    </r>
  </si>
  <si>
    <r>
      <t xml:space="preserve">AYM CONSULTORIA S.A.S 
</t>
    </r>
    <r>
      <rPr>
        <sz val="11"/>
        <color rgb="FFC00000"/>
        <rFont val="Calibri"/>
        <family val="2"/>
        <scheme val="minor"/>
      </rPr>
      <t>(LIDER)</t>
    </r>
  </si>
  <si>
    <t>ARREDONDO MADRID INGENIEROS CIVILES
S.A.S</t>
  </si>
  <si>
    <r>
      <t xml:space="preserve">BATEMAN INGENIERIA SAS
</t>
    </r>
    <r>
      <rPr>
        <sz val="11"/>
        <color rgb="FFC00000"/>
        <rFont val="Calibri"/>
        <family val="2"/>
        <scheme val="minor"/>
      </rPr>
      <t>(LIDER)</t>
    </r>
  </si>
  <si>
    <t xml:space="preserve">IAR PROYECTOS SAS </t>
  </si>
  <si>
    <r>
      <t xml:space="preserve">PROES INGENIERÍA S.A.S.
</t>
    </r>
    <r>
      <rPr>
        <sz val="11"/>
        <color rgb="FFC00000"/>
        <rFont val="Calibri"/>
        <family val="2"/>
        <scheme val="minor"/>
      </rPr>
      <t>(LIDER)</t>
    </r>
  </si>
  <si>
    <t>GESTORA DE PROYECTOS DE INGENIERÍA E INFRAESTRUCTURA S.A.S.</t>
  </si>
  <si>
    <r>
      <t xml:space="preserve">VERTICAL LINK INGENIERIA S.A.S.
</t>
    </r>
    <r>
      <rPr>
        <sz val="11"/>
        <color rgb="FFC00000"/>
        <rFont val="Calibri"/>
        <family val="2"/>
        <scheme val="minor"/>
      </rPr>
      <t>(LIDER)</t>
    </r>
  </si>
  <si>
    <t>LUIS GUILLERMO NARVAEZ RICARDO</t>
  </si>
  <si>
    <r>
      <t xml:space="preserve">GEOTECNIA Y CIMIENTOS INGEOCIM SAS 
</t>
    </r>
    <r>
      <rPr>
        <sz val="11"/>
        <color rgb="FFC00000"/>
        <rFont val="Calibri"/>
        <family val="2"/>
        <scheme val="minor"/>
      </rPr>
      <t>(LIDER)</t>
    </r>
  </si>
  <si>
    <t>CPS INFRAESTRUCTURAS MOVILIDAD Y NEDIO AMBIENTE SL SUCURSAL COLOMBIA</t>
  </si>
  <si>
    <r>
      <t xml:space="preserve">PAULO EMILIO BRAVO CONSULTORES S.A.S.
</t>
    </r>
    <r>
      <rPr>
        <sz val="11"/>
        <color rgb="FFC00000"/>
        <rFont val="Calibri"/>
        <family val="2"/>
        <scheme val="minor"/>
      </rPr>
      <t>(LIDER)</t>
    </r>
  </si>
  <si>
    <t>PLANES S.A.S.</t>
  </si>
  <si>
    <t>U</t>
  </si>
  <si>
    <r>
      <t xml:space="preserve">CONSULTORES INTERVENTORES COLOMBIANOS SAS – CONCIC SAS 
</t>
    </r>
    <r>
      <rPr>
        <sz val="11"/>
        <color rgb="FFC00000"/>
        <rFont val="Calibri"/>
        <family val="2"/>
        <scheme val="minor"/>
      </rPr>
      <t>(LIDER)</t>
    </r>
  </si>
  <si>
    <t>RD INGENIEROS CIVILES SAS</t>
  </si>
  <si>
    <t>IV INGENIEROS CONSULTORES 
SUCURSAL COLOMBIA SA</t>
  </si>
  <si>
    <t>PROYECTOS CONSTRUCCIONES CIVILES Y VIALES S.A.S</t>
  </si>
  <si>
    <t>MSC INGENIERIA SAS</t>
  </si>
  <si>
    <t xml:space="preserve">CONSTRUCTORA A&amp;C S. A </t>
  </si>
  <si>
    <t>J FELIPE ARDILA V &amp; CIA</t>
  </si>
  <si>
    <r>
      <t xml:space="preserve">CODIPRO INGENIERIA Y ARQUITECTURA LTDA, 
CONSTRUCCIONES, DISEÑOS Y PROYECTOS.
</t>
    </r>
    <r>
      <rPr>
        <sz val="11"/>
        <color rgb="FFC00000"/>
        <rFont val="Calibri"/>
        <family val="2"/>
        <scheme val="minor"/>
      </rPr>
      <t>(LIDER)</t>
    </r>
  </si>
  <si>
    <t>INTERCONSTRUCCIONES &amp; DISEÑO SAS</t>
  </si>
  <si>
    <r>
      <t xml:space="preserve">INGENOBRAS S.A.S </t>
    </r>
    <r>
      <rPr>
        <sz val="10"/>
        <color rgb="FFC00000"/>
        <rFont val="Arial"/>
        <family val="2"/>
      </rPr>
      <t>(LIDER)</t>
    </r>
  </si>
  <si>
    <t>SAVAD INGENIERIA SAS</t>
  </si>
  <si>
    <t>INGEPROYECT LTDA.</t>
  </si>
  <si>
    <r>
      <t xml:space="preserve">JOSÉ ALBERTO ROJAS PRIETO  </t>
    </r>
    <r>
      <rPr>
        <sz val="10"/>
        <color rgb="FFC00000"/>
        <rFont val="Arial"/>
        <family val="2"/>
      </rPr>
      <t>(LIDER)</t>
    </r>
  </si>
  <si>
    <t>TNM LIMITED</t>
  </si>
  <si>
    <r>
      <t xml:space="preserve">GNG SERVICIOS DE INGENIERÍA S.A.S
</t>
    </r>
    <r>
      <rPr>
        <sz val="11"/>
        <color rgb="FFC00000"/>
        <rFont val="Calibri"/>
        <family val="2"/>
        <scheme val="minor"/>
      </rPr>
      <t>(LIDER)</t>
    </r>
  </si>
  <si>
    <r>
      <t xml:space="preserve">CONSULTORES TÉCNICOS Y ECONÓMICOS S.A.S.
</t>
    </r>
    <r>
      <rPr>
        <sz val="11"/>
        <color rgb="FFC00000"/>
        <rFont val="Calibri"/>
        <family val="2"/>
        <scheme val="minor"/>
      </rPr>
      <t>(LIDER)</t>
    </r>
  </si>
  <si>
    <t>CONSULTORES E INTERVENTORES TECNICOS S.A.S</t>
  </si>
  <si>
    <t>RECHAZADO</t>
  </si>
  <si>
    <r>
      <t xml:space="preserve">JAHV McGREGOR S.A.S 
</t>
    </r>
    <r>
      <rPr>
        <sz val="11"/>
        <color rgb="FFC00000"/>
        <rFont val="Calibri"/>
        <family val="2"/>
        <scheme val="minor"/>
      </rPr>
      <t>(LÍDER)</t>
    </r>
  </si>
  <si>
    <t>TOP SUELOS INGENIERÍA S.A.S.</t>
  </si>
  <si>
    <t>GHF INGENIERÍAS Y
CONSTRUCCIONES S.A.S.</t>
  </si>
  <si>
    <r>
      <t xml:space="preserve">INGENIERIA DE PROYECTOS S.A.S.
</t>
    </r>
    <r>
      <rPr>
        <sz val="11"/>
        <color rgb="FFC00000"/>
        <rFont val="Calibri"/>
        <family val="2"/>
        <scheme val="minor"/>
      </rPr>
      <t>(LIDER)</t>
    </r>
  </si>
  <si>
    <t>BAC ENGINEERING CONSULTANCY GROUP - SUCURSAL COLOMBIA</t>
  </si>
  <si>
    <t>GIS-EAP S.A.S.</t>
  </si>
  <si>
    <r>
      <t xml:space="preserve">GESTIÓN INTEGRAL DEL SUELO SL COLOMBIA </t>
    </r>
    <r>
      <rPr>
        <sz val="10"/>
        <color rgb="FFC00000"/>
        <rFont val="Arial"/>
        <family val="2"/>
      </rPr>
      <t>(LIDER)</t>
    </r>
  </si>
  <si>
    <t>CONSULTORÍAS, INVERSIONES Y PROYECTOS S.A.S.</t>
  </si>
  <si>
    <t>INDETERMINADO</t>
  </si>
  <si>
    <r>
      <t xml:space="preserve">ALIANZA INTEGRAL DE PROYECTOS S.A.S BIC </t>
    </r>
    <r>
      <rPr>
        <sz val="10"/>
        <color rgb="FFC00000"/>
        <rFont val="Arial"/>
        <family val="2"/>
      </rPr>
      <t>(LIDER)</t>
    </r>
  </si>
  <si>
    <t>CANJI DISEÑOS E INTERVENTORIAS S.A.S.</t>
  </si>
  <si>
    <t>GERMAN ANTONIO BALLESTAS BERDEJO</t>
  </si>
  <si>
    <t>GAB INGENIERIA SAS</t>
  </si>
  <si>
    <r>
      <t xml:space="preserve">GARPER INGENIERIA CIA SAS 
</t>
    </r>
    <r>
      <rPr>
        <sz val="10"/>
        <color rgb="FFC00000"/>
        <rFont val="Arial"/>
        <family val="2"/>
      </rPr>
      <t>(LIDER)</t>
    </r>
  </si>
  <si>
    <r>
      <t xml:space="preserve">C &amp; M CONSULTORES S.A.S
</t>
    </r>
    <r>
      <rPr>
        <sz val="10"/>
        <color rgb="FFC00000"/>
        <rFont val="Arial"/>
        <family val="2"/>
      </rPr>
      <t>(LIDER)</t>
    </r>
  </si>
  <si>
    <t>LA VIALIDAD LTDA</t>
  </si>
  <si>
    <t>ESTRUCTURADOR COLOMBIA SAS</t>
  </si>
  <si>
    <r>
      <t xml:space="preserve">CELQO SAS </t>
    </r>
    <r>
      <rPr>
        <sz val="10"/>
        <color rgb="FFC00000"/>
        <rFont val="Arial"/>
        <family val="2"/>
      </rPr>
      <t>(LIDER)</t>
    </r>
  </si>
  <si>
    <r>
      <t xml:space="preserve">INCGROUP S.A.S </t>
    </r>
    <r>
      <rPr>
        <sz val="10"/>
        <color rgb="FFC00000"/>
        <rFont val="Arial"/>
        <family val="2"/>
      </rPr>
      <t>(LIDER)</t>
    </r>
  </si>
  <si>
    <t xml:space="preserve">OBRAS Y PROYECTOS RP S.A.S. </t>
  </si>
  <si>
    <t>PROYECTOS E INTERVENTORÍAS S.A.S.</t>
  </si>
  <si>
    <r>
      <t xml:space="preserve">INGENIERIA DE ESTUDIOS Y ASESORIAS SAS INESAS S.A.S. </t>
    </r>
    <r>
      <rPr>
        <sz val="11"/>
        <color rgb="FFC00000"/>
        <rFont val="Calibri"/>
        <family val="2"/>
        <scheme val="minor"/>
      </rPr>
      <t>(LIDER)</t>
    </r>
  </si>
  <si>
    <r>
      <t xml:space="preserve">VQM S.A.S. </t>
    </r>
    <r>
      <rPr>
        <sz val="11"/>
        <color rgb="FFC00000"/>
        <rFont val="Calibri"/>
        <family val="2"/>
        <scheme val="minor"/>
      </rPr>
      <t>(LIDER)</t>
    </r>
  </si>
  <si>
    <t>CGR S.A.S.</t>
  </si>
  <si>
    <r>
      <t xml:space="preserve">INGENIEROS CONSULTORES - INCOL S.A. 
</t>
    </r>
    <r>
      <rPr>
        <sz val="10"/>
        <color rgb="FFC00000"/>
        <rFont val="Arial"/>
        <family val="2"/>
      </rPr>
      <t>(LIDER)</t>
    </r>
  </si>
  <si>
    <t xml:space="preserve">CIMA ENGINEERING S.A.S </t>
  </si>
  <si>
    <t>PC INTERVENTORES S.A.S</t>
  </si>
  <si>
    <r>
      <t xml:space="preserve">CONSULTORES DEL OCCIDENTE SAS
</t>
    </r>
    <r>
      <rPr>
        <sz val="10"/>
        <color rgb="FFC00000"/>
        <rFont val="Arial"/>
        <family val="2"/>
      </rPr>
      <t>(LIDER)</t>
    </r>
  </si>
  <si>
    <t>GERMAN ADOLFO PERDOMO</t>
  </si>
  <si>
    <t xml:space="preserve">INTEGRAL INGENIEROS 
INTEGROS S.A.S. </t>
  </si>
  <si>
    <r>
      <t xml:space="preserve">INTEGRAL INGENIERÍA DE 
SUPERVISIÓN S.A.S. </t>
    </r>
    <r>
      <rPr>
        <sz val="10"/>
        <color rgb="FFC00000"/>
        <rFont val="Arial"/>
        <family val="2"/>
      </rPr>
      <t>(LÍDER)</t>
    </r>
  </si>
  <si>
    <t>INFRALAR S.A.S.</t>
  </si>
  <si>
    <r>
      <t xml:space="preserve">ALPHA GRUPO CONSULTOR E INTERVENTOR S.A.S. </t>
    </r>
    <r>
      <rPr>
        <sz val="10"/>
        <color rgb="FFC00000"/>
        <rFont val="Arial"/>
        <family val="2"/>
      </rPr>
      <t>(LÍDER)</t>
    </r>
  </si>
  <si>
    <t>VERTICE INTERVENTORIA DE PROYECTOS S.A.S.</t>
  </si>
  <si>
    <r>
      <t xml:space="preserve">MAB INGENIERÍA DE VALOR S.A.
</t>
    </r>
    <r>
      <rPr>
        <sz val="10"/>
        <color rgb="FFC00000"/>
        <rFont val="Arial"/>
        <family val="2"/>
      </rPr>
      <t>(LIDER)</t>
    </r>
  </si>
  <si>
    <t>MAB SERVICIOS S.A.S.</t>
  </si>
  <si>
    <t>EUROESTUDIOS INGENIEROS DE
CONSULTA S.A.S.</t>
  </si>
  <si>
    <t>GETINSA EUROESTUDIOS S.A.S.</t>
  </si>
  <si>
    <r>
      <t xml:space="preserve">AIRTIFICIAL CW INFRASTRUCTURES COLOMBIA S.A.S </t>
    </r>
    <r>
      <rPr>
        <sz val="10"/>
        <color rgb="FFC00000"/>
        <rFont val="Arial"/>
        <family val="2"/>
      </rPr>
      <t>(LIDER)</t>
    </r>
  </si>
  <si>
    <t>COMPAÑÍA DE PROYECTOS TECNICOS CPT S.A</t>
  </si>
  <si>
    <t>GRUPO INTECON S.A.S.</t>
  </si>
  <si>
    <r>
      <t xml:space="preserve">JORGE PIDDO SEGUIDO DE LA EXPERESIÒN SUCURSAL COLOMBIA </t>
    </r>
    <r>
      <rPr>
        <sz val="10"/>
        <color rgb="FFC00000"/>
        <rFont val="Arial"/>
        <family val="2"/>
      </rPr>
      <t>(LIDER)</t>
    </r>
  </si>
  <si>
    <t>PROYECTOS Y GESTIÓN
DEL DESARROLLO S.A.S.</t>
  </si>
  <si>
    <r>
      <t xml:space="preserve">ANTLIA – AC S.A.S. </t>
    </r>
    <r>
      <rPr>
        <sz val="10"/>
        <color rgb="FFC00000"/>
        <rFont val="Arial"/>
        <family val="2"/>
      </rPr>
      <t>(LIDER)</t>
    </r>
  </si>
  <si>
    <r>
      <t xml:space="preserve">CONSULTORES DONOVAN SAS </t>
    </r>
    <r>
      <rPr>
        <sz val="11"/>
        <color rgb="FFFF0000"/>
        <rFont val="Calibri"/>
        <family val="2"/>
        <scheme val="minor"/>
      </rPr>
      <t>(LIDER)</t>
    </r>
  </si>
  <si>
    <t>JORGE ERNESTO MENDEZ PACHON</t>
  </si>
  <si>
    <t>RAUL CASTAÑO ABUFHELE</t>
  </si>
  <si>
    <t>CONSULTORÍA INTEGRAL EN INGENIERÍA S.A.</t>
  </si>
  <si>
    <t>FERNANDEZ INGENIEROS CONSULTORES SAS FERDINCO SAS</t>
  </si>
  <si>
    <t>CAYCO SAS (LÍDER)</t>
  </si>
  <si>
    <t>YOLANDA CABRERA BALCÁZAR</t>
  </si>
  <si>
    <t>INFRAOBRAS INGENIERIA SAS</t>
  </si>
  <si>
    <r>
      <t xml:space="preserve">CONURMA INGENIEROS CONSULTORES SL SUCURSAL COLOMBIA 
</t>
    </r>
    <r>
      <rPr>
        <sz val="11"/>
        <color rgb="FFC00000"/>
        <rFont val="Calibri"/>
        <family val="2"/>
        <scheme val="minor"/>
      </rPr>
      <t>(LIDER)</t>
    </r>
  </si>
  <si>
    <t>FRONTERAS CONSTRUCTORA SAS</t>
  </si>
  <si>
    <t>R&amp;Q INGENIERIA COLOMBIA S.A</t>
  </si>
  <si>
    <r>
      <t xml:space="preserve">JOYCO S.A.S. BIC </t>
    </r>
    <r>
      <rPr>
        <sz val="10"/>
        <color rgb="FFFF0000"/>
        <rFont val="Arial"/>
        <family val="2"/>
      </rPr>
      <t>(LIDER)</t>
    </r>
  </si>
  <si>
    <t>ESTUTEC S.A.S.</t>
  </si>
  <si>
    <t>CTELCO S.A.S. -BIC</t>
  </si>
  <si>
    <r>
      <t xml:space="preserve">SERTIC S.A.S. </t>
    </r>
    <r>
      <rPr>
        <sz val="10"/>
        <color rgb="FFFF0000"/>
        <rFont val="Arial"/>
        <family val="2"/>
      </rPr>
      <t>(LIDER)</t>
    </r>
  </si>
  <si>
    <r>
      <t xml:space="preserve">AESA PROYECTOS S.A.S. </t>
    </r>
    <r>
      <rPr>
        <sz val="10"/>
        <color rgb="FFC00000"/>
        <rFont val="Arial"/>
        <family val="2"/>
      </rPr>
      <t>(LÍDER)</t>
    </r>
  </si>
  <si>
    <t>GUSTAVO PEREZ MARIÑO</t>
  </si>
  <si>
    <t>INTERESTUDIOS INGENIERIA S.A.S</t>
  </si>
  <si>
    <t>SILVA CARREÑO Y ASOCIADOS S.A.S.</t>
  </si>
  <si>
    <t>ECG INGENIERIA S.A.S.</t>
  </si>
  <si>
    <r>
      <t xml:space="preserve">COMPAÑÍA COLOMBIANA DE CONSULTORES S.A.S -CCC-  </t>
    </r>
    <r>
      <rPr>
        <sz val="10"/>
        <color rgb="FFC00000"/>
        <rFont val="Arial"/>
        <family val="2"/>
      </rPr>
      <t>(LÍDER)</t>
    </r>
  </si>
  <si>
    <t>JPS INGENIERIA S.A.S</t>
  </si>
  <si>
    <t>TERRA INGENIEROS CIVILES SAS</t>
  </si>
  <si>
    <r>
      <t xml:space="preserve">TOMAS LLAVADOR ARQUITECTOS E INGENIEROS S.L. SUCURSAL 
COLOMBIA </t>
    </r>
    <r>
      <rPr>
        <sz val="10"/>
        <color rgb="FFC00000"/>
        <rFont val="Arial"/>
        <family val="2"/>
      </rPr>
      <t>(LIDER)</t>
    </r>
  </si>
  <si>
    <t>SIGT INGENIEROS Y CONSULTORES S.A.S.</t>
  </si>
  <si>
    <t>KALPA INGENIERIA SAS SOCIEDAD DE  BENEFICIO E
INTERES COLECTIVO - BIC</t>
  </si>
  <si>
    <r>
      <t xml:space="preserve">ARCA - ARQUITECTURA E </t>
    </r>
    <r>
      <rPr>
        <sz val="10"/>
        <color rgb="FFC00000"/>
        <rFont val="Arial"/>
        <family val="2"/>
      </rPr>
      <t>(LIDER)</t>
    </r>
  </si>
  <si>
    <t>INGENIERIA , CONSULTORIA Y PLANEACIÓN  SAS</t>
  </si>
  <si>
    <t xml:space="preserve">SAITEC S.A SUCURSAL EN COLOMBIA </t>
  </si>
  <si>
    <t>LITORAL CONSULTING S.A.S</t>
  </si>
  <si>
    <t>PATRIMONIO</t>
  </si>
  <si>
    <t>Fórmula: CT=AC-PC&gt;=(PO*REQ)</t>
  </si>
  <si>
    <t>Líder&gt;=(CT*(Req.50%))</t>
  </si>
  <si>
    <t>Fórmula: Endeudamiento=Pas.T/Act.Tot.&lt;=70%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</si>
</sst>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%"/>
    <numFmt numFmtId="165" formatCode="_ * #,##0_ ;_ * \-#,##0_ ;_ * &quot;-&quot;_ ;_ @_ "/>
    <numFmt numFmtId="166" formatCode="_ * #,##0.0_ ;_ * \-#,##0.0_ ;_ * &quot;-&quot;??_ ;_ @_ "/>
    <numFmt numFmtId="167" formatCode="_ * #,##0_ ;_ * \-#,##0_ ;_ * &quot;-&quot;??_ ;_ @_ "/>
    <numFmt numFmtId="168" formatCode="_-&quot;$&quot;\ * #,##0_-;\-&quot;$&quot;\ * #,##0_-;_-&quot;$&quot;\ * &quot;-&quot;??_-;_-@_-"/>
    <numFmt numFmtId="169" formatCode="_-* #,##0.0_-;\-* #,##0.0_-;_-* &quot;-&quot;??_-;_-@_-"/>
    <numFmt numFmtId="170" formatCode="_-* #,##0_-;\-* #,##0_-;_-* &quot;-&quot;??_-;_-@_-"/>
    <numFmt numFmtId="171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rgb="FFFF0000"/>
      <name val="Arial Narrow"/>
      <family val="2"/>
    </font>
    <font>
      <b/>
      <sz val="11"/>
      <color theme="0"/>
      <name val="Arial Narrow"/>
      <family val="2"/>
    </font>
    <font>
      <sz val="8"/>
      <name val="Calibri"/>
      <family val="2"/>
      <scheme val="minor"/>
    </font>
    <font>
      <b/>
      <sz val="8"/>
      <color theme="1"/>
      <name val="Arial Narrow"/>
      <family val="2"/>
    </font>
    <font>
      <sz val="10"/>
      <color rgb="FFC00000"/>
      <name val="Arial"/>
      <family val="2"/>
    </font>
    <font>
      <b/>
      <sz val="10"/>
      <color rgb="FFC00000"/>
      <name val="Arial Narrow"/>
      <family val="2"/>
    </font>
    <font>
      <sz val="10"/>
      <color rgb="FFFF0000"/>
      <name val="Arial"/>
      <family val="2"/>
    </font>
    <font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color rgb="FF0070C0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CFF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1" tint="0.249977111117893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medium">
        <color theme="1" tint="0.249977111117893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1" tint="0.249977111117893"/>
      </bottom>
      <diagonal/>
    </border>
    <border>
      <left/>
      <right/>
      <top/>
      <bottom style="medium">
        <color theme="1" tint="0.249977111117893"/>
      </bottom>
      <diagonal/>
    </border>
    <border>
      <left/>
      <right style="medium">
        <color theme="1" tint="0.249977111117893"/>
      </right>
      <top/>
      <bottom style="medium">
        <color theme="1" tint="0.249977111117893"/>
      </bottom>
      <diagonal/>
    </border>
    <border>
      <left style="medium">
        <color theme="1" tint="0.249977111117893"/>
      </left>
      <right style="thin">
        <color theme="0" tint="-0.499984740745262"/>
      </right>
      <top style="medium">
        <color theme="1" tint="0.249977111117893"/>
      </top>
      <bottom style="medium">
        <color theme="1" tint="0.249977111117893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1" tint="0.249977111117893"/>
      </top>
      <bottom style="medium">
        <color theme="1" tint="0.249977111117893"/>
      </bottom>
      <diagonal/>
    </border>
    <border>
      <left style="thin">
        <color theme="0" tint="-0.499984740745262"/>
      </left>
      <right style="medium">
        <color theme="1" tint="0.249977111117893"/>
      </right>
      <top style="medium">
        <color theme="1" tint="0.249977111117893"/>
      </top>
      <bottom style="medium">
        <color theme="1" tint="0.249977111117893"/>
      </bottom>
      <diagonal/>
    </border>
    <border>
      <left style="medium">
        <color theme="1" tint="0.249977111117893"/>
      </left>
      <right style="thin">
        <color theme="0" tint="-0.499984740745262"/>
      </right>
      <top/>
      <bottom style="medium">
        <color theme="1" tint="0.249977111117893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theme="1" tint="0.249977111117893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theme="1" tint="0.249977111117893"/>
      </bottom>
      <diagonal/>
    </border>
    <border>
      <left style="medium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1">
    <xf numFmtId="0" fontId="0" fillId="0" borderId="0" xfId="0"/>
    <xf numFmtId="0" fontId="5" fillId="4" borderId="11" xfId="0" quotePrefix="1" applyFont="1" applyFill="1" applyBorder="1" applyAlignment="1">
      <alignment horizontal="left" vertical="center" wrapText="1"/>
    </xf>
    <xf numFmtId="166" fontId="5" fillId="6" borderId="12" xfId="1" applyNumberFormat="1" applyFont="1" applyFill="1" applyBorder="1" applyAlignment="1">
      <alignment horizontal="center" vertical="center"/>
    </xf>
    <xf numFmtId="9" fontId="5" fillId="6" borderId="12" xfId="3" applyFont="1" applyFill="1" applyBorder="1" applyAlignment="1">
      <alignment horizontal="center" vertical="center"/>
    </xf>
    <xf numFmtId="164" fontId="5" fillId="4" borderId="11" xfId="3" quotePrefix="1" applyNumberFormat="1" applyFont="1" applyFill="1" applyBorder="1" applyAlignment="1">
      <alignment horizontal="left" vertical="center" wrapText="1"/>
    </xf>
    <xf numFmtId="43" fontId="5" fillId="6" borderId="12" xfId="1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164" fontId="5" fillId="4" borderId="6" xfId="3" applyNumberFormat="1" applyFont="1" applyFill="1" applyBorder="1" applyAlignment="1">
      <alignment horizontal="center" vertical="center"/>
    </xf>
    <xf numFmtId="0" fontId="6" fillId="0" borderId="0" xfId="0" applyFont="1"/>
    <xf numFmtId="164" fontId="8" fillId="2" borderId="0" xfId="3" applyNumberFormat="1" applyFont="1" applyFill="1"/>
    <xf numFmtId="0" fontId="8" fillId="2" borderId="0" xfId="0" applyFont="1" applyFill="1"/>
    <xf numFmtId="0" fontId="9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7" borderId="13" xfId="0" applyFont="1" applyFill="1" applyBorder="1" applyAlignment="1">
      <alignment horizontal="center" vertical="center" wrapText="1"/>
    </xf>
    <xf numFmtId="0" fontId="11" fillId="7" borderId="13" xfId="0" applyFont="1" applyFill="1" applyBorder="1" applyAlignment="1">
      <alignment horizontal="center" vertical="center"/>
    </xf>
    <xf numFmtId="0" fontId="11" fillId="7" borderId="13" xfId="0" quotePrefix="1" applyFont="1" applyFill="1" applyBorder="1" applyAlignment="1">
      <alignment horizontal="center" vertical="center"/>
    </xf>
    <xf numFmtId="10" fontId="9" fillId="10" borderId="13" xfId="3" applyNumberFormat="1" applyFont="1" applyFill="1" applyBorder="1" applyAlignment="1">
      <alignment horizontal="center" vertical="center" wrapText="1"/>
    </xf>
    <xf numFmtId="0" fontId="9" fillId="8" borderId="13" xfId="0" applyFont="1" applyFill="1" applyBorder="1" applyAlignment="1">
      <alignment horizontal="center" vertical="center"/>
    </xf>
    <xf numFmtId="164" fontId="9" fillId="8" borderId="13" xfId="3" applyNumberFormat="1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3" xfId="0" quotePrefix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 wrapText="1"/>
    </xf>
    <xf numFmtId="0" fontId="2" fillId="8" borderId="17" xfId="0" applyFont="1" applyFill="1" applyBorder="1" applyAlignment="1">
      <alignment horizontal="center" vertical="center" wrapText="1"/>
    </xf>
    <xf numFmtId="0" fontId="2" fillId="8" borderId="17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7" xfId="0" applyBorder="1"/>
    <xf numFmtId="0" fontId="11" fillId="0" borderId="0" xfId="0" applyFont="1" applyAlignment="1">
      <alignment vertical="center"/>
    </xf>
    <xf numFmtId="0" fontId="11" fillId="7" borderId="17" xfId="0" applyFont="1" applyFill="1" applyBorder="1" applyAlignment="1">
      <alignment vertical="center"/>
    </xf>
    <xf numFmtId="168" fontId="7" fillId="10" borderId="17" xfId="2" applyNumberFormat="1" applyFont="1" applyFill="1" applyBorder="1" applyAlignment="1">
      <alignment vertical="center"/>
    </xf>
    <xf numFmtId="0" fontId="5" fillId="4" borderId="1" xfId="0" quotePrefix="1" applyFont="1" applyFill="1" applyBorder="1" applyAlignment="1">
      <alignment horizontal="center" vertical="center" wrapText="1"/>
    </xf>
    <xf numFmtId="0" fontId="5" fillId="4" borderId="17" xfId="0" quotePrefix="1" applyFont="1" applyFill="1" applyBorder="1" applyAlignment="1">
      <alignment horizontal="left" vertical="center" wrapText="1"/>
    </xf>
    <xf numFmtId="10" fontId="5" fillId="6" borderId="17" xfId="3" applyNumberFormat="1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/>
    </xf>
    <xf numFmtId="169" fontId="5" fillId="6" borderId="12" xfId="1" applyNumberFormat="1" applyFont="1" applyFill="1" applyBorder="1" applyAlignment="1">
      <alignment vertical="center"/>
    </xf>
    <xf numFmtId="168" fontId="9" fillId="10" borderId="13" xfId="2" applyNumberFormat="1" applyFont="1" applyFill="1" applyBorder="1" applyAlignment="1">
      <alignment horizontal="center" vertical="center" wrapText="1"/>
    </xf>
    <xf numFmtId="43" fontId="4" fillId="12" borderId="17" xfId="1" applyFont="1" applyFill="1" applyBorder="1" applyAlignment="1">
      <alignment horizontal="center" vertical="center" wrapText="1"/>
    </xf>
    <xf numFmtId="43" fontId="4" fillId="12" borderId="24" xfId="1" applyFont="1" applyFill="1" applyBorder="1" applyAlignment="1">
      <alignment horizontal="center" vertical="center" wrapText="1"/>
    </xf>
    <xf numFmtId="43" fontId="5" fillId="0" borderId="0" xfId="1" applyFont="1" applyFill="1" applyBorder="1" applyAlignment="1">
      <alignment horizontal="center" vertical="center" wrapText="1"/>
    </xf>
    <xf numFmtId="164" fontId="5" fillId="0" borderId="0" xfId="3" applyNumberFormat="1" applyFont="1" applyFill="1" applyBorder="1" applyAlignment="1">
      <alignment horizontal="center" vertical="center" wrapText="1"/>
    </xf>
    <xf numFmtId="43" fontId="4" fillId="14" borderId="24" xfId="1" applyFont="1" applyFill="1" applyBorder="1" applyAlignment="1">
      <alignment horizontal="center" vertical="center" wrapText="1"/>
    </xf>
    <xf numFmtId="43" fontId="4" fillId="14" borderId="17" xfId="1" applyFont="1" applyFill="1" applyBorder="1" applyAlignment="1">
      <alignment horizontal="center" vertical="center" wrapText="1"/>
    </xf>
    <xf numFmtId="9" fontId="4" fillId="12" borderId="24" xfId="3" applyFont="1" applyFill="1" applyBorder="1" applyAlignment="1">
      <alignment horizontal="center" vertical="center" wrapText="1"/>
    </xf>
    <xf numFmtId="9" fontId="4" fillId="12" borderId="17" xfId="3" applyFont="1" applyFill="1" applyBorder="1" applyAlignment="1">
      <alignment horizontal="center" vertical="center" wrapText="1"/>
    </xf>
    <xf numFmtId="167" fontId="5" fillId="0" borderId="0" xfId="1" applyNumberFormat="1" applyFont="1" applyFill="1" applyBorder="1" applyAlignment="1">
      <alignment horizontal="center" vertical="center"/>
    </xf>
    <xf numFmtId="43" fontId="5" fillId="0" borderId="0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5" fontId="5" fillId="0" borderId="0" xfId="1" applyNumberFormat="1" applyFont="1" applyFill="1" applyBorder="1" applyAlignment="1">
      <alignment horizontal="center" vertical="center" wrapText="1"/>
    </xf>
    <xf numFmtId="0" fontId="4" fillId="12" borderId="25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9" fontId="4" fillId="12" borderId="27" xfId="3" applyFont="1" applyFill="1" applyBorder="1" applyAlignment="1">
      <alignment horizontal="center" vertical="center" wrapText="1"/>
    </xf>
    <xf numFmtId="43" fontId="4" fillId="12" borderId="27" xfId="1" applyFont="1" applyFill="1" applyBorder="1" applyAlignment="1">
      <alignment horizontal="center" vertical="center" wrapText="1"/>
    </xf>
    <xf numFmtId="43" fontId="4" fillId="14" borderId="27" xfId="1" applyFont="1" applyFill="1" applyBorder="1" applyAlignment="1">
      <alignment horizontal="center" vertical="center" wrapText="1"/>
    </xf>
    <xf numFmtId="167" fontId="5" fillId="0" borderId="28" xfId="1" applyNumberFormat="1" applyFont="1" applyFill="1" applyBorder="1" applyAlignment="1">
      <alignment horizontal="center" vertical="center"/>
    </xf>
    <xf numFmtId="43" fontId="5" fillId="0" borderId="28" xfId="1" applyFont="1" applyFill="1" applyBorder="1" applyAlignment="1">
      <alignment horizontal="center" vertical="center"/>
    </xf>
    <xf numFmtId="43" fontId="5" fillId="0" borderId="28" xfId="1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164" fontId="5" fillId="0" borderId="28" xfId="3" applyNumberFormat="1" applyFont="1" applyFill="1" applyBorder="1" applyAlignment="1">
      <alignment horizontal="center" vertical="center" wrapText="1"/>
    </xf>
    <xf numFmtId="165" fontId="5" fillId="0" borderId="28" xfId="1" applyNumberFormat="1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13" borderId="30" xfId="0" applyFont="1" applyFill="1" applyBorder="1" applyAlignment="1">
      <alignment horizontal="center" vertical="center" wrapText="1"/>
    </xf>
    <xf numFmtId="9" fontId="5" fillId="13" borderId="31" xfId="3" applyFont="1" applyFill="1" applyBorder="1" applyAlignment="1">
      <alignment horizontal="center" vertical="center" wrapText="1"/>
    </xf>
    <xf numFmtId="43" fontId="5" fillId="13" borderId="31" xfId="1" applyFont="1" applyFill="1" applyBorder="1" applyAlignment="1">
      <alignment horizontal="center" vertical="center" wrapText="1"/>
    </xf>
    <xf numFmtId="167" fontId="5" fillId="13" borderId="31" xfId="1" applyNumberFormat="1" applyFont="1" applyFill="1" applyBorder="1" applyAlignment="1">
      <alignment horizontal="center" vertical="center"/>
    </xf>
    <xf numFmtId="168" fontId="5" fillId="13" borderId="31" xfId="2" applyNumberFormat="1" applyFont="1" applyFill="1" applyBorder="1" applyAlignment="1">
      <alignment horizontal="center" vertical="center"/>
    </xf>
    <xf numFmtId="170" fontId="5" fillId="13" borderId="31" xfId="1" applyNumberFormat="1" applyFont="1" applyFill="1" applyBorder="1" applyAlignment="1">
      <alignment horizontal="center" vertical="center" wrapText="1"/>
    </xf>
    <xf numFmtId="0" fontId="5" fillId="13" borderId="31" xfId="0" applyFont="1" applyFill="1" applyBorder="1" applyAlignment="1">
      <alignment horizontal="center" vertical="center" wrapText="1"/>
    </xf>
    <xf numFmtId="44" fontId="5" fillId="13" borderId="31" xfId="0" applyNumberFormat="1" applyFont="1" applyFill="1" applyBorder="1" applyAlignment="1">
      <alignment horizontal="center" vertical="center" wrapText="1"/>
    </xf>
    <xf numFmtId="164" fontId="5" fillId="13" borderId="31" xfId="3" applyNumberFormat="1" applyFont="1" applyFill="1" applyBorder="1" applyAlignment="1">
      <alignment horizontal="center" vertical="center" wrapText="1"/>
    </xf>
    <xf numFmtId="2" fontId="5" fillId="13" borderId="31" xfId="0" applyNumberFormat="1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 wrapText="1"/>
    </xf>
    <xf numFmtId="0" fontId="5" fillId="6" borderId="32" xfId="0" applyFont="1" applyFill="1" applyBorder="1" applyAlignment="1">
      <alignment horizontal="center" vertical="center" wrapText="1"/>
    </xf>
    <xf numFmtId="171" fontId="4" fillId="12" borderId="25" xfId="0" applyNumberFormat="1" applyFont="1" applyFill="1" applyBorder="1" applyAlignment="1">
      <alignment horizontal="center" vertical="center" wrapText="1"/>
    </xf>
    <xf numFmtId="0" fontId="4" fillId="12" borderId="33" xfId="0" applyFont="1" applyFill="1" applyBorder="1" applyAlignment="1">
      <alignment horizontal="center" vertical="center" wrapText="1"/>
    </xf>
    <xf numFmtId="0" fontId="5" fillId="13" borderId="31" xfId="3" applyNumberFormat="1" applyFont="1" applyFill="1" applyBorder="1" applyAlignment="1">
      <alignment horizontal="center" vertical="center" wrapText="1"/>
    </xf>
    <xf numFmtId="0" fontId="3" fillId="12" borderId="24" xfId="0" applyFont="1" applyFill="1" applyBorder="1" applyAlignment="1">
      <alignment horizontal="center" vertical="center" wrapText="1"/>
    </xf>
    <xf numFmtId="0" fontId="3" fillId="12" borderId="17" xfId="0" applyFont="1" applyFill="1" applyBorder="1" applyAlignment="1">
      <alignment horizontal="center" vertical="center" wrapText="1"/>
    </xf>
    <xf numFmtId="0" fontId="3" fillId="12" borderId="27" xfId="0" applyFont="1" applyFill="1" applyBorder="1" applyAlignment="1">
      <alignment horizontal="center" vertical="center" wrapText="1"/>
    </xf>
    <xf numFmtId="2" fontId="4" fillId="12" borderId="33" xfId="0" applyNumberFormat="1" applyFont="1" applyFill="1" applyBorder="1" applyAlignment="1">
      <alignment horizontal="center" vertical="center" wrapText="1"/>
    </xf>
    <xf numFmtId="0" fontId="6" fillId="10" borderId="0" xfId="0" applyFont="1" applyFill="1" applyAlignment="1">
      <alignment horizontal="center" vertical="center"/>
    </xf>
    <xf numFmtId="0" fontId="6" fillId="10" borderId="0" xfId="0" applyFont="1" applyFill="1"/>
    <xf numFmtId="0" fontId="13" fillId="9" borderId="0" xfId="0" applyFont="1" applyFill="1" applyAlignment="1">
      <alignment horizontal="center" vertical="center"/>
    </xf>
    <xf numFmtId="170" fontId="4" fillId="12" borderId="24" xfId="1" applyNumberFormat="1" applyFont="1" applyFill="1" applyBorder="1" applyAlignment="1">
      <alignment horizontal="center" vertical="center" wrapText="1"/>
    </xf>
    <xf numFmtId="170" fontId="4" fillId="14" borderId="24" xfId="1" applyNumberFormat="1" applyFont="1" applyFill="1" applyBorder="1" applyAlignment="1">
      <alignment horizontal="center" vertical="center" wrapText="1"/>
    </xf>
    <xf numFmtId="170" fontId="4" fillId="12" borderId="17" xfId="1" applyNumberFormat="1" applyFont="1" applyFill="1" applyBorder="1" applyAlignment="1">
      <alignment horizontal="center" vertical="center" wrapText="1"/>
    </xf>
    <xf numFmtId="170" fontId="4" fillId="14" borderId="17" xfId="1" applyNumberFormat="1" applyFont="1" applyFill="1" applyBorder="1" applyAlignment="1">
      <alignment horizontal="center" vertical="center" wrapText="1"/>
    </xf>
    <xf numFmtId="0" fontId="5" fillId="13" borderId="34" xfId="0" applyFont="1" applyFill="1" applyBorder="1" applyAlignment="1">
      <alignment horizontal="center" vertical="center" wrapText="1"/>
    </xf>
    <xf numFmtId="0" fontId="5" fillId="13" borderId="35" xfId="3" applyNumberFormat="1" applyFont="1" applyFill="1" applyBorder="1" applyAlignment="1">
      <alignment horizontal="center" vertical="top" wrapText="1"/>
    </xf>
    <xf numFmtId="9" fontId="5" fillId="13" borderId="35" xfId="3" applyFont="1" applyFill="1" applyBorder="1" applyAlignment="1">
      <alignment horizontal="center" vertical="center" wrapText="1"/>
    </xf>
    <xf numFmtId="43" fontId="5" fillId="13" borderId="35" xfId="1" applyFont="1" applyFill="1" applyBorder="1" applyAlignment="1">
      <alignment horizontal="center" vertical="center" wrapText="1"/>
    </xf>
    <xf numFmtId="167" fontId="5" fillId="13" borderId="35" xfId="1" applyNumberFormat="1" applyFont="1" applyFill="1" applyBorder="1" applyAlignment="1">
      <alignment horizontal="center" vertical="center"/>
    </xf>
    <xf numFmtId="168" fontId="5" fillId="13" borderId="35" xfId="2" applyNumberFormat="1" applyFont="1" applyFill="1" applyBorder="1" applyAlignment="1">
      <alignment horizontal="center" vertical="center"/>
    </xf>
    <xf numFmtId="170" fontId="5" fillId="13" borderId="35" xfId="1" applyNumberFormat="1" applyFont="1" applyFill="1" applyBorder="1" applyAlignment="1">
      <alignment horizontal="center" vertical="center" wrapText="1"/>
    </xf>
    <xf numFmtId="0" fontId="5" fillId="13" borderId="35" xfId="0" applyFont="1" applyFill="1" applyBorder="1" applyAlignment="1">
      <alignment horizontal="center" vertical="center" wrapText="1"/>
    </xf>
    <xf numFmtId="164" fontId="5" fillId="13" borderId="35" xfId="3" applyNumberFormat="1" applyFont="1" applyFill="1" applyBorder="1" applyAlignment="1">
      <alignment horizontal="center" vertical="center" wrapText="1"/>
    </xf>
    <xf numFmtId="2" fontId="5" fillId="13" borderId="35" xfId="0" applyNumberFormat="1" applyFont="1" applyFill="1" applyBorder="1" applyAlignment="1">
      <alignment horizontal="center" vertical="center" wrapText="1"/>
    </xf>
    <xf numFmtId="0" fontId="4" fillId="12" borderId="3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12" borderId="37" xfId="0" applyFont="1" applyFill="1" applyBorder="1" applyAlignment="1">
      <alignment horizontal="center" vertical="center" wrapText="1"/>
    </xf>
    <xf numFmtId="0" fontId="3" fillId="12" borderId="38" xfId="0" applyFont="1" applyFill="1" applyBorder="1" applyAlignment="1">
      <alignment horizontal="center" vertical="center" wrapText="1"/>
    </xf>
    <xf numFmtId="9" fontId="4" fillId="12" borderId="38" xfId="3" applyFont="1" applyFill="1" applyBorder="1" applyAlignment="1">
      <alignment horizontal="center" vertical="center" wrapText="1"/>
    </xf>
    <xf numFmtId="170" fontId="4" fillId="12" borderId="38" xfId="1" applyNumberFormat="1" applyFont="1" applyFill="1" applyBorder="1" applyAlignment="1">
      <alignment horizontal="center" vertical="center" wrapText="1"/>
    </xf>
    <xf numFmtId="170" fontId="4" fillId="14" borderId="38" xfId="1" applyNumberFormat="1" applyFont="1" applyFill="1" applyBorder="1" applyAlignment="1">
      <alignment horizontal="center" vertical="center" wrapText="1"/>
    </xf>
    <xf numFmtId="167" fontId="5" fillId="0" borderId="1" xfId="1" applyNumberFormat="1" applyFont="1" applyFill="1" applyBorder="1" applyAlignment="1">
      <alignment horizontal="center" vertical="center"/>
    </xf>
    <xf numFmtId="43" fontId="5" fillId="0" borderId="1" xfId="1" applyFont="1" applyFill="1" applyBorder="1" applyAlignment="1">
      <alignment horizontal="center" vertical="center"/>
    </xf>
    <xf numFmtId="43" fontId="5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3" applyNumberFormat="1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5" fillId="6" borderId="31" xfId="0" applyFont="1" applyFill="1" applyBorder="1" applyAlignment="1">
      <alignment horizontal="center" vertical="center" wrapText="1"/>
    </xf>
    <xf numFmtId="43" fontId="4" fillId="15" borderId="17" xfId="1" applyFont="1" applyFill="1" applyBorder="1" applyAlignment="1">
      <alignment horizontal="center" vertical="center" wrapText="1"/>
    </xf>
    <xf numFmtId="43" fontId="4" fillId="15" borderId="24" xfId="1" applyFont="1" applyFill="1" applyBorder="1" applyAlignment="1">
      <alignment horizontal="center" vertical="center" wrapText="1"/>
    </xf>
    <xf numFmtId="0" fontId="19" fillId="0" borderId="0" xfId="0" applyFont="1"/>
    <xf numFmtId="0" fontId="15" fillId="6" borderId="32" xfId="0" applyFont="1" applyFill="1" applyBorder="1" applyAlignment="1">
      <alignment horizontal="center" vertical="center" wrapText="1"/>
    </xf>
    <xf numFmtId="44" fontId="15" fillId="13" borderId="35" xfId="0" applyNumberFormat="1" applyFont="1" applyFill="1" applyBorder="1" applyAlignment="1">
      <alignment horizontal="center" vertical="center" wrapText="1"/>
    </xf>
    <xf numFmtId="9" fontId="20" fillId="12" borderId="24" xfId="3" applyFont="1" applyFill="1" applyBorder="1" applyAlignment="1">
      <alignment horizontal="center" vertical="center" wrapText="1"/>
    </xf>
    <xf numFmtId="9" fontId="20" fillId="12" borderId="17" xfId="3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/>
    </xf>
    <xf numFmtId="0" fontId="2" fillId="8" borderId="19" xfId="0" applyFont="1" applyFill="1" applyBorder="1" applyAlignment="1">
      <alignment horizontal="center" vertical="center"/>
    </xf>
    <xf numFmtId="0" fontId="2" fillId="8" borderId="20" xfId="0" applyFont="1" applyFill="1" applyBorder="1" applyAlignment="1">
      <alignment horizontal="center" vertical="center"/>
    </xf>
    <xf numFmtId="0" fontId="11" fillId="7" borderId="17" xfId="0" applyFont="1" applyFill="1" applyBorder="1" applyAlignment="1">
      <alignment horizontal="center" vertical="center"/>
    </xf>
    <xf numFmtId="43" fontId="9" fillId="10" borderId="22" xfId="1" applyFont="1" applyFill="1" applyBorder="1" applyAlignment="1">
      <alignment horizontal="center" vertical="center"/>
    </xf>
    <xf numFmtId="43" fontId="9" fillId="10" borderId="16" xfId="1" applyFont="1" applyFill="1" applyBorder="1" applyAlignment="1">
      <alignment horizontal="center" vertical="center"/>
    </xf>
    <xf numFmtId="164" fontId="9" fillId="8" borderId="22" xfId="3" quotePrefix="1" applyNumberFormat="1" applyFont="1" applyFill="1" applyBorder="1" applyAlignment="1">
      <alignment horizontal="center" vertical="center" wrapText="1"/>
    </xf>
    <xf numFmtId="164" fontId="9" fillId="8" borderId="16" xfId="3" quotePrefix="1" applyNumberFormat="1" applyFont="1" applyFill="1" applyBorder="1" applyAlignment="1">
      <alignment horizontal="center" vertical="center" wrapText="1"/>
    </xf>
    <xf numFmtId="43" fontId="9" fillId="8" borderId="22" xfId="1" applyFont="1" applyFill="1" applyBorder="1" applyAlignment="1">
      <alignment horizontal="center" vertical="center" wrapText="1"/>
    </xf>
    <xf numFmtId="43" fontId="9" fillId="8" borderId="23" xfId="1" applyFont="1" applyFill="1" applyBorder="1" applyAlignment="1">
      <alignment horizontal="center" vertical="center" wrapText="1"/>
    </xf>
    <xf numFmtId="43" fontId="9" fillId="8" borderId="16" xfId="1" applyFont="1" applyFill="1" applyBorder="1" applyAlignment="1">
      <alignment horizontal="center" vertical="center" wrapText="1"/>
    </xf>
    <xf numFmtId="0" fontId="9" fillId="8" borderId="13" xfId="0" quotePrefix="1" applyFont="1" applyFill="1" applyBorder="1" applyAlignment="1">
      <alignment horizontal="center" vertical="center" wrapText="1"/>
    </xf>
    <xf numFmtId="0" fontId="9" fillId="11" borderId="13" xfId="0" applyFont="1" applyFill="1" applyBorder="1" applyAlignment="1">
      <alignment horizontal="center" vertical="center" wrapText="1"/>
    </xf>
    <xf numFmtId="0" fontId="9" fillId="8" borderId="22" xfId="0" quotePrefix="1" applyFont="1" applyFill="1" applyBorder="1" applyAlignment="1">
      <alignment horizontal="center" vertical="center" wrapText="1"/>
    </xf>
    <xf numFmtId="0" fontId="9" fillId="8" borderId="16" xfId="0" quotePrefix="1" applyFont="1" applyFill="1" applyBorder="1" applyAlignment="1">
      <alignment horizontal="center" vertical="center" wrapText="1"/>
    </xf>
    <xf numFmtId="166" fontId="9" fillId="10" borderId="22" xfId="1" applyNumberFormat="1" applyFont="1" applyFill="1" applyBorder="1" applyAlignment="1">
      <alignment horizontal="center" vertical="center"/>
    </xf>
    <xf numFmtId="166" fontId="9" fillId="10" borderId="16" xfId="1" applyNumberFormat="1" applyFont="1" applyFill="1" applyBorder="1" applyAlignment="1">
      <alignment horizontal="center" vertical="center"/>
    </xf>
    <xf numFmtId="9" fontId="9" fillId="10" borderId="22" xfId="3" applyFont="1" applyFill="1" applyBorder="1" applyAlignment="1">
      <alignment horizontal="center" vertical="center"/>
    </xf>
    <xf numFmtId="9" fontId="9" fillId="10" borderId="16" xfId="3" applyFont="1" applyFill="1" applyBorder="1" applyAlignment="1">
      <alignment horizontal="center" vertical="center"/>
    </xf>
    <xf numFmtId="0" fontId="9" fillId="8" borderId="13" xfId="0" applyFont="1" applyFill="1" applyBorder="1" applyAlignment="1">
      <alignment horizontal="center" vertical="center" wrapText="1"/>
    </xf>
    <xf numFmtId="43" fontId="9" fillId="8" borderId="13" xfId="1" applyFont="1" applyFill="1" applyBorder="1" applyAlignment="1">
      <alignment horizontal="center" vertical="center" wrapText="1"/>
    </xf>
    <xf numFmtId="0" fontId="9" fillId="8" borderId="13" xfId="0" applyFont="1" applyFill="1" applyBorder="1" applyAlignment="1">
      <alignment horizontal="center" vertical="center" textRotation="90"/>
    </xf>
    <xf numFmtId="165" fontId="9" fillId="8" borderId="13" xfId="0" applyNumberFormat="1" applyFont="1" applyFill="1" applyBorder="1" applyAlignment="1">
      <alignment horizontal="center" vertical="center" wrapText="1"/>
    </xf>
    <xf numFmtId="165" fontId="11" fillId="7" borderId="13" xfId="0" applyNumberFormat="1" applyFont="1" applyFill="1" applyBorder="1" applyAlignment="1">
      <alignment horizontal="center" vertical="center" wrapText="1"/>
    </xf>
    <xf numFmtId="0" fontId="9" fillId="8" borderId="13" xfId="0" applyFont="1" applyFill="1" applyBorder="1" applyAlignment="1">
      <alignment horizontal="center" vertical="center" textRotation="90" wrapText="1"/>
    </xf>
    <xf numFmtId="0" fontId="8" fillId="8" borderId="13" xfId="0" applyFont="1" applyFill="1" applyBorder="1" applyAlignment="1">
      <alignment textRotation="90"/>
    </xf>
    <xf numFmtId="9" fontId="9" fillId="8" borderId="13" xfId="3" applyFont="1" applyFill="1" applyBorder="1" applyAlignment="1">
      <alignment horizontal="center" vertical="center" wrapText="1"/>
    </xf>
    <xf numFmtId="0" fontId="11" fillId="7" borderId="13" xfId="0" applyFont="1" applyFill="1" applyBorder="1" applyAlignment="1">
      <alignment horizontal="center" vertical="center" wrapText="1"/>
    </xf>
    <xf numFmtId="0" fontId="11" fillId="7" borderId="13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9" fillId="3" borderId="0" xfId="0" applyFont="1" applyFill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43" fontId="5" fillId="4" borderId="6" xfId="1" applyFont="1" applyFill="1" applyBorder="1" applyAlignment="1">
      <alignment horizontal="center" vertical="center" wrapText="1"/>
    </xf>
    <xf numFmtId="43" fontId="5" fillId="4" borderId="8" xfId="1" applyFont="1" applyFill="1" applyBorder="1" applyAlignment="1">
      <alignment horizontal="center" vertical="center" wrapText="1"/>
    </xf>
    <xf numFmtId="43" fontId="5" fillId="4" borderId="21" xfId="1" applyFont="1" applyFill="1" applyBorder="1" applyAlignment="1">
      <alignment horizontal="center" vertical="center" wrapText="1"/>
    </xf>
    <xf numFmtId="165" fontId="5" fillId="4" borderId="14" xfId="0" applyNumberFormat="1" applyFont="1" applyFill="1" applyBorder="1" applyAlignment="1">
      <alignment horizontal="center" vertical="center" wrapText="1"/>
    </xf>
    <xf numFmtId="0" fontId="5" fillId="4" borderId="17" xfId="0" quotePrefix="1" applyFont="1" applyFill="1" applyBorder="1" applyAlignment="1">
      <alignment horizontal="center" vertical="center" wrapText="1"/>
    </xf>
    <xf numFmtId="0" fontId="5" fillId="4" borderId="15" xfId="0" quotePrefix="1" applyFont="1" applyFill="1" applyBorder="1" applyAlignment="1">
      <alignment horizontal="center" vertical="center" wrapText="1"/>
    </xf>
    <xf numFmtId="0" fontId="5" fillId="4" borderId="9" xfId="0" quotePrefix="1" applyFont="1" applyFill="1" applyBorder="1" applyAlignment="1">
      <alignment horizontal="center" vertical="center" wrapText="1"/>
    </xf>
    <xf numFmtId="0" fontId="5" fillId="4" borderId="10" xfId="0" quotePrefix="1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8" xfId="0" quotePrefix="1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textRotation="90" wrapText="1"/>
    </xf>
    <xf numFmtId="0" fontId="4" fillId="4" borderId="8" xfId="0" applyFont="1" applyFill="1" applyBorder="1" applyAlignment="1">
      <alignment textRotation="90"/>
    </xf>
    <xf numFmtId="9" fontId="5" fillId="4" borderId="7" xfId="3" applyFont="1" applyFill="1" applyBorder="1" applyAlignment="1">
      <alignment horizontal="center" vertical="center" wrapText="1"/>
    </xf>
    <xf numFmtId="9" fontId="5" fillId="4" borderId="6" xfId="3" applyFont="1" applyFill="1" applyBorder="1" applyAlignment="1">
      <alignment horizontal="center" vertical="center" wrapText="1"/>
    </xf>
    <xf numFmtId="9" fontId="5" fillId="4" borderId="8" xfId="3" applyFont="1" applyFill="1" applyBorder="1" applyAlignment="1">
      <alignment horizontal="center" vertical="center" wrapText="1"/>
    </xf>
    <xf numFmtId="165" fontId="5" fillId="6" borderId="2" xfId="0" applyNumberFormat="1" applyFont="1" applyFill="1" applyBorder="1" applyAlignment="1">
      <alignment horizontal="center" vertical="center" wrapText="1"/>
    </xf>
    <xf numFmtId="165" fontId="5" fillId="6" borderId="4" xfId="0" applyNumberFormat="1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165" fontId="5" fillId="6" borderId="10" xfId="0" applyNumberFormat="1" applyFont="1" applyFill="1" applyBorder="1" applyAlignment="1">
      <alignment horizontal="center" vertical="center" wrapText="1"/>
    </xf>
    <xf numFmtId="165" fontId="5" fillId="6" borderId="9" xfId="0" applyNumberFormat="1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textRotation="90"/>
    </xf>
    <xf numFmtId="0" fontId="5" fillId="4" borderId="7" xfId="0" applyFont="1" applyFill="1" applyBorder="1" applyAlignment="1">
      <alignment horizontal="center" vertical="center" textRotation="90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1162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colors>
    <mruColors>
      <color rgb="FFFFCCFF"/>
      <color rgb="FF7777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9</xdr:row>
      <xdr:rowOff>71436</xdr:rowOff>
    </xdr:from>
    <xdr:to>
      <xdr:col>0</xdr:col>
      <xdr:colOff>309563</xdr:colOff>
      <xdr:row>9</xdr:row>
      <xdr:rowOff>380999</xdr:rowOff>
    </xdr:to>
    <xdr:sp macro="[0]!Macro1" textlink="">
      <xdr:nvSpPr>
        <xdr:cNvPr id="3" name="Rectángulo: esquinas redondeadas 2">
          <a:extLst>
            <a:ext uri="{FF2B5EF4-FFF2-40B4-BE49-F238E27FC236}">
              <a16:creationId xmlns:a16="http://schemas.microsoft.com/office/drawing/2014/main" id="{0F27615B-3918-AA5A-26CB-63C78763BC79}"/>
            </a:ext>
          </a:extLst>
        </xdr:cNvPr>
        <xdr:cNvSpPr/>
      </xdr:nvSpPr>
      <xdr:spPr>
        <a:xfrm>
          <a:off x="31750" y="1476374"/>
          <a:ext cx="277813" cy="309563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1</a:t>
          </a:r>
        </a:p>
      </xdr:txBody>
    </xdr:sp>
    <xdr:clientData/>
  </xdr:twoCellAnchor>
  <xdr:twoCellAnchor>
    <xdr:from>
      <xdr:col>0</xdr:col>
      <xdr:colOff>41275</xdr:colOff>
      <xdr:row>9</xdr:row>
      <xdr:rowOff>469898</xdr:rowOff>
    </xdr:from>
    <xdr:to>
      <xdr:col>0</xdr:col>
      <xdr:colOff>319088</xdr:colOff>
      <xdr:row>10</xdr:row>
      <xdr:rowOff>247649</xdr:rowOff>
    </xdr:to>
    <xdr:sp macro="[0]!Macro2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8C01C013-6EFD-49DA-A078-04D5465D8E4C}"/>
            </a:ext>
          </a:extLst>
        </xdr:cNvPr>
        <xdr:cNvSpPr/>
      </xdr:nvSpPr>
      <xdr:spPr>
        <a:xfrm>
          <a:off x="41275" y="1874836"/>
          <a:ext cx="277813" cy="309563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2</a:t>
          </a:r>
        </a:p>
      </xdr:txBody>
    </xdr:sp>
    <xdr:clientData/>
  </xdr:twoCellAnchor>
  <xdr:twoCellAnchor>
    <xdr:from>
      <xdr:col>0</xdr:col>
      <xdr:colOff>50800</xdr:colOff>
      <xdr:row>10</xdr:row>
      <xdr:rowOff>328611</xdr:rowOff>
    </xdr:from>
    <xdr:to>
      <xdr:col>0</xdr:col>
      <xdr:colOff>328613</xdr:colOff>
      <xdr:row>11</xdr:row>
      <xdr:rowOff>193674</xdr:rowOff>
    </xdr:to>
    <xdr:sp macro="[0]!Macro3" textlink="">
      <xdr:nvSpPr>
        <xdr:cNvPr id="5" name="Rectángulo: esquinas redondeadas 4">
          <a:extLst>
            <a:ext uri="{FF2B5EF4-FFF2-40B4-BE49-F238E27FC236}">
              <a16:creationId xmlns:a16="http://schemas.microsoft.com/office/drawing/2014/main" id="{E8CAA699-17C6-4F60-9187-4DE08CD40577}"/>
            </a:ext>
          </a:extLst>
        </xdr:cNvPr>
        <xdr:cNvSpPr/>
      </xdr:nvSpPr>
      <xdr:spPr>
        <a:xfrm>
          <a:off x="50800" y="2265361"/>
          <a:ext cx="277813" cy="309563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3</a:t>
          </a:r>
        </a:p>
      </xdr:txBody>
    </xdr:sp>
    <xdr:clientData/>
  </xdr:twoCellAnchor>
  <xdr:twoCellAnchor>
    <xdr:from>
      <xdr:col>0</xdr:col>
      <xdr:colOff>36512</xdr:colOff>
      <xdr:row>11</xdr:row>
      <xdr:rowOff>250823</xdr:rowOff>
    </xdr:from>
    <xdr:to>
      <xdr:col>0</xdr:col>
      <xdr:colOff>314325</xdr:colOff>
      <xdr:row>11</xdr:row>
      <xdr:rowOff>560386</xdr:rowOff>
    </xdr:to>
    <xdr:sp macro="[0]!Macro4" textlink="">
      <xdr:nvSpPr>
        <xdr:cNvPr id="6" name="Rectángulo: esquinas redondeadas 5">
          <a:extLst>
            <a:ext uri="{FF2B5EF4-FFF2-40B4-BE49-F238E27FC236}">
              <a16:creationId xmlns:a16="http://schemas.microsoft.com/office/drawing/2014/main" id="{93F695D2-54CF-4A90-BBF8-C90941F89B01}"/>
            </a:ext>
          </a:extLst>
        </xdr:cNvPr>
        <xdr:cNvSpPr/>
      </xdr:nvSpPr>
      <xdr:spPr>
        <a:xfrm>
          <a:off x="36512" y="2632073"/>
          <a:ext cx="277813" cy="309563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4</a:t>
          </a:r>
        </a:p>
      </xdr:txBody>
    </xdr:sp>
    <xdr:clientData/>
  </xdr:twoCellAnchor>
  <xdr:twoCellAnchor>
    <xdr:from>
      <xdr:col>0</xdr:col>
      <xdr:colOff>38100</xdr:colOff>
      <xdr:row>11</xdr:row>
      <xdr:rowOff>617535</xdr:rowOff>
    </xdr:from>
    <xdr:to>
      <xdr:col>0</xdr:col>
      <xdr:colOff>315913</xdr:colOff>
      <xdr:row>13</xdr:row>
      <xdr:rowOff>38098</xdr:rowOff>
    </xdr:to>
    <xdr:sp macro="[0]!Macro5" textlink="">
      <xdr:nvSpPr>
        <xdr:cNvPr id="7" name="Rectángulo: esquinas redondeadas 6">
          <a:extLst>
            <a:ext uri="{FF2B5EF4-FFF2-40B4-BE49-F238E27FC236}">
              <a16:creationId xmlns:a16="http://schemas.microsoft.com/office/drawing/2014/main" id="{3B433A5C-A58E-41FA-900C-35ADAD39318B}"/>
            </a:ext>
          </a:extLst>
        </xdr:cNvPr>
        <xdr:cNvSpPr/>
      </xdr:nvSpPr>
      <xdr:spPr>
        <a:xfrm>
          <a:off x="38100" y="2998785"/>
          <a:ext cx="277813" cy="309563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5</a:t>
          </a:r>
        </a:p>
      </xdr:txBody>
    </xdr:sp>
    <xdr:clientData/>
  </xdr:twoCellAnchor>
  <xdr:twoCellAnchor>
    <xdr:from>
      <xdr:col>0</xdr:col>
      <xdr:colOff>349250</xdr:colOff>
      <xdr:row>9</xdr:row>
      <xdr:rowOff>79372</xdr:rowOff>
    </xdr:from>
    <xdr:to>
      <xdr:col>0</xdr:col>
      <xdr:colOff>627063</xdr:colOff>
      <xdr:row>9</xdr:row>
      <xdr:rowOff>388935</xdr:rowOff>
    </xdr:to>
    <xdr:sp macro="[0]!Macro6" textlink="">
      <xdr:nvSpPr>
        <xdr:cNvPr id="8" name="Rectángulo: esquinas redondeadas 7">
          <a:extLst>
            <a:ext uri="{FF2B5EF4-FFF2-40B4-BE49-F238E27FC236}">
              <a16:creationId xmlns:a16="http://schemas.microsoft.com/office/drawing/2014/main" id="{845001EB-0AB7-44BE-BCA9-A90D99035F44}"/>
            </a:ext>
          </a:extLst>
        </xdr:cNvPr>
        <xdr:cNvSpPr/>
      </xdr:nvSpPr>
      <xdr:spPr>
        <a:xfrm>
          <a:off x="349250" y="1484310"/>
          <a:ext cx="277813" cy="309563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6</a:t>
          </a:r>
        </a:p>
      </xdr:txBody>
    </xdr:sp>
    <xdr:clientData/>
  </xdr:twoCellAnchor>
  <xdr:twoCellAnchor>
    <xdr:from>
      <xdr:col>0</xdr:col>
      <xdr:colOff>358775</xdr:colOff>
      <xdr:row>9</xdr:row>
      <xdr:rowOff>477834</xdr:rowOff>
    </xdr:from>
    <xdr:to>
      <xdr:col>0</xdr:col>
      <xdr:colOff>636588</xdr:colOff>
      <xdr:row>10</xdr:row>
      <xdr:rowOff>255585</xdr:rowOff>
    </xdr:to>
    <xdr:sp macro="[0]!Macro7" textlink="">
      <xdr:nvSpPr>
        <xdr:cNvPr id="9" name="Rectángulo: esquinas redondeadas 8">
          <a:extLst>
            <a:ext uri="{FF2B5EF4-FFF2-40B4-BE49-F238E27FC236}">
              <a16:creationId xmlns:a16="http://schemas.microsoft.com/office/drawing/2014/main" id="{0C05D36F-516B-41E6-A2AD-C2FFFD00B34E}"/>
            </a:ext>
          </a:extLst>
        </xdr:cNvPr>
        <xdr:cNvSpPr/>
      </xdr:nvSpPr>
      <xdr:spPr>
        <a:xfrm>
          <a:off x="358775" y="1882772"/>
          <a:ext cx="277813" cy="309563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7</a:t>
          </a:r>
        </a:p>
      </xdr:txBody>
    </xdr:sp>
    <xdr:clientData/>
  </xdr:twoCellAnchor>
  <xdr:twoCellAnchor>
    <xdr:from>
      <xdr:col>0</xdr:col>
      <xdr:colOff>368300</xdr:colOff>
      <xdr:row>10</xdr:row>
      <xdr:rowOff>328609</xdr:rowOff>
    </xdr:from>
    <xdr:to>
      <xdr:col>0</xdr:col>
      <xdr:colOff>646113</xdr:colOff>
      <xdr:row>11</xdr:row>
      <xdr:rowOff>193672</xdr:rowOff>
    </xdr:to>
    <xdr:sp macro="[0]!Macro8" textlink="">
      <xdr:nvSpPr>
        <xdr:cNvPr id="10" name="Rectángulo: esquinas redondeadas 9">
          <a:extLst>
            <a:ext uri="{FF2B5EF4-FFF2-40B4-BE49-F238E27FC236}">
              <a16:creationId xmlns:a16="http://schemas.microsoft.com/office/drawing/2014/main" id="{42EC3FA2-2996-4DC7-B429-70A3FC55FED9}"/>
            </a:ext>
          </a:extLst>
        </xdr:cNvPr>
        <xdr:cNvSpPr/>
      </xdr:nvSpPr>
      <xdr:spPr>
        <a:xfrm>
          <a:off x="368300" y="2265359"/>
          <a:ext cx="277813" cy="309563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8</a:t>
          </a:r>
        </a:p>
      </xdr:txBody>
    </xdr:sp>
    <xdr:clientData/>
  </xdr:twoCellAnchor>
  <xdr:twoCellAnchor>
    <xdr:from>
      <xdr:col>0</xdr:col>
      <xdr:colOff>354012</xdr:colOff>
      <xdr:row>11</xdr:row>
      <xdr:rowOff>250821</xdr:rowOff>
    </xdr:from>
    <xdr:to>
      <xdr:col>0</xdr:col>
      <xdr:colOff>631825</xdr:colOff>
      <xdr:row>11</xdr:row>
      <xdr:rowOff>560384</xdr:rowOff>
    </xdr:to>
    <xdr:sp macro="[0]!Macro9" textlink="">
      <xdr:nvSpPr>
        <xdr:cNvPr id="11" name="Rectángulo: esquinas redondeadas 10">
          <a:extLst>
            <a:ext uri="{FF2B5EF4-FFF2-40B4-BE49-F238E27FC236}">
              <a16:creationId xmlns:a16="http://schemas.microsoft.com/office/drawing/2014/main" id="{544C0389-9888-4AAC-A922-141F3C82BE36}"/>
            </a:ext>
          </a:extLst>
        </xdr:cNvPr>
        <xdr:cNvSpPr/>
      </xdr:nvSpPr>
      <xdr:spPr>
        <a:xfrm>
          <a:off x="354012" y="2632071"/>
          <a:ext cx="277813" cy="309563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9</a:t>
          </a:r>
        </a:p>
      </xdr:txBody>
    </xdr:sp>
    <xdr:clientData/>
  </xdr:twoCellAnchor>
  <xdr:twoCellAnchor>
    <xdr:from>
      <xdr:col>0</xdr:col>
      <xdr:colOff>347662</xdr:colOff>
      <xdr:row>11</xdr:row>
      <xdr:rowOff>617535</xdr:rowOff>
    </xdr:from>
    <xdr:to>
      <xdr:col>0</xdr:col>
      <xdr:colOff>698500</xdr:colOff>
      <xdr:row>13</xdr:row>
      <xdr:rowOff>31751</xdr:rowOff>
    </xdr:to>
    <xdr:sp macro="[0]!Macro10" textlink="">
      <xdr:nvSpPr>
        <xdr:cNvPr id="12" name="Rectángulo: esquinas redondeadas 11">
          <a:extLst>
            <a:ext uri="{FF2B5EF4-FFF2-40B4-BE49-F238E27FC236}">
              <a16:creationId xmlns:a16="http://schemas.microsoft.com/office/drawing/2014/main" id="{545423E0-BAA7-417F-84E7-1B71202679AC}"/>
            </a:ext>
          </a:extLst>
        </xdr:cNvPr>
        <xdr:cNvSpPr/>
      </xdr:nvSpPr>
      <xdr:spPr>
        <a:xfrm>
          <a:off x="347662" y="2998785"/>
          <a:ext cx="350838" cy="303216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000"/>
            <a:t>1</a:t>
          </a:r>
          <a:r>
            <a:rPr lang="es-CO" sz="1100"/>
            <a:t>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CBDEE-0D1F-412D-AD9A-11C02C6C5F47}">
  <sheetPr codeName="Hoja3"/>
  <dimension ref="B2:H64"/>
  <sheetViews>
    <sheetView showGridLines="0" topLeftCell="A11" workbookViewId="0">
      <selection activeCell="C46" sqref="C46"/>
    </sheetView>
  </sheetViews>
  <sheetFormatPr baseColWidth="10" defaultColWidth="11.42578125" defaultRowHeight="15" x14ac:dyDescent="0.25"/>
  <cols>
    <col min="2" max="2" width="9.28515625" customWidth="1"/>
    <col min="3" max="3" width="26.42578125" customWidth="1"/>
    <col min="4" max="4" width="10.42578125" customWidth="1"/>
    <col min="7" max="7" width="16.140625" customWidth="1"/>
    <col min="8" max="8" width="14.85546875" bestFit="1" customWidth="1"/>
  </cols>
  <sheetData>
    <row r="2" spans="2:8" ht="16.5" x14ac:dyDescent="0.25">
      <c r="G2" s="121" t="s">
        <v>0</v>
      </c>
      <c r="H2" s="121"/>
    </row>
    <row r="3" spans="2:8" ht="16.5" x14ac:dyDescent="0.25">
      <c r="B3" s="118" t="s">
        <v>1</v>
      </c>
      <c r="C3" s="119"/>
      <c r="D3" s="120"/>
      <c r="G3" s="28" t="s">
        <v>2</v>
      </c>
      <c r="H3" s="29">
        <v>1808060441</v>
      </c>
    </row>
    <row r="4" spans="2:8" ht="16.5" x14ac:dyDescent="0.25">
      <c r="B4" s="23" t="s">
        <v>3</v>
      </c>
      <c r="C4" s="24" t="s">
        <v>4</v>
      </c>
      <c r="D4" s="24" t="s">
        <v>5</v>
      </c>
      <c r="G4" s="28" t="s">
        <v>6</v>
      </c>
      <c r="H4" s="26"/>
    </row>
    <row r="5" spans="2:8" ht="16.5" x14ac:dyDescent="0.25">
      <c r="B5" s="25">
        <v>1</v>
      </c>
      <c r="C5" s="26" t="s">
        <v>7</v>
      </c>
      <c r="D5" s="26"/>
      <c r="G5" s="28" t="s">
        <v>8</v>
      </c>
      <c r="H5" s="26"/>
    </row>
    <row r="6" spans="2:8" ht="16.5" x14ac:dyDescent="0.25">
      <c r="B6" s="25">
        <v>2</v>
      </c>
      <c r="C6" s="26" t="s">
        <v>9</v>
      </c>
      <c r="D6" s="26"/>
      <c r="G6" s="27"/>
    </row>
    <row r="7" spans="2:8" x14ac:dyDescent="0.25">
      <c r="B7" s="25">
        <v>3</v>
      </c>
      <c r="C7" s="26" t="s">
        <v>10</v>
      </c>
      <c r="D7" s="26"/>
    </row>
    <row r="8" spans="2:8" x14ac:dyDescent="0.25">
      <c r="B8" s="25">
        <v>4</v>
      </c>
      <c r="C8" s="26" t="s">
        <v>11</v>
      </c>
      <c r="D8" s="26"/>
    </row>
    <row r="9" spans="2:8" x14ac:dyDescent="0.25">
      <c r="B9" s="25">
        <v>5</v>
      </c>
      <c r="C9" s="26" t="s">
        <v>12</v>
      </c>
      <c r="D9" s="26"/>
    </row>
    <row r="10" spans="2:8" x14ac:dyDescent="0.25">
      <c r="B10" s="25">
        <v>6</v>
      </c>
      <c r="C10" s="26" t="s">
        <v>13</v>
      </c>
      <c r="D10" s="26"/>
    </row>
    <row r="11" spans="2:8" x14ac:dyDescent="0.25">
      <c r="B11" s="25">
        <v>7</v>
      </c>
      <c r="C11" s="26" t="s">
        <v>14</v>
      </c>
      <c r="D11" s="26"/>
    </row>
    <row r="12" spans="2:8" x14ac:dyDescent="0.25">
      <c r="B12" s="25">
        <v>8</v>
      </c>
      <c r="C12" s="26" t="s">
        <v>15</v>
      </c>
      <c r="D12" s="26"/>
    </row>
    <row r="13" spans="2:8" x14ac:dyDescent="0.25">
      <c r="B13" s="25">
        <v>9</v>
      </c>
      <c r="C13" s="26" t="s">
        <v>16</v>
      </c>
      <c r="D13" s="26"/>
    </row>
    <row r="14" spans="2:8" x14ac:dyDescent="0.25">
      <c r="B14" s="25">
        <v>10</v>
      </c>
      <c r="C14" s="26" t="s">
        <v>17</v>
      </c>
      <c r="D14" s="26"/>
    </row>
    <row r="15" spans="2:8" x14ac:dyDescent="0.25">
      <c r="B15" s="25">
        <v>11</v>
      </c>
      <c r="C15" s="26" t="s">
        <v>18</v>
      </c>
      <c r="D15" s="26"/>
    </row>
    <row r="16" spans="2:8" x14ac:dyDescent="0.25">
      <c r="B16" s="25">
        <v>12</v>
      </c>
      <c r="C16" s="26" t="s">
        <v>19</v>
      </c>
      <c r="D16" s="26"/>
    </row>
    <row r="17" spans="2:4" x14ac:dyDescent="0.25">
      <c r="B17" s="25">
        <v>13</v>
      </c>
      <c r="C17" s="26" t="s">
        <v>20</v>
      </c>
      <c r="D17" s="26"/>
    </row>
    <row r="18" spans="2:4" x14ac:dyDescent="0.25">
      <c r="B18" s="25">
        <v>14</v>
      </c>
      <c r="C18" s="26" t="s">
        <v>21</v>
      </c>
      <c r="D18" s="26"/>
    </row>
    <row r="19" spans="2:4" x14ac:dyDescent="0.25">
      <c r="B19" s="25">
        <v>15</v>
      </c>
      <c r="C19" s="26" t="s">
        <v>22</v>
      </c>
      <c r="D19" s="26"/>
    </row>
    <row r="20" spans="2:4" x14ac:dyDescent="0.25">
      <c r="B20" s="25">
        <v>16</v>
      </c>
      <c r="C20" s="26" t="s">
        <v>23</v>
      </c>
      <c r="D20" s="26"/>
    </row>
    <row r="21" spans="2:4" x14ac:dyDescent="0.25">
      <c r="B21" s="25">
        <v>17</v>
      </c>
      <c r="C21" s="26" t="s">
        <v>24</v>
      </c>
      <c r="D21" s="26"/>
    </row>
    <row r="22" spans="2:4" x14ac:dyDescent="0.25">
      <c r="B22" s="25">
        <v>18</v>
      </c>
      <c r="C22" s="26" t="s">
        <v>25</v>
      </c>
      <c r="D22" s="26"/>
    </row>
    <row r="23" spans="2:4" x14ac:dyDescent="0.25">
      <c r="B23" s="25">
        <v>19</v>
      </c>
      <c r="C23" s="26" t="s">
        <v>26</v>
      </c>
      <c r="D23" s="26"/>
    </row>
    <row r="24" spans="2:4" x14ac:dyDescent="0.25">
      <c r="B24" s="25">
        <v>20</v>
      </c>
      <c r="C24" s="26" t="s">
        <v>27</v>
      </c>
      <c r="D24" s="26"/>
    </row>
    <row r="25" spans="2:4" x14ac:dyDescent="0.25">
      <c r="B25" s="25">
        <v>21</v>
      </c>
      <c r="C25" s="26" t="s">
        <v>28</v>
      </c>
      <c r="D25" s="26"/>
    </row>
    <row r="26" spans="2:4" x14ac:dyDescent="0.25">
      <c r="B26" s="25">
        <v>22</v>
      </c>
      <c r="C26" s="26" t="s">
        <v>29</v>
      </c>
      <c r="D26" s="26"/>
    </row>
    <row r="27" spans="2:4" x14ac:dyDescent="0.25">
      <c r="B27" s="25">
        <v>23</v>
      </c>
      <c r="C27" s="26" t="s">
        <v>30</v>
      </c>
      <c r="D27" s="26"/>
    </row>
    <row r="28" spans="2:4" x14ac:dyDescent="0.25">
      <c r="B28" s="25">
        <v>24</v>
      </c>
      <c r="C28" s="26" t="s">
        <v>31</v>
      </c>
      <c r="D28" s="26"/>
    </row>
    <row r="29" spans="2:4" x14ac:dyDescent="0.25">
      <c r="B29" s="25">
        <v>25</v>
      </c>
      <c r="C29" s="26" t="s">
        <v>32</v>
      </c>
      <c r="D29" s="26"/>
    </row>
    <row r="30" spans="2:4" x14ac:dyDescent="0.25">
      <c r="B30" s="25">
        <v>26</v>
      </c>
      <c r="C30" s="26" t="s">
        <v>33</v>
      </c>
      <c r="D30" s="26"/>
    </row>
    <row r="31" spans="2:4" x14ac:dyDescent="0.25">
      <c r="B31" s="25">
        <v>27</v>
      </c>
      <c r="C31" s="26" t="s">
        <v>34</v>
      </c>
      <c r="D31" s="26"/>
    </row>
    <row r="32" spans="2:4" x14ac:dyDescent="0.25">
      <c r="B32" s="25">
        <v>28</v>
      </c>
      <c r="C32" s="26" t="s">
        <v>35</v>
      </c>
      <c r="D32" s="26"/>
    </row>
    <row r="33" spans="2:4" x14ac:dyDescent="0.25">
      <c r="B33" s="25">
        <v>29</v>
      </c>
      <c r="C33" s="26" t="s">
        <v>36</v>
      </c>
      <c r="D33" s="26"/>
    </row>
    <row r="34" spans="2:4" x14ac:dyDescent="0.25">
      <c r="B34" s="25">
        <v>30</v>
      </c>
      <c r="C34" s="26" t="s">
        <v>37</v>
      </c>
      <c r="D34" s="26"/>
    </row>
    <row r="35" spans="2:4" x14ac:dyDescent="0.25">
      <c r="B35" s="25">
        <v>31</v>
      </c>
      <c r="C35" s="26" t="s">
        <v>38</v>
      </c>
      <c r="D35" s="26"/>
    </row>
    <row r="36" spans="2:4" x14ac:dyDescent="0.25">
      <c r="B36" s="25">
        <v>32</v>
      </c>
      <c r="C36" s="26" t="s">
        <v>39</v>
      </c>
      <c r="D36" s="26"/>
    </row>
    <row r="37" spans="2:4" x14ac:dyDescent="0.25">
      <c r="B37" s="25">
        <v>33</v>
      </c>
      <c r="C37" s="26" t="s">
        <v>40</v>
      </c>
      <c r="D37" s="26"/>
    </row>
    <row r="38" spans="2:4" x14ac:dyDescent="0.25">
      <c r="B38" s="25">
        <v>34</v>
      </c>
      <c r="C38" s="26" t="s">
        <v>41</v>
      </c>
      <c r="D38" s="26"/>
    </row>
    <row r="39" spans="2:4" x14ac:dyDescent="0.25">
      <c r="B39" s="25">
        <v>35</v>
      </c>
      <c r="C39" s="26" t="s">
        <v>42</v>
      </c>
      <c r="D39" s="26"/>
    </row>
    <row r="40" spans="2:4" x14ac:dyDescent="0.25">
      <c r="B40" s="25">
        <v>36</v>
      </c>
      <c r="C40" s="26" t="s">
        <v>43</v>
      </c>
      <c r="D40" s="26"/>
    </row>
    <row r="41" spans="2:4" x14ac:dyDescent="0.25">
      <c r="B41" s="25">
        <v>37</v>
      </c>
      <c r="C41" s="26" t="s">
        <v>44</v>
      </c>
      <c r="D41" s="26"/>
    </row>
    <row r="42" spans="2:4" x14ac:dyDescent="0.25">
      <c r="B42" s="25">
        <v>38</v>
      </c>
      <c r="C42" s="26" t="s">
        <v>45</v>
      </c>
      <c r="D42" s="26"/>
    </row>
    <row r="43" spans="2:4" x14ac:dyDescent="0.25">
      <c r="B43" s="25">
        <v>39</v>
      </c>
      <c r="C43" s="26" t="s">
        <v>46</v>
      </c>
      <c r="D43" s="26"/>
    </row>
    <row r="44" spans="2:4" x14ac:dyDescent="0.25">
      <c r="B44" s="25">
        <v>40</v>
      </c>
      <c r="C44" s="26" t="s">
        <v>47</v>
      </c>
      <c r="D44" s="26"/>
    </row>
    <row r="45" spans="2:4" x14ac:dyDescent="0.25">
      <c r="B45" s="25">
        <v>41</v>
      </c>
      <c r="C45" s="26" t="s">
        <v>48</v>
      </c>
      <c r="D45" s="26"/>
    </row>
    <row r="46" spans="2:4" x14ac:dyDescent="0.25">
      <c r="B46" s="25">
        <v>42</v>
      </c>
      <c r="C46" s="26" t="s">
        <v>32</v>
      </c>
      <c r="D46" s="26"/>
    </row>
    <row r="47" spans="2:4" x14ac:dyDescent="0.25">
      <c r="B47" s="25">
        <v>43</v>
      </c>
      <c r="C47" s="26" t="s">
        <v>49</v>
      </c>
      <c r="D47" s="26"/>
    </row>
    <row r="48" spans="2:4" x14ac:dyDescent="0.25">
      <c r="B48" s="25">
        <v>44</v>
      </c>
      <c r="C48" s="26" t="s">
        <v>50</v>
      </c>
      <c r="D48" s="26"/>
    </row>
    <row r="49" spans="2:4" x14ac:dyDescent="0.25">
      <c r="B49" s="25">
        <v>45</v>
      </c>
      <c r="C49" s="26" t="s">
        <v>51</v>
      </c>
      <c r="D49" s="26"/>
    </row>
    <row r="50" spans="2:4" x14ac:dyDescent="0.25">
      <c r="B50" s="25">
        <v>46</v>
      </c>
      <c r="C50" s="26" t="s">
        <v>35</v>
      </c>
      <c r="D50" s="26"/>
    </row>
    <row r="51" spans="2:4" x14ac:dyDescent="0.25">
      <c r="B51" s="25">
        <v>47</v>
      </c>
      <c r="C51" s="26" t="s">
        <v>52</v>
      </c>
      <c r="D51" s="26"/>
    </row>
    <row r="52" spans="2:4" x14ac:dyDescent="0.25">
      <c r="B52" s="25">
        <v>48</v>
      </c>
      <c r="C52" s="26" t="s">
        <v>53</v>
      </c>
      <c r="D52" s="26"/>
    </row>
    <row r="53" spans="2:4" x14ac:dyDescent="0.25">
      <c r="B53" s="25">
        <v>49</v>
      </c>
      <c r="C53" s="26" t="s">
        <v>54</v>
      </c>
      <c r="D53" s="26"/>
    </row>
    <row r="54" spans="2:4" x14ac:dyDescent="0.25">
      <c r="B54" s="25">
        <v>50</v>
      </c>
      <c r="C54" s="26" t="s">
        <v>55</v>
      </c>
      <c r="D54" s="26"/>
    </row>
    <row r="55" spans="2:4" x14ac:dyDescent="0.25">
      <c r="B55" s="25">
        <v>51</v>
      </c>
      <c r="C55" s="26" t="s">
        <v>56</v>
      </c>
      <c r="D55" s="26"/>
    </row>
    <row r="56" spans="2:4" x14ac:dyDescent="0.25">
      <c r="B56" s="25">
        <v>52</v>
      </c>
      <c r="C56" s="26" t="s">
        <v>57</v>
      </c>
      <c r="D56" s="26"/>
    </row>
    <row r="57" spans="2:4" x14ac:dyDescent="0.25">
      <c r="B57" s="25">
        <v>53</v>
      </c>
      <c r="C57" s="26" t="s">
        <v>58</v>
      </c>
      <c r="D57" s="26"/>
    </row>
    <row r="58" spans="2:4" x14ac:dyDescent="0.25">
      <c r="B58" s="25">
        <v>54</v>
      </c>
      <c r="C58" s="26" t="s">
        <v>59</v>
      </c>
      <c r="D58" s="26"/>
    </row>
    <row r="59" spans="2:4" x14ac:dyDescent="0.25">
      <c r="B59" s="25">
        <v>55</v>
      </c>
      <c r="C59" s="26" t="s">
        <v>60</v>
      </c>
      <c r="D59" s="26"/>
    </row>
    <row r="60" spans="2:4" x14ac:dyDescent="0.25">
      <c r="B60" s="25">
        <v>56</v>
      </c>
      <c r="C60" s="26" t="s">
        <v>32</v>
      </c>
      <c r="D60" s="26"/>
    </row>
    <row r="61" spans="2:4" x14ac:dyDescent="0.25">
      <c r="B61" s="25">
        <v>57</v>
      </c>
      <c r="C61" s="26" t="s">
        <v>61</v>
      </c>
      <c r="D61" s="26"/>
    </row>
    <row r="62" spans="2:4" x14ac:dyDescent="0.25">
      <c r="B62" s="25">
        <v>58</v>
      </c>
      <c r="C62" s="26" t="s">
        <v>62</v>
      </c>
      <c r="D62" s="26"/>
    </row>
    <row r="63" spans="2:4" x14ac:dyDescent="0.25">
      <c r="B63" s="25">
        <v>59</v>
      </c>
      <c r="C63" s="26" t="s">
        <v>63</v>
      </c>
      <c r="D63" s="26"/>
    </row>
    <row r="64" spans="2:4" x14ac:dyDescent="0.25">
      <c r="B64" s="25">
        <v>60</v>
      </c>
      <c r="C64" s="26" t="s">
        <v>64</v>
      </c>
      <c r="D64" s="26"/>
    </row>
  </sheetData>
  <mergeCells count="2">
    <mergeCell ref="B3:D3"/>
    <mergeCell ref="G2:H2"/>
  </mergeCells>
  <phoneticPr fontId="1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CAA5F-21F2-4EEA-9960-ACE57ABB3B8E}">
  <sheetPr codeName="Hoja1">
    <tabColor theme="5" tint="-0.249977111117893"/>
  </sheetPr>
  <dimension ref="A1:AG194"/>
  <sheetViews>
    <sheetView showGridLines="0" tabSelected="1" topLeftCell="W14" zoomScale="96" zoomScaleNormal="96" workbookViewId="0">
      <selection activeCell="A167" sqref="A167"/>
    </sheetView>
  </sheetViews>
  <sheetFormatPr baseColWidth="10" defaultColWidth="10.85546875" defaultRowHeight="16.5" x14ac:dyDescent="0.3"/>
  <cols>
    <col min="1" max="1" width="13.28515625" style="9" customWidth="1"/>
    <col min="2" max="2" width="10.85546875" style="9"/>
    <col min="3" max="3" width="7.140625" style="9" bestFit="1" customWidth="1"/>
    <col min="4" max="4" width="43.7109375" style="9" customWidth="1"/>
    <col min="5" max="5" width="14.28515625" style="9" customWidth="1"/>
    <col min="6" max="6" width="13.85546875" style="9" customWidth="1"/>
    <col min="7" max="7" width="16.42578125" style="9" bestFit="1" customWidth="1"/>
    <col min="8" max="8" width="18.28515625" style="9" customWidth="1"/>
    <col min="9" max="12" width="16" style="9" bestFit="1" customWidth="1"/>
    <col min="13" max="13" width="15.42578125" style="9" bestFit="1" customWidth="1"/>
    <col min="14" max="14" width="15" style="9" customWidth="1"/>
    <col min="15" max="15" width="10.85546875" style="9"/>
    <col min="16" max="16" width="15.140625" style="9" customWidth="1"/>
    <col min="17" max="17" width="15.5703125" style="9" customWidth="1"/>
    <col min="18" max="18" width="14.5703125" style="9" bestFit="1" customWidth="1"/>
    <col min="19" max="19" width="14.85546875" style="9" customWidth="1"/>
    <col min="20" max="20" width="14.5703125" style="9" bestFit="1" customWidth="1"/>
    <col min="21" max="22" width="10.85546875" style="9"/>
    <col min="23" max="24" width="12.5703125" style="9" customWidth="1"/>
    <col min="25" max="25" width="14.5703125" style="9" customWidth="1"/>
    <col min="26" max="26" width="10.85546875" style="9"/>
    <col min="27" max="27" width="18.7109375" style="9" customWidth="1"/>
    <col min="28" max="31" width="10.85546875" style="9"/>
    <col min="32" max="32" width="17.85546875" style="9" customWidth="1"/>
    <col min="33" max="16384" width="10.85546875" style="9"/>
  </cols>
  <sheetData>
    <row r="1" spans="1:32" x14ac:dyDescent="0.3">
      <c r="A1" s="147"/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0"/>
      <c r="AB1" s="11"/>
      <c r="AC1" s="10"/>
      <c r="AD1" s="11"/>
      <c r="AE1" s="11"/>
    </row>
    <row r="2" spans="1:32" x14ac:dyDescent="0.3">
      <c r="A2" s="148" t="s">
        <v>65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E2" s="148"/>
    </row>
    <row r="3" spans="1:32" x14ac:dyDescent="0.3">
      <c r="A3" s="148" t="s">
        <v>66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8"/>
      <c r="X3" s="148"/>
      <c r="Y3" s="148"/>
      <c r="Z3" s="148"/>
      <c r="AA3" s="148"/>
      <c r="AB3" s="148"/>
      <c r="AC3" s="148"/>
      <c r="AD3" s="148"/>
      <c r="AE3" s="148"/>
    </row>
    <row r="4" spans="1:32" x14ac:dyDescent="0.3">
      <c r="A4" s="148"/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</row>
    <row r="5" spans="1:32" x14ac:dyDescent="0.3">
      <c r="A5" s="148" t="s">
        <v>67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148"/>
    </row>
    <row r="6" spans="1:32" x14ac:dyDescent="0.3">
      <c r="A6" s="148" t="s">
        <v>68</v>
      </c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148"/>
      <c r="V6" s="148"/>
      <c r="W6" s="148"/>
      <c r="X6" s="148"/>
      <c r="Y6" s="148"/>
      <c r="Z6" s="148"/>
      <c r="AA6" s="148"/>
      <c r="AB6" s="148"/>
      <c r="AC6" s="148"/>
      <c r="AD6" s="148"/>
      <c r="AE6" s="148"/>
    </row>
    <row r="7" spans="1:32" ht="17.25" thickBot="1" x14ac:dyDescent="0.3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3"/>
      <c r="U7" s="12"/>
      <c r="V7" s="13"/>
      <c r="W7" s="12"/>
      <c r="X7" s="13"/>
      <c r="Y7" s="12"/>
      <c r="Z7" s="12"/>
      <c r="AA7" s="12"/>
      <c r="AB7" s="12"/>
      <c r="AC7" s="12"/>
      <c r="AD7" s="12"/>
      <c r="AE7" s="12"/>
    </row>
    <row r="9" spans="1:32" x14ac:dyDescent="0.3">
      <c r="A9" s="81" t="s">
        <v>69</v>
      </c>
    </row>
    <row r="10" spans="1:32" ht="49.5" x14ac:dyDescent="0.3">
      <c r="A10" s="79"/>
      <c r="C10" s="145" t="s">
        <v>70</v>
      </c>
      <c r="D10" s="145"/>
      <c r="E10" s="145"/>
      <c r="F10" s="145"/>
      <c r="G10" s="146" t="s">
        <v>71</v>
      </c>
      <c r="H10" s="146"/>
      <c r="I10" s="146"/>
      <c r="J10" s="146"/>
      <c r="K10" s="146"/>
      <c r="L10" s="146"/>
      <c r="M10" s="15"/>
      <c r="N10" s="15"/>
      <c r="O10" s="15"/>
      <c r="P10" s="16"/>
      <c r="Q10" s="141" t="s">
        <v>72</v>
      </c>
      <c r="R10" s="141"/>
      <c r="S10" s="141" t="s">
        <v>73</v>
      </c>
      <c r="T10" s="141"/>
      <c r="U10" s="141" t="s">
        <v>74</v>
      </c>
      <c r="V10" s="141"/>
      <c r="W10" s="141" t="s">
        <v>75</v>
      </c>
      <c r="X10" s="141"/>
      <c r="Y10" s="141" t="s">
        <v>76</v>
      </c>
      <c r="Z10" s="141"/>
      <c r="AA10" s="14" t="s">
        <v>77</v>
      </c>
      <c r="AB10" s="141" t="s">
        <v>78</v>
      </c>
      <c r="AC10" s="141"/>
      <c r="AD10" s="141" t="s">
        <v>79</v>
      </c>
      <c r="AE10" s="141"/>
      <c r="AF10" s="14" t="s">
        <v>80</v>
      </c>
    </row>
    <row r="11" spans="1:32" ht="65.25" customHeight="1" x14ac:dyDescent="0.3">
      <c r="A11" s="80"/>
      <c r="C11" s="142" t="s">
        <v>81</v>
      </c>
      <c r="D11" s="144" t="s">
        <v>82</v>
      </c>
      <c r="E11" s="144" t="s">
        <v>83</v>
      </c>
      <c r="F11" s="144" t="s">
        <v>84</v>
      </c>
      <c r="G11" s="144" t="s">
        <v>85</v>
      </c>
      <c r="H11" s="137" t="s">
        <v>86</v>
      </c>
      <c r="I11" s="137" t="s">
        <v>87</v>
      </c>
      <c r="J11" s="137" t="s">
        <v>88</v>
      </c>
      <c r="K11" s="138" t="s">
        <v>89</v>
      </c>
      <c r="L11" s="138" t="s">
        <v>90</v>
      </c>
      <c r="M11" s="126" t="s">
        <v>91</v>
      </c>
      <c r="N11" s="126" t="s">
        <v>92</v>
      </c>
      <c r="O11" s="139" t="s">
        <v>93</v>
      </c>
      <c r="P11" s="140" t="s">
        <v>94</v>
      </c>
      <c r="Q11" s="129" t="s">
        <v>95</v>
      </c>
      <c r="R11" s="129"/>
      <c r="S11" s="129" t="s">
        <v>96</v>
      </c>
      <c r="T11" s="129"/>
      <c r="U11" s="129" t="s">
        <v>97</v>
      </c>
      <c r="V11" s="129"/>
      <c r="W11" s="129" t="s">
        <v>98</v>
      </c>
      <c r="X11" s="129"/>
      <c r="Y11" s="129" t="s">
        <v>99</v>
      </c>
      <c r="Z11" s="129"/>
      <c r="AA11" s="130" t="s">
        <v>100</v>
      </c>
      <c r="AB11" s="129" t="s">
        <v>101</v>
      </c>
      <c r="AC11" s="129"/>
      <c r="AD11" s="129" t="s">
        <v>102</v>
      </c>
      <c r="AE11" s="129"/>
      <c r="AF11" s="130" t="s">
        <v>100</v>
      </c>
    </row>
    <row r="12" spans="1:32" ht="56.1" customHeight="1" x14ac:dyDescent="0.3">
      <c r="A12" s="80"/>
      <c r="C12" s="143"/>
      <c r="D12" s="144"/>
      <c r="E12" s="144"/>
      <c r="F12" s="144"/>
      <c r="G12" s="144"/>
      <c r="H12" s="129"/>
      <c r="I12" s="137"/>
      <c r="J12" s="129"/>
      <c r="K12" s="138"/>
      <c r="L12" s="138"/>
      <c r="M12" s="127"/>
      <c r="N12" s="127"/>
      <c r="O12" s="139"/>
      <c r="P12" s="140"/>
      <c r="Q12" s="131" t="s">
        <v>103</v>
      </c>
      <c r="R12" s="17">
        <v>0.125</v>
      </c>
      <c r="S12" s="131" t="s">
        <v>104</v>
      </c>
      <c r="T12" s="17">
        <f>+R12*50%</f>
        <v>6.25E-2</v>
      </c>
      <c r="U12" s="131" t="s">
        <v>105</v>
      </c>
      <c r="V12" s="133">
        <v>1.1000000000000001</v>
      </c>
      <c r="W12" s="131" t="s">
        <v>106</v>
      </c>
      <c r="X12" s="135">
        <v>0.65</v>
      </c>
      <c r="Y12" s="131" t="s">
        <v>107</v>
      </c>
      <c r="Z12" s="133">
        <v>1</v>
      </c>
      <c r="AA12" s="130"/>
      <c r="AB12" s="124" t="s">
        <v>108</v>
      </c>
      <c r="AC12" s="122">
        <v>0</v>
      </c>
      <c r="AD12" s="124" t="s">
        <v>109</v>
      </c>
      <c r="AE12" s="122">
        <v>0</v>
      </c>
      <c r="AF12" s="130"/>
    </row>
    <row r="13" spans="1:32" x14ac:dyDescent="0.3">
      <c r="A13" s="80"/>
      <c r="C13" s="143"/>
      <c r="D13" s="144"/>
      <c r="E13" s="144"/>
      <c r="F13" s="144"/>
      <c r="G13" s="144"/>
      <c r="H13" s="129"/>
      <c r="I13" s="137"/>
      <c r="J13" s="129"/>
      <c r="K13" s="138"/>
      <c r="L13" s="138"/>
      <c r="M13" s="127"/>
      <c r="N13" s="127"/>
      <c r="O13" s="139"/>
      <c r="P13" s="140"/>
      <c r="Q13" s="132"/>
      <c r="R13" s="35">
        <f>+R12*'DATOS INICIALES'!H3</f>
        <v>226007555.125</v>
      </c>
      <c r="S13" s="132"/>
      <c r="T13" s="35">
        <f>+R13/2</f>
        <v>113003777.5625</v>
      </c>
      <c r="U13" s="132"/>
      <c r="V13" s="134"/>
      <c r="W13" s="132"/>
      <c r="X13" s="136"/>
      <c r="Y13" s="132"/>
      <c r="Z13" s="134"/>
      <c r="AA13" s="130"/>
      <c r="AB13" s="125"/>
      <c r="AC13" s="123"/>
      <c r="AD13" s="125"/>
      <c r="AE13" s="123"/>
      <c r="AF13" s="130"/>
    </row>
    <row r="14" spans="1:32" x14ac:dyDescent="0.3">
      <c r="A14" s="80"/>
      <c r="C14" s="143"/>
      <c r="D14" s="144"/>
      <c r="E14" s="144"/>
      <c r="F14" s="144"/>
      <c r="G14" s="144"/>
      <c r="H14" s="129"/>
      <c r="I14" s="137"/>
      <c r="J14" s="129"/>
      <c r="K14" s="138"/>
      <c r="L14" s="138"/>
      <c r="M14" s="128"/>
      <c r="N14" s="128"/>
      <c r="O14" s="139"/>
      <c r="P14" s="140"/>
      <c r="Q14" s="18" t="s">
        <v>110</v>
      </c>
      <c r="R14" s="18" t="s">
        <v>111</v>
      </c>
      <c r="S14" s="18" t="s">
        <v>110</v>
      </c>
      <c r="T14" s="18" t="s">
        <v>111</v>
      </c>
      <c r="U14" s="18" t="s">
        <v>110</v>
      </c>
      <c r="V14" s="18" t="s">
        <v>111</v>
      </c>
      <c r="W14" s="18" t="s">
        <v>110</v>
      </c>
      <c r="X14" s="18" t="s">
        <v>111</v>
      </c>
      <c r="Y14" s="18" t="s">
        <v>110</v>
      </c>
      <c r="Z14" s="18" t="s">
        <v>111</v>
      </c>
      <c r="AA14" s="130"/>
      <c r="AB14" s="19" t="s">
        <v>110</v>
      </c>
      <c r="AC14" s="18" t="s">
        <v>111</v>
      </c>
      <c r="AD14" s="19" t="s">
        <v>110</v>
      </c>
      <c r="AE14" s="18" t="s">
        <v>111</v>
      </c>
      <c r="AF14" s="130"/>
    </row>
    <row r="15" spans="1:32" ht="17.25" thickBot="1" x14ac:dyDescent="0.35"/>
    <row r="16" spans="1:32" customFormat="1" ht="15.75" thickBot="1" x14ac:dyDescent="0.3">
      <c r="C16" s="60">
        <v>1</v>
      </c>
      <c r="D16" s="74" t="str">
        <f>VLOOKUP(C16,'DATOS INICIALES'!$B$5:$C$64,2,0)</f>
        <v>CONSORCIO METRO CINCO</v>
      </c>
      <c r="E16" s="61">
        <f>SUM(E17:E18)</f>
        <v>1</v>
      </c>
      <c r="F16" s="61"/>
      <c r="G16" s="62">
        <f>(G17*$E17)+(G18*$E18)</f>
        <v>5372466494.2000008</v>
      </c>
      <c r="H16" s="62">
        <f>(H17*$E17)+(H18*$E18)</f>
        <v>5825539117.3999996</v>
      </c>
      <c r="I16" s="62">
        <f>(I17*$E17)+(I18*$E18)</f>
        <v>666803033.60000002</v>
      </c>
      <c r="J16" s="62">
        <f>(J17*$E17)+(J18*$E18)</f>
        <v>829596897.9000001</v>
      </c>
      <c r="K16" s="62">
        <f>SUM(K17:K18)</f>
        <v>6851206710</v>
      </c>
      <c r="L16" s="62">
        <f>(L17*$E17)+(L18*$E18)</f>
        <v>4995942219.5</v>
      </c>
      <c r="M16" s="62">
        <f>(M17*$E17)+(M18*$E18)</f>
        <v>2851773965.8000002</v>
      </c>
      <c r="N16" s="62">
        <f>(N17*$E17)+(N18*$E18)</f>
        <v>5016691</v>
      </c>
      <c r="O16" s="63"/>
      <c r="P16" s="64">
        <f>+'DATOS INICIALES'!$H$3</f>
        <v>1808060441</v>
      </c>
      <c r="Q16" s="65">
        <f>+K16</f>
        <v>6851206710</v>
      </c>
      <c r="R16" s="66" t="str">
        <f>IF(Q16&gt;=(P16*$R$12),"HABIL","NO HABIL")</f>
        <v>HABIL</v>
      </c>
      <c r="S16" s="64">
        <f>IF(COUNTIF(F17:F18,"L")&gt;0,VLOOKUP("L",F17:K18,6,0),0)</f>
        <v>5025678487</v>
      </c>
      <c r="T16" s="67" t="str">
        <f>IF(S16&gt;=(($T$12*P16)),"HABIL","NO HABIL")</f>
        <v>HABIL</v>
      </c>
      <c r="U16" s="62">
        <f>+G16/I16</f>
        <v>8.0570516681584579</v>
      </c>
      <c r="V16" s="66" t="str">
        <f>IF(U16&gt;=$V$12,"HABIL","NO HABIL")</f>
        <v>HABIL</v>
      </c>
      <c r="W16" s="68">
        <f>+J16/H16</f>
        <v>0.14240688821779951</v>
      </c>
      <c r="X16" s="66" t="str">
        <f>IF(W16&lt;=$X$12,"HABIL","NO HABIL")</f>
        <v>HABIL</v>
      </c>
      <c r="Y16" s="69">
        <f>+M16/N16</f>
        <v>568.45716943698551</v>
      </c>
      <c r="Z16" s="66" t="str">
        <f>IF(Y16&gt;=$Z$12,"HABIL","NO HABIL")</f>
        <v>HABIL</v>
      </c>
      <c r="AA16" s="70" t="str">
        <f>IF(AND(R16="HABIL",T16="HABIL",V16="HABIL",X16="HABIL",Z16="HABIL"),"HABIL","NO HABIL")</f>
        <v>HABIL</v>
      </c>
      <c r="AB16" s="68">
        <f>+M16/L16</f>
        <v>0.57081804402561909</v>
      </c>
      <c r="AC16" s="66" t="str">
        <f>IF(AB16&gt;=$AC$12,"HABIL","NO HABIL")</f>
        <v>HABIL</v>
      </c>
      <c r="AD16" s="68">
        <f>+M16/H16</f>
        <v>0.48952962263735983</v>
      </c>
      <c r="AE16" s="66" t="str">
        <f>IF(AD16&gt;=$AE$12,"HABIL","NO HABIL")</f>
        <v>HABIL</v>
      </c>
      <c r="AF16" s="71" t="str">
        <f>IF(AND(AC16="HABIL",AE16="HABIL"),"HABIL","NO HABIL")</f>
        <v>HABIL</v>
      </c>
    </row>
    <row r="17" spans="3:32" customFormat="1" ht="15" x14ac:dyDescent="0.25">
      <c r="C17" s="48">
        <f t="shared" ref="C17:C18" si="0">+C16+0.1</f>
        <v>1.1000000000000001</v>
      </c>
      <c r="D17" s="75" t="s">
        <v>112</v>
      </c>
      <c r="E17" s="42">
        <v>0.9</v>
      </c>
      <c r="F17" s="116" t="s">
        <v>113</v>
      </c>
      <c r="G17" s="37">
        <v>5764687191</v>
      </c>
      <c r="H17" s="37">
        <v>5801720388</v>
      </c>
      <c r="I17" s="37">
        <v>739008704</v>
      </c>
      <c r="J17" s="37">
        <v>739008704</v>
      </c>
      <c r="K17" s="40">
        <f>+(G17-I17)</f>
        <v>5025678487</v>
      </c>
      <c r="L17" s="40">
        <f>+H17-J17</f>
        <v>5062711684</v>
      </c>
      <c r="M17" s="37">
        <v>3072897258</v>
      </c>
      <c r="N17" s="37">
        <v>48440</v>
      </c>
      <c r="O17" s="44"/>
      <c r="P17" s="45"/>
      <c r="Q17" s="38"/>
      <c r="R17" s="46"/>
      <c r="S17" s="45"/>
      <c r="T17" s="46"/>
      <c r="U17" s="38"/>
      <c r="V17" s="46"/>
      <c r="W17" s="39"/>
      <c r="X17" s="46"/>
      <c r="Y17" s="47"/>
      <c r="Z17" s="46"/>
      <c r="AA17" s="46"/>
      <c r="AB17" s="39"/>
      <c r="AC17" s="46"/>
      <c r="AD17" s="39"/>
      <c r="AE17" s="46"/>
      <c r="AF17" s="49"/>
    </row>
    <row r="18" spans="3:32" customFormat="1" ht="15.75" thickBot="1" x14ac:dyDescent="0.3">
      <c r="C18" s="48">
        <f t="shared" si="0"/>
        <v>1.2000000000000002</v>
      </c>
      <c r="D18" s="76" t="s">
        <v>114</v>
      </c>
      <c r="E18" s="43">
        <v>0.1</v>
      </c>
      <c r="F18" s="43"/>
      <c r="G18" s="36">
        <v>1842480223</v>
      </c>
      <c r="H18" s="36">
        <v>6039907682</v>
      </c>
      <c r="I18" s="36">
        <v>16952000</v>
      </c>
      <c r="J18" s="36">
        <v>1644890643</v>
      </c>
      <c r="K18" s="41">
        <f t="shared" ref="K18" si="1">+(G18-I18)</f>
        <v>1825528223</v>
      </c>
      <c r="L18" s="41">
        <f t="shared" ref="L18" si="2">+H18-J18</f>
        <v>4395017039</v>
      </c>
      <c r="M18" s="36">
        <v>861664336</v>
      </c>
      <c r="N18" s="36">
        <v>49730950</v>
      </c>
      <c r="O18" s="44"/>
      <c r="P18" s="45"/>
      <c r="Q18" s="38"/>
      <c r="R18" s="46"/>
      <c r="S18" s="45"/>
      <c r="T18" s="46"/>
      <c r="U18" s="38"/>
      <c r="V18" s="46"/>
      <c r="W18" s="39"/>
      <c r="X18" s="46"/>
      <c r="Y18" s="47"/>
      <c r="Z18" s="46"/>
      <c r="AA18" s="46"/>
      <c r="AB18" s="39"/>
      <c r="AC18" s="46"/>
      <c r="AD18" s="39"/>
      <c r="AE18" s="46"/>
      <c r="AF18" s="49"/>
    </row>
    <row r="19" spans="3:32" customFormat="1" ht="15.75" thickBot="1" x14ac:dyDescent="0.3">
      <c r="C19" s="60">
        <v>2</v>
      </c>
      <c r="D19" s="74" t="str">
        <f>VLOOKUP(C19,'DATOS INICIALES'!$B$5:$C$64,2,0)</f>
        <v>CONSORCIO ACINTECO – 3B</v>
      </c>
      <c r="E19" s="61">
        <f>SUM(E20:E21)</f>
        <v>1</v>
      </c>
      <c r="F19" s="61"/>
      <c r="G19" s="62">
        <f>(G20*$E20)+(G21*$E21)</f>
        <v>6846382369</v>
      </c>
      <c r="H19" s="62">
        <f>(H20*$E20)+(H21*$E21)</f>
        <v>6975890403.25</v>
      </c>
      <c r="I19" s="62">
        <f>(I20*$E20)+(I21*$E21)</f>
        <v>2094748323.25</v>
      </c>
      <c r="J19" s="62">
        <f>(J20*$E20)+(J21*$E21)</f>
        <v>2094748323.25</v>
      </c>
      <c r="K19" s="62">
        <f>SUM(K20:K21)</f>
        <v>8309307455</v>
      </c>
      <c r="L19" s="62">
        <f>(L20*$E20)+(L21*$E21)</f>
        <v>4881142080</v>
      </c>
      <c r="M19" s="62">
        <f>(M20*$E20)+(M21*$E21)</f>
        <v>1033417370</v>
      </c>
      <c r="N19" s="62">
        <f>(N20*$E20)+(N21*$E21)</f>
        <v>133916.75</v>
      </c>
      <c r="O19" s="63"/>
      <c r="P19" s="64">
        <f>+'DATOS INICIALES'!$H$3</f>
        <v>1808060441</v>
      </c>
      <c r="Q19" s="65">
        <f>+K19</f>
        <v>8309307455</v>
      </c>
      <c r="R19" s="66" t="str">
        <f>IF(Q19&gt;=(P19*$R$12),"HABIL","NO HABIL")</f>
        <v>HABIL</v>
      </c>
      <c r="S19" s="64">
        <f>IF(COUNTIF(F20:F21,"L")&gt;0,VLOOKUP("L",F20:K21,6,0),0)</f>
        <v>5348614364</v>
      </c>
      <c r="T19" s="67" t="str">
        <f>IF(S19&gt;=(($T$12*P19)),"HABIL","NO HABIL")</f>
        <v>HABIL</v>
      </c>
      <c r="U19" s="62">
        <f>+G19/I19</f>
        <v>3.2683555790501098</v>
      </c>
      <c r="V19" s="66" t="str">
        <f>IF(U19&gt;=$V$12,"HABIL","NO HABIL")</f>
        <v>HABIL</v>
      </c>
      <c r="W19" s="68">
        <f>+J19/H19</f>
        <v>0.30028400708160163</v>
      </c>
      <c r="X19" s="66" t="str">
        <f>IF(W19&lt;=$X$12,"HABIL","NO HABIL")</f>
        <v>HABIL</v>
      </c>
      <c r="Y19" s="69">
        <f>+M19/N19</f>
        <v>7716.8641712108456</v>
      </c>
      <c r="Z19" s="66" t="str">
        <f>IF(Y19&gt;=$Z$12,"HABIL","NO HABIL")</f>
        <v>HABIL</v>
      </c>
      <c r="AA19" s="70" t="str">
        <f>IF(AND(R19="HABIL",T19="HABIL",V19="HABIL",X19="HABIL",Z19="HABIL"),"HABIL","NO HABIL")</f>
        <v>HABIL</v>
      </c>
      <c r="AB19" s="68">
        <f>+M19/L19</f>
        <v>0.21171630595108593</v>
      </c>
      <c r="AC19" s="66" t="str">
        <f>IF(AB19&gt;=$AC$12,"HABIL","NO HABIL")</f>
        <v>HABIL</v>
      </c>
      <c r="AD19" s="68">
        <f>+M19/H19</f>
        <v>0.14814128523557951</v>
      </c>
      <c r="AE19" s="66" t="str">
        <f>IF(AD19&gt;=$AE$12,"HABIL","NO HABIL")</f>
        <v>HABIL</v>
      </c>
      <c r="AF19" s="71" t="str">
        <f>IF(AND(AC19="HABIL",AE19="HABIL"),"HABIL","NO HABIL")</f>
        <v>HABIL</v>
      </c>
    </row>
    <row r="20" spans="3:32" customFormat="1" ht="27.75" x14ac:dyDescent="0.25">
      <c r="C20" s="48">
        <f t="shared" ref="C20:C21" si="3">+C19+0.1</f>
        <v>2.1</v>
      </c>
      <c r="D20" s="75" t="s">
        <v>115</v>
      </c>
      <c r="E20" s="42">
        <v>0.75</v>
      </c>
      <c r="F20" s="42" t="s">
        <v>113</v>
      </c>
      <c r="G20" s="37">
        <v>8066084806</v>
      </c>
      <c r="H20" s="37">
        <v>8238762185</v>
      </c>
      <c r="I20" s="37">
        <v>2717470442</v>
      </c>
      <c r="J20" s="37">
        <v>2717470442</v>
      </c>
      <c r="K20" s="40">
        <f>+(G20-I20)</f>
        <v>5348614364</v>
      </c>
      <c r="L20" s="40">
        <f>+H20-J20</f>
        <v>5521291743</v>
      </c>
      <c r="M20" s="37">
        <v>1235555895</v>
      </c>
      <c r="N20" s="37">
        <v>161889</v>
      </c>
      <c r="O20" s="44"/>
      <c r="P20" s="45"/>
      <c r="Q20" s="38"/>
      <c r="R20" s="46"/>
      <c r="S20" s="45"/>
      <c r="T20" s="46"/>
      <c r="U20" s="38"/>
      <c r="V20" s="46"/>
      <c r="W20" s="39"/>
      <c r="X20" s="46"/>
      <c r="Y20" s="47"/>
      <c r="Z20" s="46"/>
      <c r="AA20" s="46"/>
      <c r="AB20" s="39"/>
      <c r="AC20" s="46"/>
      <c r="AD20" s="39"/>
      <c r="AE20" s="46"/>
      <c r="AF20" s="49"/>
    </row>
    <row r="21" spans="3:32" customFormat="1" ht="15.75" thickBot="1" x14ac:dyDescent="0.3">
      <c r="C21" s="48">
        <f t="shared" si="3"/>
        <v>2.2000000000000002</v>
      </c>
      <c r="D21" s="76" t="s">
        <v>116</v>
      </c>
      <c r="E21" s="43">
        <v>0.25</v>
      </c>
      <c r="F21" s="43"/>
      <c r="G21" s="36">
        <v>3187275058</v>
      </c>
      <c r="H21" s="36">
        <v>3187275058</v>
      </c>
      <c r="I21" s="36">
        <v>226581967</v>
      </c>
      <c r="J21" s="36">
        <v>226581967</v>
      </c>
      <c r="K21" s="41">
        <f t="shared" ref="K21" si="4">+(G21-I21)</f>
        <v>2960693091</v>
      </c>
      <c r="L21" s="41">
        <f t="shared" ref="L21" si="5">+H21-J21</f>
        <v>2960693091</v>
      </c>
      <c r="M21" s="36">
        <v>427001795</v>
      </c>
      <c r="N21" s="36">
        <v>50000</v>
      </c>
      <c r="O21" s="44"/>
      <c r="P21" s="45"/>
      <c r="Q21" s="38"/>
      <c r="R21" s="46"/>
      <c r="S21" s="45"/>
      <c r="T21" s="46"/>
      <c r="U21" s="38"/>
      <c r="V21" s="46"/>
      <c r="W21" s="39"/>
      <c r="X21" s="46"/>
      <c r="Y21" s="47"/>
      <c r="Z21" s="46"/>
      <c r="AA21" s="46"/>
      <c r="AB21" s="39"/>
      <c r="AC21" s="46"/>
      <c r="AD21" s="39"/>
      <c r="AE21" s="46"/>
      <c r="AF21" s="49"/>
    </row>
    <row r="22" spans="3:32" customFormat="1" ht="15.75" thickBot="1" x14ac:dyDescent="0.3">
      <c r="C22" s="60">
        <v>3</v>
      </c>
      <c r="D22" s="74" t="str">
        <f>VLOOKUP(C22,'DATOS INICIALES'!$B$5:$C$64,2,0)</f>
        <v>CONSORCIO CEMOSA</v>
      </c>
      <c r="E22" s="61">
        <f>SUM(E23:E24)</f>
        <v>1</v>
      </c>
      <c r="F22" s="61"/>
      <c r="G22" s="62">
        <f>(G23*$E23)+(G24*$E24)</f>
        <v>69825970123.5</v>
      </c>
      <c r="H22" s="62">
        <f t="shared" ref="H22:N22" si="6">(H23*$E23)+(H24*$E24)</f>
        <v>85827768998.5</v>
      </c>
      <c r="I22" s="62">
        <f t="shared" si="6"/>
        <v>27766040053.5</v>
      </c>
      <c r="J22" s="62">
        <f t="shared" si="6"/>
        <v>39570853504.5</v>
      </c>
      <c r="K22" s="62">
        <f t="shared" si="6"/>
        <v>42059930070</v>
      </c>
      <c r="L22" s="62">
        <f t="shared" si="6"/>
        <v>46256915494</v>
      </c>
      <c r="M22" s="62">
        <f t="shared" si="6"/>
        <v>8836297821.5</v>
      </c>
      <c r="N22" s="62">
        <f t="shared" si="6"/>
        <v>3570070.5</v>
      </c>
      <c r="O22" s="63"/>
      <c r="P22" s="64">
        <f>+'DATOS INICIALES'!$H$3</f>
        <v>1808060441</v>
      </c>
      <c r="Q22" s="65">
        <f>+K22</f>
        <v>42059930070</v>
      </c>
      <c r="R22" s="66" t="str">
        <f>IF(Q22&gt;=(P22*$R$12),"HABIL","NO HABIL")</f>
        <v>HABIL</v>
      </c>
      <c r="S22" s="64">
        <f>IF(COUNTIF(F23:F24,"L")&gt;0,VLOOKUP("L",F23:K24,6,0),0)</f>
        <v>78613606740</v>
      </c>
      <c r="T22" s="67" t="str">
        <f>IF(S22&gt;=(($T$12*P22)),"HABIL","NO HABIL")</f>
        <v>HABIL</v>
      </c>
      <c r="U22" s="62">
        <f>+G22/I22</f>
        <v>2.5147975724647207</v>
      </c>
      <c r="V22" s="66" t="str">
        <f>IF(U22&gt;=$V$12,"HABIL","NO HABIL")</f>
        <v>HABIL</v>
      </c>
      <c r="W22" s="68">
        <f>+J22/H22</f>
        <v>0.46104954103131324</v>
      </c>
      <c r="X22" s="66" t="str">
        <f>IF(W22&lt;=$X$12,"HABIL","NO HABIL")</f>
        <v>HABIL</v>
      </c>
      <c r="Y22" s="69">
        <f>+M22/N22</f>
        <v>2475.1045732850375</v>
      </c>
      <c r="Z22" s="66" t="str">
        <f>IF(Y22&gt;=$Z$12,"HABIL","NO HABIL")</f>
        <v>HABIL</v>
      </c>
      <c r="AA22" s="70" t="str">
        <f>IF(AND(R22="HABIL",T22="HABIL",V22="HABIL",X22="HABIL",Z22="HABIL"),"HABIL","NO HABIL")</f>
        <v>HABIL</v>
      </c>
      <c r="AB22" s="68">
        <f>+M22/L22</f>
        <v>0.1910265249451438</v>
      </c>
      <c r="AC22" s="66" t="str">
        <f>IF(AB22&gt;=$AC$12,"HABIL","NO HABIL")</f>
        <v>HABIL</v>
      </c>
      <c r="AD22" s="68">
        <f>+M22/H22</f>
        <v>0.10295383329437854</v>
      </c>
      <c r="AE22" s="66" t="str">
        <f>IF(AD22&gt;=$AE$12,"HABIL","NO HABIL")</f>
        <v>HABIL</v>
      </c>
      <c r="AF22" s="71" t="str">
        <f>IF(AND(AC22="HABIL",AE22="HABIL"),"HABIL","NO HABIL")</f>
        <v>HABIL</v>
      </c>
    </row>
    <row r="23" spans="3:32" customFormat="1" ht="15" x14ac:dyDescent="0.25">
      <c r="C23" s="48">
        <f t="shared" ref="C23:C24" si="7">+C22+0.1</f>
        <v>3.1</v>
      </c>
      <c r="D23" s="75" t="s">
        <v>117</v>
      </c>
      <c r="E23" s="42">
        <v>0.5</v>
      </c>
      <c r="F23" s="116" t="s">
        <v>113</v>
      </c>
      <c r="G23" s="37">
        <v>129496303534</v>
      </c>
      <c r="H23" s="37">
        <v>161425809400</v>
      </c>
      <c r="I23" s="37">
        <v>50882696794</v>
      </c>
      <c r="J23" s="37">
        <v>72859352524</v>
      </c>
      <c r="K23" s="40">
        <f>+(G23-I23)</f>
        <v>78613606740</v>
      </c>
      <c r="L23" s="40">
        <f>+H23-J23</f>
        <v>88566456876</v>
      </c>
      <c r="M23" s="37">
        <v>17263211325</v>
      </c>
      <c r="N23" s="37">
        <v>0</v>
      </c>
      <c r="O23" s="44"/>
      <c r="P23" s="45"/>
      <c r="Q23" s="38"/>
      <c r="R23" s="46"/>
      <c r="S23" s="45"/>
      <c r="T23" s="46"/>
      <c r="U23" s="38"/>
      <c r="V23" s="46"/>
      <c r="W23" s="39"/>
      <c r="X23" s="46"/>
      <c r="Y23" s="47"/>
      <c r="Z23" s="46"/>
      <c r="AA23" s="46"/>
      <c r="AB23" s="39"/>
      <c r="AC23" s="46"/>
      <c r="AD23" s="39"/>
      <c r="AE23" s="46"/>
      <c r="AF23" s="49"/>
    </row>
    <row r="24" spans="3:32" customFormat="1" ht="26.25" thickBot="1" x14ac:dyDescent="0.3">
      <c r="C24" s="48">
        <f t="shared" si="7"/>
        <v>3.2</v>
      </c>
      <c r="D24" s="76" t="s">
        <v>118</v>
      </c>
      <c r="E24" s="43">
        <v>0.5</v>
      </c>
      <c r="F24" s="43"/>
      <c r="G24" s="36">
        <v>10155636713</v>
      </c>
      <c r="H24" s="36">
        <v>10229728597</v>
      </c>
      <c r="I24" s="36">
        <v>4649383313</v>
      </c>
      <c r="J24" s="36">
        <v>6282354485</v>
      </c>
      <c r="K24" s="41">
        <f t="shared" ref="K24" si="8">+(G24-I24)</f>
        <v>5506253400</v>
      </c>
      <c r="L24" s="41">
        <f t="shared" ref="L24" si="9">+H24-J24</f>
        <v>3947374112</v>
      </c>
      <c r="M24" s="36">
        <v>409384318</v>
      </c>
      <c r="N24" s="36">
        <v>7140141</v>
      </c>
      <c r="O24" s="44"/>
      <c r="P24" s="45"/>
      <c r="Q24" s="38"/>
      <c r="R24" s="46"/>
      <c r="S24" s="45"/>
      <c r="T24" s="46"/>
      <c r="U24" s="38"/>
      <c r="V24" s="46"/>
      <c r="W24" s="39"/>
      <c r="X24" s="46"/>
      <c r="Y24" s="47"/>
      <c r="Z24" s="46"/>
      <c r="AA24" s="46"/>
      <c r="AB24" s="39"/>
      <c r="AC24" s="46"/>
      <c r="AD24" s="39"/>
      <c r="AE24" s="46"/>
      <c r="AF24" s="49"/>
    </row>
    <row r="25" spans="3:32" customFormat="1" ht="15.75" thickBot="1" x14ac:dyDescent="0.3">
      <c r="C25" s="60">
        <v>4</v>
      </c>
      <c r="D25" s="74" t="str">
        <f>VLOOKUP(C25,'DATOS INICIALES'!$B$5:$C$64,2,0)</f>
        <v>CONSORCIO INTERVENTOR BC- 010</v>
      </c>
      <c r="E25" s="61">
        <f>SUM(E26:E27)</f>
        <v>1</v>
      </c>
      <c r="F25" s="61"/>
      <c r="G25" s="62">
        <f>(G26*$E26)+(G27*$E27)</f>
        <v>85319129635.475006</v>
      </c>
      <c r="H25" s="62">
        <f>(H26*$E26)+(H27*$E27)</f>
        <v>86313416902.679993</v>
      </c>
      <c r="I25" s="62">
        <f>(I26*$E26)+(I27*$E27)</f>
        <v>3992428121.1799998</v>
      </c>
      <c r="J25" s="62">
        <f>(J26*$E26)+(J27*$E27)</f>
        <v>37608284831.919998</v>
      </c>
      <c r="K25" s="62">
        <f>SUM(K26:K27)</f>
        <v>162653403028.59003</v>
      </c>
      <c r="L25" s="62">
        <f>(L26*$E26)+(L27*$E27)</f>
        <v>48705132070.759995</v>
      </c>
      <c r="M25" s="62">
        <f>(M26*$E26)+(M27*$E27)</f>
        <v>2683001319.8800001</v>
      </c>
      <c r="N25" s="62">
        <f>(N26*$E26)+(N27*$E27)</f>
        <v>432908605.04000002</v>
      </c>
      <c r="O25" s="63"/>
      <c r="P25" s="64">
        <f>+'DATOS INICIALES'!$H$3</f>
        <v>1808060441</v>
      </c>
      <c r="Q25" s="65">
        <f>+K25</f>
        <v>162653403028.59003</v>
      </c>
      <c r="R25" s="66" t="str">
        <f>IF(Q25&gt;=(P25*$R$12),"HABIL","NO HABIL")</f>
        <v>HABIL</v>
      </c>
      <c r="S25" s="64">
        <f>IF(COUNTIF(F26:F27,"L")&gt;0,VLOOKUP("L",F26:K27,6,0),0)</f>
        <v>2695797530</v>
      </c>
      <c r="T25" s="67" t="str">
        <f>IF(S25&gt;=(($T$12*P25)),"HABIL","NO HABIL")</f>
        <v>HABIL</v>
      </c>
      <c r="U25" s="62">
        <f>+G25/I25</f>
        <v>21.370235617481356</v>
      </c>
      <c r="V25" s="66" t="str">
        <f>IF(U25&gt;=$V$12,"HABIL","NO HABIL")</f>
        <v>HABIL</v>
      </c>
      <c r="W25" s="68">
        <f>+J25/H25</f>
        <v>0.43571771552415833</v>
      </c>
      <c r="X25" s="66" t="str">
        <f>IF(W25&lt;=$X$12,"HABIL","NO HABIL")</f>
        <v>HABIL</v>
      </c>
      <c r="Y25" s="69">
        <f>+M25/N25</f>
        <v>6.1976160525432276</v>
      </c>
      <c r="Z25" s="66" t="str">
        <f>IF(Y25&gt;=$Z$12,"HABIL","NO HABIL")</f>
        <v>HABIL</v>
      </c>
      <c r="AA25" s="70" t="str">
        <f>IF(AND(R25="HABIL",T25="HABIL",V25="HABIL",X25="HABIL",Z25="HABIL"),"HABIL","NO HABIL")</f>
        <v>HABIL</v>
      </c>
      <c r="AB25" s="68">
        <f>+M25/L25</f>
        <v>5.50866244645856E-2</v>
      </c>
      <c r="AC25" s="66" t="str">
        <f>IF(AB25&gt;=$AC$12,"HABIL","NO HABIL")</f>
        <v>HABIL</v>
      </c>
      <c r="AD25" s="68">
        <f>+M25/H25</f>
        <v>3.1084406296939152E-2</v>
      </c>
      <c r="AE25" s="66" t="str">
        <f>IF(AD25&gt;=$AE$12,"HABIL","NO HABIL")</f>
        <v>HABIL</v>
      </c>
      <c r="AF25" s="71" t="str">
        <f>IF(AND(AC25="HABIL",AE25="HABIL"),"HABIL","NO HABIL")</f>
        <v>HABIL</v>
      </c>
    </row>
    <row r="26" spans="3:32" customFormat="1" ht="15" x14ac:dyDescent="0.25">
      <c r="C26" s="48">
        <f t="shared" ref="C26:C27" si="10">+C25+0.1</f>
        <v>4.0999999999999996</v>
      </c>
      <c r="D26" s="75" t="s">
        <v>119</v>
      </c>
      <c r="E26" s="42">
        <v>0.5</v>
      </c>
      <c r="F26" s="42" t="s">
        <v>113</v>
      </c>
      <c r="G26" s="37">
        <v>4436830815</v>
      </c>
      <c r="H26" s="37">
        <v>4480530824</v>
      </c>
      <c r="I26" s="37">
        <v>1741033285</v>
      </c>
      <c r="J26" s="37">
        <v>1996096417</v>
      </c>
      <c r="K26" s="40">
        <f>+(G26-I26)</f>
        <v>2695797530</v>
      </c>
      <c r="L26" s="40">
        <f>+H26-J26</f>
        <v>2484434407</v>
      </c>
      <c r="M26" s="37">
        <v>389546158</v>
      </c>
      <c r="N26" s="37">
        <v>24781786</v>
      </c>
      <c r="O26" s="44"/>
      <c r="P26" s="45"/>
      <c r="Q26" s="38"/>
      <c r="R26" s="46"/>
      <c r="S26" s="45"/>
      <c r="T26" s="46"/>
      <c r="U26" s="38"/>
      <c r="V26" s="46"/>
      <c r="W26" s="39"/>
      <c r="X26" s="46"/>
      <c r="Y26" s="47"/>
      <c r="Z26" s="46"/>
      <c r="AA26" s="46"/>
      <c r="AB26" s="39"/>
      <c r="AC26" s="46"/>
      <c r="AD26" s="39"/>
      <c r="AE26" s="46"/>
      <c r="AF26" s="49"/>
    </row>
    <row r="27" spans="3:32" customFormat="1" ht="39" thickBot="1" x14ac:dyDescent="0.3">
      <c r="C27" s="48">
        <f t="shared" si="10"/>
        <v>4.1999999999999993</v>
      </c>
      <c r="D27" s="76" t="s">
        <v>120</v>
      </c>
      <c r="E27" s="43">
        <v>0.5</v>
      </c>
      <c r="F27" s="43"/>
      <c r="G27" s="36">
        <v>166201428455.95001</v>
      </c>
      <c r="H27" s="36">
        <v>168146302981.35999</v>
      </c>
      <c r="I27" s="36">
        <v>6243822957.3599997</v>
      </c>
      <c r="J27" s="36">
        <v>73220473246.839996</v>
      </c>
      <c r="K27" s="41">
        <f t="shared" ref="K27" si="11">+(G27-I27)</f>
        <v>159957605498.59003</v>
      </c>
      <c r="L27" s="41">
        <f t="shared" ref="L27" si="12">+H27-J27</f>
        <v>94925829734.519989</v>
      </c>
      <c r="M27" s="36">
        <v>4976456481.7600002</v>
      </c>
      <c r="N27" s="36">
        <v>841035424.08000004</v>
      </c>
      <c r="O27" s="44"/>
      <c r="P27" s="45"/>
      <c r="Q27" s="38"/>
      <c r="R27" s="46"/>
      <c r="S27" s="45"/>
      <c r="T27" s="46"/>
      <c r="U27" s="38"/>
      <c r="V27" s="46"/>
      <c r="W27" s="39"/>
      <c r="X27" s="46"/>
      <c r="Y27" s="47"/>
      <c r="Z27" s="46"/>
      <c r="AA27" s="46"/>
      <c r="AB27" s="39"/>
      <c r="AC27" s="46"/>
      <c r="AD27" s="39"/>
      <c r="AE27" s="46"/>
      <c r="AF27" s="49"/>
    </row>
    <row r="28" spans="3:32" customFormat="1" ht="15.75" thickBot="1" x14ac:dyDescent="0.3">
      <c r="C28" s="60">
        <v>5</v>
      </c>
      <c r="D28" s="74" t="str">
        <f>VLOOKUP(C28,'DATOS INICIALES'!$B$5:$C$64,2,0)</f>
        <v>CONSORCIO INTERUNION AEROPUERTO</v>
      </c>
      <c r="E28" s="61">
        <f>SUM(E29:E31)</f>
        <v>1</v>
      </c>
      <c r="F28" s="61"/>
      <c r="G28" s="62">
        <f>(G29*$E29)+(G30*$E30)+(G31*$E31)</f>
        <v>3787875978.0000005</v>
      </c>
      <c r="H28" s="62">
        <f>(H29*$E29)+(H30*$E30)+(H31*$E31)</f>
        <v>4392622346</v>
      </c>
      <c r="I28" s="62">
        <f>(I29*$E29)+(I30*$E30)+(I31*$E31)</f>
        <v>159107189</v>
      </c>
      <c r="J28" s="62">
        <f>(J29*$E29)+(J30*$E30)+(J31*$E31)</f>
        <v>691851830.60000014</v>
      </c>
      <c r="K28" s="62">
        <f>SUM(K29:K31)</f>
        <v>10165775303</v>
      </c>
      <c r="L28" s="62">
        <f>(L29*$E29)+(L30*$E30)+(L31*$E31)</f>
        <v>3700770515.4000001</v>
      </c>
      <c r="M28" s="62">
        <f>(M29*$E29)+(M30*$E30)+(M31*$E31)</f>
        <v>1164138679</v>
      </c>
      <c r="N28" s="62">
        <f>(N29*$E29)+(N30*$E30)+(N31*$E31)</f>
        <v>79353943.000000015</v>
      </c>
      <c r="O28" s="63"/>
      <c r="P28" s="64">
        <f>+'DATOS INICIALES'!$H$3</f>
        <v>1808060441</v>
      </c>
      <c r="Q28" s="65">
        <f>+K28</f>
        <v>10165775303</v>
      </c>
      <c r="R28" s="66" t="str">
        <f>IF(Q28&gt;=(P28*$R$12),"HABIL","NO HABIL")</f>
        <v>HABIL</v>
      </c>
      <c r="S28" s="64">
        <f>IF(COUNTIF(F29:F31,"L")&gt;0,VLOOKUP("L",F29:K31,6,0),0)</f>
        <v>7176511016</v>
      </c>
      <c r="T28" s="67" t="str">
        <f>IF(S28&gt;=(($T$12*P28)),"HABIL","NO HABIL")</f>
        <v>HABIL</v>
      </c>
      <c r="U28" s="62">
        <f>+G28/I28</f>
        <v>23.807069949554577</v>
      </c>
      <c r="V28" s="66" t="str">
        <f>IF(U28&gt;=$V$12,"HABIL","NO HABIL")</f>
        <v>HABIL</v>
      </c>
      <c r="W28" s="68">
        <f>+J28/H28</f>
        <v>0.1575031441594365</v>
      </c>
      <c r="X28" s="66" t="str">
        <f>IF(W28&lt;=$X$12,"HABIL","NO HABIL")</f>
        <v>HABIL</v>
      </c>
      <c r="Y28" s="69">
        <f>+M28/N28</f>
        <v>14.670205852278819</v>
      </c>
      <c r="Z28" s="66" t="str">
        <f>IF(Y28&gt;=$Z$12,"HABIL","NO HABIL")</f>
        <v>HABIL</v>
      </c>
      <c r="AA28" s="114" t="s">
        <v>121</v>
      </c>
      <c r="AB28" s="68">
        <f>+M28/L28</f>
        <v>0.31456656773384756</v>
      </c>
      <c r="AC28" s="66" t="str">
        <f>IF(AB28&gt;=$AC$12,"HABIL","NO HABIL")</f>
        <v>HABIL</v>
      </c>
      <c r="AD28" s="68">
        <f>+M28/H28</f>
        <v>0.26502134426832424</v>
      </c>
      <c r="AE28" s="66" t="str">
        <f>IF(AD28&gt;=$AE$12,"HABIL","NO HABIL")</f>
        <v>HABIL</v>
      </c>
      <c r="AF28" s="114" t="s">
        <v>121</v>
      </c>
    </row>
    <row r="29" spans="3:32" customFormat="1" ht="25.5" x14ac:dyDescent="0.25">
      <c r="C29" s="48">
        <f t="shared" ref="C29:C31" si="13">+C28+0.1</f>
        <v>5.0999999999999996</v>
      </c>
      <c r="D29" s="75" t="s">
        <v>122</v>
      </c>
      <c r="E29" s="42">
        <v>0.4</v>
      </c>
      <c r="F29" s="42" t="s">
        <v>113</v>
      </c>
      <c r="G29" s="37">
        <v>7299018712</v>
      </c>
      <c r="H29" s="37">
        <v>8298301632</v>
      </c>
      <c r="I29" s="37">
        <v>122507696</v>
      </c>
      <c r="J29" s="37">
        <v>748857696</v>
      </c>
      <c r="K29" s="40">
        <f>+(G29-I29)</f>
        <v>7176511016</v>
      </c>
      <c r="L29" s="40">
        <f>+H29-J29</f>
        <v>7549443936</v>
      </c>
      <c r="M29" s="37">
        <v>2048789364</v>
      </c>
      <c r="N29" s="37">
        <v>25995181</v>
      </c>
      <c r="O29" s="44"/>
      <c r="P29" s="45"/>
      <c r="Q29" s="38"/>
      <c r="R29" s="46"/>
      <c r="S29" s="45"/>
      <c r="T29" s="46"/>
      <c r="U29" s="38"/>
      <c r="V29" s="46"/>
      <c r="W29" s="39"/>
      <c r="X29" s="46"/>
      <c r="Y29" s="47"/>
      <c r="Z29" s="46"/>
      <c r="AA29" s="46"/>
      <c r="AB29" s="39"/>
      <c r="AC29" s="46"/>
      <c r="AD29" s="39"/>
      <c r="AE29" s="46"/>
      <c r="AF29" s="49"/>
    </row>
    <row r="30" spans="3:32" customFormat="1" ht="15" x14ac:dyDescent="0.25">
      <c r="C30" s="48">
        <f t="shared" si="13"/>
        <v>5.1999999999999993</v>
      </c>
      <c r="D30" s="76" t="s">
        <v>123</v>
      </c>
      <c r="E30" s="43">
        <v>0.4</v>
      </c>
      <c r="F30" s="43"/>
      <c r="G30" s="36">
        <v>819157331</v>
      </c>
      <c r="H30" s="36">
        <v>1006940331</v>
      </c>
      <c r="I30" s="36">
        <v>17599705</v>
      </c>
      <c r="J30" s="36">
        <v>193145002</v>
      </c>
      <c r="K30" s="41">
        <f t="shared" ref="K30:K31" si="14">+(G30-I30)</f>
        <v>801557626</v>
      </c>
      <c r="L30" s="41">
        <f t="shared" ref="L30:L31" si="15">+H30-J30</f>
        <v>813795329</v>
      </c>
      <c r="M30" s="36">
        <v>395392089</v>
      </c>
      <c r="N30" s="36">
        <v>24600</v>
      </c>
      <c r="O30" s="44"/>
      <c r="P30" s="45"/>
      <c r="Q30" s="38"/>
      <c r="R30" s="46"/>
      <c r="S30" s="45"/>
      <c r="T30" s="46"/>
      <c r="U30" s="38"/>
      <c r="V30" s="46"/>
      <c r="W30" s="39"/>
      <c r="X30" s="46"/>
      <c r="Y30" s="47"/>
      <c r="Z30" s="46"/>
      <c r="AA30" s="46"/>
      <c r="AB30" s="39"/>
      <c r="AC30" s="46"/>
      <c r="AD30" s="39"/>
      <c r="AE30" s="46"/>
      <c r="AF30" s="49"/>
    </row>
    <row r="31" spans="3:32" customFormat="1" ht="15.75" thickBot="1" x14ac:dyDescent="0.3">
      <c r="C31" s="48">
        <f t="shared" si="13"/>
        <v>5.2999999999999989</v>
      </c>
      <c r="D31" s="76" t="s">
        <v>124</v>
      </c>
      <c r="E31" s="43">
        <v>0.2</v>
      </c>
      <c r="F31" s="43"/>
      <c r="G31" s="36">
        <v>2703027804</v>
      </c>
      <c r="H31" s="36">
        <v>3352627804</v>
      </c>
      <c r="I31" s="36">
        <v>515321143</v>
      </c>
      <c r="J31" s="36">
        <v>1575253757</v>
      </c>
      <c r="K31" s="41">
        <f t="shared" si="14"/>
        <v>2187706661</v>
      </c>
      <c r="L31" s="41">
        <f t="shared" si="15"/>
        <v>1777374047</v>
      </c>
      <c r="M31" s="36">
        <v>932330489</v>
      </c>
      <c r="N31" s="36">
        <v>344730153</v>
      </c>
      <c r="O31" s="44"/>
      <c r="P31" s="45"/>
      <c r="Q31" s="38"/>
      <c r="R31" s="46"/>
      <c r="S31" s="45"/>
      <c r="T31" s="46"/>
      <c r="U31" s="38"/>
      <c r="V31" s="46"/>
      <c r="W31" s="39"/>
      <c r="X31" s="46"/>
      <c r="Y31" s="47"/>
      <c r="Z31" s="46"/>
      <c r="AA31" s="46"/>
      <c r="AB31" s="39"/>
      <c r="AC31" s="46"/>
      <c r="AD31" s="39"/>
      <c r="AE31" s="46"/>
      <c r="AF31" s="49"/>
    </row>
    <row r="32" spans="3:32" customFormat="1" ht="15.75" thickBot="1" x14ac:dyDescent="0.3">
      <c r="C32" s="60">
        <v>6</v>
      </c>
      <c r="D32" s="74" t="str">
        <f>VLOOKUP(C32,'DATOS INICIALES'!$B$5:$C$64,2,0)</f>
        <v xml:space="preserve">CONSORCIO DORADO ET </v>
      </c>
      <c r="E32" s="61">
        <f>SUM(E33:E34)</f>
        <v>1</v>
      </c>
      <c r="F32" s="61"/>
      <c r="G32" s="62">
        <f>(G33*$E33)+(G34*$E34)</f>
        <v>2248348840.5</v>
      </c>
      <c r="H32" s="62">
        <f>(H33*$E33)+(H34*$E34)</f>
        <v>4073737873</v>
      </c>
      <c r="I32" s="62">
        <f>(I33*$E33)+(I34*$E34)</f>
        <v>392024127.5</v>
      </c>
      <c r="J32" s="62">
        <f>(J33*$E33)+(J34*$E34)</f>
        <v>1567198519.5</v>
      </c>
      <c r="K32" s="62">
        <f>SUM(K33:K34)</f>
        <v>3712649426</v>
      </c>
      <c r="L32" s="62">
        <f>(L33*$E33)+(L34*$E34)</f>
        <v>2506539353.5</v>
      </c>
      <c r="M32" s="62">
        <f>(M33*$E33)+(M34*$E34)</f>
        <v>484753633.5</v>
      </c>
      <c r="N32" s="62">
        <f>(N33*$E33)+(N34*$E34)</f>
        <v>26137427</v>
      </c>
      <c r="O32" s="63"/>
      <c r="P32" s="64">
        <f>+'DATOS INICIALES'!$H$3</f>
        <v>1808060441</v>
      </c>
      <c r="Q32" s="65">
        <f>+K32</f>
        <v>3712649426</v>
      </c>
      <c r="R32" s="66" t="str">
        <f>IF(Q32&gt;=(P32*$R$12),"HABIL","NO HABIL")</f>
        <v>HABIL</v>
      </c>
      <c r="S32" s="64">
        <f>IF(COUNTIF(F33:F34,"L")&gt;0,VLOOKUP("L",F33:K34,6,0),0)</f>
        <v>3005669278</v>
      </c>
      <c r="T32" s="67" t="str">
        <f>IF(S32&gt;=(($T$12*P32)),"HABIL","NO HABIL")</f>
        <v>HABIL</v>
      </c>
      <c r="U32" s="62">
        <f>+G32/I32</f>
        <v>5.7352307747945943</v>
      </c>
      <c r="V32" s="66" t="str">
        <f>IF(U32&gt;=$V$12,"HABIL","NO HABIL")</f>
        <v>HABIL</v>
      </c>
      <c r="W32" s="68">
        <f>+J32/H32</f>
        <v>0.38470774712509342</v>
      </c>
      <c r="X32" s="66" t="str">
        <f>IF(W32&lt;=$X$12,"HABIL","NO HABIL")</f>
        <v>HABIL</v>
      </c>
      <c r="Y32" s="69">
        <f>+M32/N32</f>
        <v>18.546340980694083</v>
      </c>
      <c r="Z32" s="66" t="str">
        <f>IF(Y32&gt;=$Z$12,"HABIL","NO HABIL")</f>
        <v>HABIL</v>
      </c>
      <c r="AA32" s="70" t="str">
        <f>IF(AND(R32="HABIL",T32="HABIL",V32="HABIL",X32="HABIL",Z32="HABIL"),"HABIL","NO HABIL")</f>
        <v>HABIL</v>
      </c>
      <c r="AB32" s="68">
        <f>+M32/L32</f>
        <v>0.19339558057331735</v>
      </c>
      <c r="AC32" s="66" t="str">
        <f>IF(AB32&gt;=$AC$12,"HABIL","NO HABIL")</f>
        <v>HABIL</v>
      </c>
      <c r="AD32" s="68">
        <f>+M32/H32</f>
        <v>0.11899480246700694</v>
      </c>
      <c r="AE32" s="66" t="str">
        <f>IF(AD32&gt;=$AE$12,"HABIL","NO HABIL")</f>
        <v>HABIL</v>
      </c>
      <c r="AF32" s="71" t="str">
        <f>IF(AND(AC32="HABIL",AE32="HABIL"),"HABIL","NO HABIL")</f>
        <v>HABIL</v>
      </c>
    </row>
    <row r="33" spans="3:32" customFormat="1" ht="15" x14ac:dyDescent="0.25">
      <c r="C33" s="48">
        <f t="shared" ref="C33:C34" si="16">+C32+0.1</f>
        <v>6.1</v>
      </c>
      <c r="D33" s="75" t="s">
        <v>125</v>
      </c>
      <c r="E33" s="42">
        <v>0.5</v>
      </c>
      <c r="F33" s="42" t="s">
        <v>113</v>
      </c>
      <c r="G33" s="37">
        <v>3615505888</v>
      </c>
      <c r="H33" s="37">
        <v>6859505888</v>
      </c>
      <c r="I33" s="37">
        <v>609836610</v>
      </c>
      <c r="J33" s="37">
        <v>2663115251</v>
      </c>
      <c r="K33" s="40">
        <f>+(G33-I33)</f>
        <v>3005669278</v>
      </c>
      <c r="L33" s="40">
        <f>+H33-J33</f>
        <v>4196390637</v>
      </c>
      <c r="M33" s="37">
        <v>787157557</v>
      </c>
      <c r="N33" s="37">
        <v>50066369</v>
      </c>
      <c r="O33" s="44"/>
      <c r="P33" s="45"/>
      <c r="Q33" s="38"/>
      <c r="R33" s="46"/>
      <c r="S33" s="45"/>
      <c r="T33" s="46"/>
      <c r="U33" s="38"/>
      <c r="V33" s="46"/>
      <c r="W33" s="39"/>
      <c r="X33" s="46"/>
      <c r="Y33" s="47"/>
      <c r="Z33" s="46"/>
      <c r="AA33" s="46"/>
      <c r="AB33" s="39"/>
      <c r="AC33" s="46"/>
      <c r="AD33" s="39"/>
      <c r="AE33" s="46"/>
      <c r="AF33" s="49"/>
    </row>
    <row r="34" spans="3:32" customFormat="1" ht="15.75" thickBot="1" x14ac:dyDescent="0.3">
      <c r="C34" s="48">
        <f t="shared" si="16"/>
        <v>6.1999999999999993</v>
      </c>
      <c r="D34" s="75" t="s">
        <v>126</v>
      </c>
      <c r="E34" s="42">
        <v>0.5</v>
      </c>
      <c r="F34" s="43"/>
      <c r="G34" s="36">
        <v>881191793</v>
      </c>
      <c r="H34" s="36">
        <v>1287969858</v>
      </c>
      <c r="I34" s="36">
        <v>174211645</v>
      </c>
      <c r="J34" s="36">
        <v>471281788</v>
      </c>
      <c r="K34" s="41">
        <f t="shared" ref="K34" si="17">+(G34-I34)</f>
        <v>706980148</v>
      </c>
      <c r="L34" s="41">
        <f t="shared" ref="L34" si="18">+H34-J34</f>
        <v>816688070</v>
      </c>
      <c r="M34" s="36">
        <v>182349710</v>
      </c>
      <c r="N34" s="36">
        <v>2208485</v>
      </c>
      <c r="O34" s="44"/>
      <c r="P34" s="45"/>
      <c r="Q34" s="38"/>
      <c r="R34" s="46"/>
      <c r="S34" s="45"/>
      <c r="T34" s="46"/>
      <c r="U34" s="38"/>
      <c r="V34" s="46"/>
      <c r="W34" s="39"/>
      <c r="X34" s="46"/>
      <c r="Y34" s="47"/>
      <c r="Z34" s="46"/>
      <c r="AA34" s="46"/>
      <c r="AB34" s="39"/>
      <c r="AC34" s="46"/>
      <c r="AD34" s="39"/>
      <c r="AE34" s="46"/>
      <c r="AF34" s="49"/>
    </row>
    <row r="35" spans="3:32" customFormat="1" ht="15.75" thickBot="1" x14ac:dyDescent="0.3">
      <c r="C35" s="60">
        <v>7</v>
      </c>
      <c r="D35" s="74" t="str">
        <f>VLOOKUP(C35,'DATOS INICIALES'!$B$5:$C$64,2,0)</f>
        <v>CONSORCIO AEROPUERTO US23</v>
      </c>
      <c r="E35" s="61">
        <f>SUM(E36:E37)</f>
        <v>1</v>
      </c>
      <c r="F35" s="61"/>
      <c r="G35" s="62">
        <f>(G36*$E36)+(G37*$E37)</f>
        <v>18820809339</v>
      </c>
      <c r="H35" s="62">
        <f>(H36*$E36)+(H37*$E37)</f>
        <v>23784930292.5</v>
      </c>
      <c r="I35" s="62">
        <f>(I36*$E36)+(I37*$E37)</f>
        <v>8518644393.5</v>
      </c>
      <c r="J35" s="62">
        <f>(J36*$E36)+(J37*$E37)</f>
        <v>12543508658</v>
      </c>
      <c r="K35" s="62">
        <f>SUM(K36:K37)</f>
        <v>20604329891</v>
      </c>
      <c r="L35" s="62">
        <f>(L36*$E36)+(L37*$E37)</f>
        <v>11241421634.5</v>
      </c>
      <c r="M35" s="62">
        <f>(M36*$E36)+(M37*$E37)</f>
        <v>2115772261.5</v>
      </c>
      <c r="N35" s="62">
        <f>(N36*$E36)+(N37*$E37)</f>
        <v>198379483.5</v>
      </c>
      <c r="O35" s="63"/>
      <c r="P35" s="64">
        <f>+'DATOS INICIALES'!$H$3</f>
        <v>1808060441</v>
      </c>
      <c r="Q35" s="65">
        <f>+K35</f>
        <v>20604329891</v>
      </c>
      <c r="R35" s="66" t="str">
        <f>IF(Q35&gt;=(P35*$R$12),"HABIL","NO HABIL")</f>
        <v>HABIL</v>
      </c>
      <c r="S35" s="64">
        <f>IF(COUNTIF(F36:F37,"L")&gt;0,VLOOKUP("L",F36:K37,6,0),0)</f>
        <v>9665969516</v>
      </c>
      <c r="T35" s="67" t="str">
        <f>IF(S35&gt;=(($T$12*P35)),"HABIL","NO HABIL")</f>
        <v>HABIL</v>
      </c>
      <c r="U35" s="62">
        <f>+G35/I35</f>
        <v>2.2093667101963881</v>
      </c>
      <c r="V35" s="66" t="str">
        <f>IF(U35&gt;=$V$12,"HABIL","NO HABIL")</f>
        <v>HABIL</v>
      </c>
      <c r="W35" s="68">
        <f>+J35/H35</f>
        <v>0.52737210089513231</v>
      </c>
      <c r="X35" s="66" t="str">
        <f>IF(W35&lt;=$X$12,"HABIL","NO HABIL")</f>
        <v>HABIL</v>
      </c>
      <c r="Y35" s="69">
        <f>+M35/N35</f>
        <v>10.665277599132372</v>
      </c>
      <c r="Z35" s="66" t="str">
        <f>IF(Y35&gt;=$Z$12,"HABIL","NO HABIL")</f>
        <v>HABIL</v>
      </c>
      <c r="AA35" s="70" t="str">
        <f>IF(AND(R35="HABIL",T35="HABIL",V35="HABIL",X35="HABIL",Z35="HABIL"),"HABIL","NO HABIL")</f>
        <v>HABIL</v>
      </c>
      <c r="AB35" s="68">
        <f>+M35/L35</f>
        <v>0.1882121612631876</v>
      </c>
      <c r="AC35" s="66" t="str">
        <f>IF(AB35&gt;=$AC$12,"HABIL","NO HABIL")</f>
        <v>HABIL</v>
      </c>
      <c r="AD35" s="68">
        <f>+M35/H35</f>
        <v>8.8954318363806906E-2</v>
      </c>
      <c r="AE35" s="66" t="str">
        <f>IF(AD35&gt;=$AE$12,"HABIL","NO HABIL")</f>
        <v>HABIL</v>
      </c>
      <c r="AF35" s="71" t="str">
        <f>IF(AND(AC35="HABIL",AE35="HABIL"),"HABIL","NO HABIL")</f>
        <v>HABIL</v>
      </c>
    </row>
    <row r="36" spans="3:32" customFormat="1" ht="40.5" x14ac:dyDescent="0.25">
      <c r="C36" s="48">
        <f t="shared" ref="C36:C37" si="19">+C35+0.1</f>
        <v>7.1</v>
      </c>
      <c r="D36" s="75" t="s">
        <v>127</v>
      </c>
      <c r="E36" s="42">
        <v>0.5</v>
      </c>
      <c r="F36" s="42" t="s">
        <v>113</v>
      </c>
      <c r="G36" s="37">
        <v>21928109145</v>
      </c>
      <c r="H36" s="37">
        <v>29984292474</v>
      </c>
      <c r="I36" s="37">
        <v>12262139629</v>
      </c>
      <c r="J36" s="37">
        <v>19145642755</v>
      </c>
      <c r="K36" s="40">
        <f>+(G36-I36)</f>
        <v>9665969516</v>
      </c>
      <c r="L36" s="40">
        <f>+H36-J36</f>
        <v>10838649719</v>
      </c>
      <c r="M36" s="37">
        <v>1061332787</v>
      </c>
      <c r="N36" s="37">
        <v>263230240</v>
      </c>
      <c r="O36" s="44"/>
      <c r="P36" s="45"/>
      <c r="Q36" s="38"/>
      <c r="R36" s="46"/>
      <c r="S36" s="45"/>
      <c r="T36" s="46"/>
      <c r="U36" s="38"/>
      <c r="V36" s="46"/>
      <c r="W36" s="39"/>
      <c r="X36" s="46"/>
      <c r="Y36" s="47"/>
      <c r="Z36" s="46"/>
      <c r="AA36" s="46"/>
      <c r="AB36" s="39"/>
      <c r="AC36" s="46"/>
      <c r="AD36" s="39"/>
      <c r="AE36" s="46"/>
      <c r="AF36" s="49"/>
    </row>
    <row r="37" spans="3:32" customFormat="1" ht="39" thickBot="1" x14ac:dyDescent="0.3">
      <c r="C37" s="48">
        <f t="shared" si="19"/>
        <v>7.1999999999999993</v>
      </c>
      <c r="D37" s="75" t="s">
        <v>128</v>
      </c>
      <c r="E37" s="42">
        <v>0.5</v>
      </c>
      <c r="F37" s="43"/>
      <c r="G37" s="36">
        <v>15713509533</v>
      </c>
      <c r="H37" s="36">
        <v>17585568111</v>
      </c>
      <c r="I37" s="36">
        <v>4775149158</v>
      </c>
      <c r="J37" s="36">
        <v>5941374561</v>
      </c>
      <c r="K37" s="41">
        <f t="shared" ref="K37" si="20">+(G37-I37)</f>
        <v>10938360375</v>
      </c>
      <c r="L37" s="41">
        <f t="shared" ref="L37" si="21">+H37-J37</f>
        <v>11644193550</v>
      </c>
      <c r="M37" s="36">
        <v>3170211736</v>
      </c>
      <c r="N37" s="36">
        <v>133528727</v>
      </c>
      <c r="O37" s="44"/>
      <c r="P37" s="45"/>
      <c r="Q37" s="38"/>
      <c r="R37" s="46"/>
      <c r="S37" s="45"/>
      <c r="T37" s="46"/>
      <c r="U37" s="38"/>
      <c r="V37" s="46"/>
      <c r="W37" s="39"/>
      <c r="X37" s="46"/>
      <c r="Y37" s="47"/>
      <c r="Z37" s="46"/>
      <c r="AA37" s="46"/>
      <c r="AB37" s="39"/>
      <c r="AC37" s="46"/>
      <c r="AD37" s="39"/>
      <c r="AE37" s="46"/>
      <c r="AF37" s="49"/>
    </row>
    <row r="38" spans="3:32" customFormat="1" ht="15.75" thickBot="1" x14ac:dyDescent="0.3">
      <c r="C38" s="60">
        <v>8</v>
      </c>
      <c r="D38" s="74" t="str">
        <f>VLOOKUP(C38,'DATOS INICIALES'!$B$5:$C$64,2,0)</f>
        <v xml:space="preserve"> CONSORCIO EL DORADO</v>
      </c>
      <c r="E38" s="61">
        <f>SUM(E39:E40)</f>
        <v>1</v>
      </c>
      <c r="F38" s="61"/>
      <c r="G38" s="62">
        <f>(G39*$E39)+(G40*$E40)</f>
        <v>27561518244.904999</v>
      </c>
      <c r="H38" s="62">
        <f>(H39*$E39)+(H40*$E40)</f>
        <v>56086468023.434998</v>
      </c>
      <c r="I38" s="62">
        <f>(I39*$E39)+(I40*$E40)</f>
        <v>15168019808.744999</v>
      </c>
      <c r="J38" s="62">
        <f>(J39*$E39)+(J40*$E40)</f>
        <v>36101865609.769997</v>
      </c>
      <c r="K38" s="62">
        <f>SUM(K39:K40)</f>
        <v>24786996872.32</v>
      </c>
      <c r="L38" s="62">
        <f>(L39*$E39)+(L40*$E40)</f>
        <v>19984602413.665001</v>
      </c>
      <c r="M38" s="62">
        <f>(M39*$E39)+(M40*$E40)</f>
        <v>4100147557.6450005</v>
      </c>
      <c r="N38" s="62">
        <f>(N39*$E39)+(N40*$E40)</f>
        <v>909912036.03000009</v>
      </c>
      <c r="O38" s="63"/>
      <c r="P38" s="64">
        <f>+'DATOS INICIALES'!$H$3</f>
        <v>1808060441</v>
      </c>
      <c r="Q38" s="65">
        <f>+K38</f>
        <v>24786996872.32</v>
      </c>
      <c r="R38" s="66" t="str">
        <f>IF(Q38&gt;=(P38*$R$12),"HABIL","NO HABIL")</f>
        <v>HABIL</v>
      </c>
      <c r="S38" s="64">
        <f>IF(COUNTIF(F39:F40,"L")&gt;0,VLOOKUP("L",F39:K40,6,0),0)</f>
        <v>13016998269.98</v>
      </c>
      <c r="T38" s="67" t="str">
        <f>IF(S38&gt;=(($T$12*P38)),"HABIL","NO HABIL")</f>
        <v>HABIL</v>
      </c>
      <c r="U38" s="62">
        <f>+G38/I38</f>
        <v>1.8170808445947986</v>
      </c>
      <c r="V38" s="66" t="str">
        <f>IF(U38&gt;=$V$12,"HABIL","NO HABIL")</f>
        <v>HABIL</v>
      </c>
      <c r="W38" s="68">
        <f>+J38/H38</f>
        <v>0.64368227991616989</v>
      </c>
      <c r="X38" s="66" t="str">
        <f>IF(W38&lt;=$X$12,"HABIL","NO HABIL")</f>
        <v>HABIL</v>
      </c>
      <c r="Y38" s="69">
        <f>+M38/N38</f>
        <v>4.5060922323153196</v>
      </c>
      <c r="Z38" s="66" t="str">
        <f>IF(Y38&gt;=$Z$12,"HABIL","NO HABIL")</f>
        <v>HABIL</v>
      </c>
      <c r="AA38" s="70" t="str">
        <f>IF(AND(R38="HABIL",T38="HABIL",V38="HABIL",X38="HABIL",Z38="HABIL"),"HABIL","NO HABIL")</f>
        <v>HABIL</v>
      </c>
      <c r="AB38" s="68">
        <f>+M38/L38</f>
        <v>0.20516533042665969</v>
      </c>
      <c r="AC38" s="66" t="str">
        <f>IF(AB38&gt;=$AC$12,"HABIL","NO HABIL")</f>
        <v>HABIL</v>
      </c>
      <c r="AD38" s="68">
        <f>+M38/H38</f>
        <v>7.3104042777873038E-2</v>
      </c>
      <c r="AE38" s="66" t="str">
        <f>IF(AD38&gt;=$AE$12,"HABIL","NO HABIL")</f>
        <v>HABIL</v>
      </c>
      <c r="AF38" s="71" t="str">
        <f>IF(AND(AC38="HABIL",AE38="HABIL"),"HABIL","NO HABIL")</f>
        <v>HABIL</v>
      </c>
    </row>
    <row r="39" spans="3:32" customFormat="1" ht="15" x14ac:dyDescent="0.25">
      <c r="C39" s="48">
        <f t="shared" ref="C39:C40" si="22">+C38+0.1</f>
        <v>8.1</v>
      </c>
      <c r="D39" s="75" t="s">
        <v>129</v>
      </c>
      <c r="E39" s="42">
        <v>0.5</v>
      </c>
      <c r="F39" s="42"/>
      <c r="G39" s="37">
        <v>19748476148.099998</v>
      </c>
      <c r="H39" s="37">
        <v>22363515611.5</v>
      </c>
      <c r="I39" s="37">
        <v>7978477545.7600002</v>
      </c>
      <c r="J39" s="37">
        <v>9431662812.5200005</v>
      </c>
      <c r="K39" s="40">
        <f>+(G39-I39)</f>
        <v>11769998602.339998</v>
      </c>
      <c r="L39" s="40">
        <f>+H39-J39</f>
        <v>12931852798.98</v>
      </c>
      <c r="M39" s="37">
        <v>1075697929.27</v>
      </c>
      <c r="N39" s="37">
        <v>44778365.630000003</v>
      </c>
      <c r="O39" s="44"/>
      <c r="P39" s="45"/>
      <c r="Q39" s="38"/>
      <c r="R39" s="46"/>
      <c r="S39" s="45"/>
      <c r="T39" s="46"/>
      <c r="U39" s="38"/>
      <c r="V39" s="46"/>
      <c r="W39" s="39"/>
      <c r="X39" s="46"/>
      <c r="Y39" s="47"/>
      <c r="Z39" s="46"/>
      <c r="AA39" s="46"/>
      <c r="AB39" s="39"/>
      <c r="AC39" s="46"/>
      <c r="AD39" s="39"/>
      <c r="AE39" s="46"/>
      <c r="AF39" s="49"/>
    </row>
    <row r="40" spans="3:32" customFormat="1" ht="41.25" thickBot="1" x14ac:dyDescent="0.3">
      <c r="C40" s="48">
        <f t="shared" si="22"/>
        <v>8.1999999999999993</v>
      </c>
      <c r="D40" s="75" t="s">
        <v>130</v>
      </c>
      <c r="E40" s="42">
        <v>0.5</v>
      </c>
      <c r="F40" s="43" t="s">
        <v>113</v>
      </c>
      <c r="G40" s="36">
        <v>35374560341.709999</v>
      </c>
      <c r="H40" s="36">
        <v>89809420435.369995</v>
      </c>
      <c r="I40" s="36">
        <v>22357562071.73</v>
      </c>
      <c r="J40" s="36">
        <v>62772068407.019997</v>
      </c>
      <c r="K40" s="41">
        <f t="shared" ref="K40" si="23">+(G40-I40)</f>
        <v>13016998269.98</v>
      </c>
      <c r="L40" s="41">
        <f t="shared" ref="L40" si="24">+H40-J40</f>
        <v>27037352028.349998</v>
      </c>
      <c r="M40" s="36">
        <v>7124597186.0200005</v>
      </c>
      <c r="N40" s="36">
        <v>1775045706.4300001</v>
      </c>
      <c r="O40" s="44"/>
      <c r="P40" s="45"/>
      <c r="Q40" s="38"/>
      <c r="R40" s="46"/>
      <c r="S40" s="45"/>
      <c r="T40" s="46"/>
      <c r="U40" s="38"/>
      <c r="V40" s="46"/>
      <c r="W40" s="39"/>
      <c r="X40" s="46"/>
      <c r="Y40" s="47"/>
      <c r="Z40" s="46"/>
      <c r="AA40" s="46"/>
      <c r="AB40" s="39"/>
      <c r="AC40" s="46"/>
      <c r="AD40" s="39"/>
      <c r="AE40" s="46"/>
      <c r="AF40" s="49"/>
    </row>
    <row r="41" spans="3:32" customFormat="1" ht="15.75" thickBot="1" x14ac:dyDescent="0.3">
      <c r="C41" s="60">
        <v>9</v>
      </c>
      <c r="D41" s="74" t="str">
        <f>VLOOKUP(C41,'DATOS INICIALES'!$B$5:$C$64,2,0)</f>
        <v>CONSORCIO AIA ELDORADO</v>
      </c>
      <c r="E41" s="61">
        <f>SUM(E42:E43)</f>
        <v>1</v>
      </c>
      <c r="F41" s="61"/>
      <c r="G41" s="62">
        <f>(G42*$E42)+(G43*$E43)</f>
        <v>6705762200</v>
      </c>
      <c r="H41" s="62">
        <f>(H42*$E42)+(H43*$E43)</f>
        <v>9211566000</v>
      </c>
      <c r="I41" s="62">
        <f>(I42*$E42)+(I43*$E43)</f>
        <v>2231751600</v>
      </c>
      <c r="J41" s="62">
        <f>(J42*$E42)+(J43*$E43)</f>
        <v>2284289200</v>
      </c>
      <c r="K41" s="62">
        <f>SUM(K42:K43)</f>
        <v>10590039000</v>
      </c>
      <c r="L41" s="62">
        <f>(L42*$E42)+(L43*$E43)</f>
        <v>6927276800</v>
      </c>
      <c r="M41" s="62">
        <f>(M42*$E42)+(M43*$E43)</f>
        <v>2149308800</v>
      </c>
      <c r="N41" s="62">
        <f>(N42*$E42)+(N43*$E43)</f>
        <v>15704400</v>
      </c>
      <c r="O41" s="63"/>
      <c r="P41" s="64">
        <f>+'DATOS INICIALES'!$H$3</f>
        <v>1808060441</v>
      </c>
      <c r="Q41" s="65">
        <f>+K41</f>
        <v>10590039000</v>
      </c>
      <c r="R41" s="66" t="str">
        <f>IF(Q41&gt;=(P41*$R$12),"HABIL","NO HABIL")</f>
        <v>HABIL</v>
      </c>
      <c r="S41" s="64">
        <f>IF(COUNTIF(F42:F43,"L")&gt;0,VLOOKUP("L",F42:K43,6,0),0)</f>
        <v>1189975000</v>
      </c>
      <c r="T41" s="67" t="str">
        <f>IF(S41&gt;=(($T$12*P41)),"HABIL","NO HABIL")</f>
        <v>HABIL</v>
      </c>
      <c r="U41" s="62">
        <f>+G41/I41</f>
        <v>3.0047081404579257</v>
      </c>
      <c r="V41" s="66" t="str">
        <f>IF(U41&gt;=$V$12,"HABIL","NO HABIL")</f>
        <v>HABIL</v>
      </c>
      <c r="W41" s="68">
        <f>+J41/H41</f>
        <v>0.24798054966983898</v>
      </c>
      <c r="X41" s="66" t="str">
        <f>IF(W41&lt;=$X$12,"HABIL","NO HABIL")</f>
        <v>HABIL</v>
      </c>
      <c r="Y41" s="69">
        <f>+M41/N41</f>
        <v>136.86029393036347</v>
      </c>
      <c r="Z41" s="66" t="str">
        <f>IF(Y41&gt;=$Z$12,"HABIL","NO HABIL")</f>
        <v>HABIL</v>
      </c>
      <c r="AA41" s="70" t="str">
        <f>IF(AND(R41="HABIL",T41="HABIL",V41="HABIL",X41="HABIL",Z41="HABIL"),"HABIL","NO HABIL")</f>
        <v>HABIL</v>
      </c>
      <c r="AB41" s="68">
        <f>+M41/L41</f>
        <v>0.31026749212619886</v>
      </c>
      <c r="AC41" s="66" t="str">
        <f>IF(AB41&gt;=$AC$12,"HABIL","NO HABIL")</f>
        <v>HABIL</v>
      </c>
      <c r="AD41" s="68">
        <f>+M41/H41</f>
        <v>0.23332718888406162</v>
      </c>
      <c r="AE41" s="66" t="str">
        <f>IF(AD41&gt;=$AE$12,"HABIL","NO HABIL")</f>
        <v>HABIL</v>
      </c>
      <c r="AF41" s="71" t="str">
        <f>IF(AND(AC41="HABIL",AE41="HABIL"),"HABIL","NO HABIL")</f>
        <v>HABIL</v>
      </c>
    </row>
    <row r="42" spans="3:32" customFormat="1" ht="27.75" x14ac:dyDescent="0.25">
      <c r="C42" s="48">
        <f t="shared" ref="C42:C43" si="25">+C41+0.1</f>
        <v>9.1</v>
      </c>
      <c r="D42" s="75" t="s">
        <v>131</v>
      </c>
      <c r="E42" s="42">
        <v>0.6</v>
      </c>
      <c r="F42" s="42" t="s">
        <v>113</v>
      </c>
      <c r="G42" s="37">
        <v>1392913000</v>
      </c>
      <c r="H42" s="37">
        <v>2185904000</v>
      </c>
      <c r="I42" s="37">
        <v>202938000</v>
      </c>
      <c r="J42" s="37">
        <v>202938000</v>
      </c>
      <c r="K42" s="40">
        <f>+(G42-I42)</f>
        <v>1189975000</v>
      </c>
      <c r="L42" s="40">
        <f>+H42-J42</f>
        <v>1982966000</v>
      </c>
      <c r="M42" s="37">
        <v>234368000</v>
      </c>
      <c r="N42" s="37">
        <v>0</v>
      </c>
      <c r="O42" s="44"/>
      <c r="P42" s="45"/>
      <c r="Q42" s="38"/>
      <c r="R42" s="46"/>
      <c r="S42" s="45"/>
      <c r="T42" s="46"/>
      <c r="U42" s="38"/>
      <c r="V42" s="46"/>
      <c r="W42" s="39"/>
      <c r="X42" s="46"/>
      <c r="Y42" s="47"/>
      <c r="Z42" s="46"/>
      <c r="AA42" s="46"/>
      <c r="AB42" s="39"/>
      <c r="AC42" s="46"/>
      <c r="AD42" s="39"/>
      <c r="AE42" s="46"/>
      <c r="AF42" s="49"/>
    </row>
    <row r="43" spans="3:32" customFormat="1" ht="26.25" thickBot="1" x14ac:dyDescent="0.3">
      <c r="C43" s="48">
        <f t="shared" si="25"/>
        <v>9.1999999999999993</v>
      </c>
      <c r="D43" s="75" t="s">
        <v>132</v>
      </c>
      <c r="E43" s="42">
        <v>0.4</v>
      </c>
      <c r="F43" s="43"/>
      <c r="G43" s="36">
        <v>14675036000</v>
      </c>
      <c r="H43" s="36">
        <v>19750059000</v>
      </c>
      <c r="I43" s="36">
        <v>5274972000</v>
      </c>
      <c r="J43" s="36">
        <v>5406316000</v>
      </c>
      <c r="K43" s="41">
        <f t="shared" ref="K43" si="26">+(G43-I43)</f>
        <v>9400064000</v>
      </c>
      <c r="L43" s="41">
        <f t="shared" ref="L43" si="27">+H43-J43</f>
        <v>14343743000</v>
      </c>
      <c r="M43" s="36">
        <v>5021720000</v>
      </c>
      <c r="N43" s="36">
        <v>39261000</v>
      </c>
      <c r="O43" s="44"/>
      <c r="P43" s="45"/>
      <c r="Q43" s="38"/>
      <c r="R43" s="46"/>
      <c r="S43" s="45"/>
      <c r="T43" s="46"/>
      <c r="U43" s="38"/>
      <c r="V43" s="46"/>
      <c r="W43" s="39"/>
      <c r="X43" s="46"/>
      <c r="Y43" s="47"/>
      <c r="Z43" s="46"/>
      <c r="AA43" s="46"/>
      <c r="AB43" s="39"/>
      <c r="AC43" s="46"/>
      <c r="AD43" s="39"/>
      <c r="AE43" s="46"/>
      <c r="AF43" s="49"/>
    </row>
    <row r="44" spans="3:32" customFormat="1" ht="15.75" thickBot="1" x14ac:dyDescent="0.3">
      <c r="C44" s="60">
        <v>10</v>
      </c>
      <c r="D44" s="74" t="str">
        <f>VLOOKUP(C44,'DATOS INICIALES'!$B$5:$C$64,2,0)</f>
        <v xml:space="preserve"> CONSORCIO INTERVIAL PROYECTOS</v>
      </c>
      <c r="E44" s="61">
        <f>SUM(E45:E46)</f>
        <v>1</v>
      </c>
      <c r="F44" s="61"/>
      <c r="G44" s="62">
        <f>(G45*$E45)+(G46*$E46)</f>
        <v>5239975138.9400005</v>
      </c>
      <c r="H44" s="62">
        <f>(H45*$E45)+(H46*$E46)</f>
        <v>6023478521.9099998</v>
      </c>
      <c r="I44" s="62">
        <f>(I45*$E45)+(I46*$E46)</f>
        <v>639890840.25999999</v>
      </c>
      <c r="J44" s="62">
        <f>(J45*$E45)+(J46*$E46)</f>
        <v>1443948333.97</v>
      </c>
      <c r="K44" s="62">
        <f>SUM(K45:K46)</f>
        <v>9062003576</v>
      </c>
      <c r="L44" s="62">
        <f>(L45*$E45)+(L46*$E46)</f>
        <v>4579530187.9399996</v>
      </c>
      <c r="M44" s="62">
        <f>(M45*$E45)+(M46*$E46)</f>
        <v>833528169.87</v>
      </c>
      <c r="N44" s="62">
        <f>(N45*$E45)+(N46*$E46)</f>
        <v>37993182.039999999</v>
      </c>
      <c r="O44" s="63"/>
      <c r="P44" s="64">
        <f>+'DATOS INICIALES'!$H$3</f>
        <v>1808060441</v>
      </c>
      <c r="Q44" s="65">
        <f>+K44</f>
        <v>9062003576</v>
      </c>
      <c r="R44" s="66" t="str">
        <f>IF(Q44&gt;=(P44*$R$12),"HABIL","NO HABIL")</f>
        <v>HABIL</v>
      </c>
      <c r="S44" s="64">
        <f>IF(COUNTIF(F45:F46,"L")&gt;0,VLOOKUP("L",F45:K46,6,0),0)</f>
        <v>7985127322</v>
      </c>
      <c r="T44" s="67" t="str">
        <f>IF(S44&gt;=(($T$12*P44)),"HABIL","NO HABIL")</f>
        <v>HABIL</v>
      </c>
      <c r="U44" s="62">
        <f>+G44/I44</f>
        <v>8.1888578633363434</v>
      </c>
      <c r="V44" s="66" t="str">
        <f>IF(U44&gt;=$V$12,"HABIL","NO HABIL")</f>
        <v>HABIL</v>
      </c>
      <c r="W44" s="68">
        <f>+J44/H44</f>
        <v>0.23972001040889157</v>
      </c>
      <c r="X44" s="66" t="str">
        <f>IF(W44&lt;=$X$12,"HABIL","NO HABIL")</f>
        <v>HABIL</v>
      </c>
      <c r="Y44" s="69">
        <f>+M44/N44</f>
        <v>21.938888113989623</v>
      </c>
      <c r="Z44" s="66" t="str">
        <f>IF(Y44&gt;=$Z$12,"HABIL","NO HABIL")</f>
        <v>HABIL</v>
      </c>
      <c r="AA44" s="114" t="s">
        <v>121</v>
      </c>
      <c r="AB44" s="68">
        <f>+M44/L44</f>
        <v>0.18201172077979996</v>
      </c>
      <c r="AC44" s="66" t="str">
        <f>IF(AB44&gt;=$AC$12,"HABIL","NO HABIL")</f>
        <v>HABIL</v>
      </c>
      <c r="AD44" s="68">
        <f>+M44/H44</f>
        <v>0.13837986917992603</v>
      </c>
      <c r="AE44" s="66" t="str">
        <f>IF(AD44&gt;=$AE$12,"HABIL","NO HABIL")</f>
        <v>HABIL</v>
      </c>
      <c r="AF44" s="114" t="s">
        <v>121</v>
      </c>
    </row>
    <row r="45" spans="3:32" customFormat="1" ht="27.75" x14ac:dyDescent="0.25">
      <c r="C45" s="48">
        <f t="shared" ref="C45:C46" si="28">+C44+0.1</f>
        <v>10.1</v>
      </c>
      <c r="D45" s="75" t="s">
        <v>133</v>
      </c>
      <c r="E45" s="42">
        <v>0.51</v>
      </c>
      <c r="F45" s="42" t="s">
        <v>113</v>
      </c>
      <c r="G45" s="37">
        <v>9152869793</v>
      </c>
      <c r="H45" s="37">
        <v>10214748079</v>
      </c>
      <c r="I45" s="37">
        <v>1167742471</v>
      </c>
      <c r="J45" s="37">
        <v>2744325792</v>
      </c>
      <c r="K45" s="40">
        <f>+(G45-I45)</f>
        <v>7985127322</v>
      </c>
      <c r="L45" s="40">
        <f>+H45-J45</f>
        <v>7470422287</v>
      </c>
      <c r="M45" s="37">
        <v>1377757615</v>
      </c>
      <c r="N45" s="37">
        <v>74360004</v>
      </c>
      <c r="O45" s="44"/>
      <c r="P45" s="45"/>
      <c r="Q45" s="38"/>
      <c r="R45" s="46"/>
      <c r="S45" s="45"/>
      <c r="T45" s="46"/>
      <c r="U45" s="38"/>
      <c r="V45" s="46"/>
      <c r="W45" s="39"/>
      <c r="X45" s="46"/>
      <c r="Y45" s="47"/>
      <c r="Z45" s="46"/>
      <c r="AA45" s="46"/>
      <c r="AB45" s="39"/>
      <c r="AC45" s="46"/>
      <c r="AD45" s="39"/>
      <c r="AE45" s="46"/>
      <c r="AF45" s="49"/>
    </row>
    <row r="46" spans="3:32" customFormat="1" ht="15.75" thickBot="1" x14ac:dyDescent="0.3">
      <c r="C46" s="48">
        <f t="shared" si="28"/>
        <v>10.199999999999999</v>
      </c>
      <c r="D46" s="75" t="s">
        <v>134</v>
      </c>
      <c r="E46" s="42">
        <v>0.49</v>
      </c>
      <c r="F46" s="43"/>
      <c r="G46" s="36">
        <v>1167370499</v>
      </c>
      <c r="H46" s="36">
        <v>1661136738</v>
      </c>
      <c r="I46" s="36">
        <v>90494245</v>
      </c>
      <c r="J46" s="36">
        <v>90494245</v>
      </c>
      <c r="K46" s="41">
        <f t="shared" ref="K46" si="29">+(G46-I46)</f>
        <v>1076876254</v>
      </c>
      <c r="L46" s="41">
        <f t="shared" ref="L46" si="30">+H46-J46</f>
        <v>1570642493</v>
      </c>
      <c r="M46" s="36">
        <v>267085278</v>
      </c>
      <c r="N46" s="36">
        <v>142000</v>
      </c>
      <c r="O46" s="44"/>
      <c r="P46" s="45"/>
      <c r="Q46" s="38"/>
      <c r="R46" s="46"/>
      <c r="S46" s="45"/>
      <c r="T46" s="46"/>
      <c r="U46" s="38"/>
      <c r="V46" s="46"/>
      <c r="W46" s="39"/>
      <c r="X46" s="46"/>
      <c r="Y46" s="47"/>
      <c r="Z46" s="46"/>
      <c r="AA46" s="46"/>
      <c r="AB46" s="39"/>
      <c r="AC46" s="46"/>
      <c r="AD46" s="39"/>
      <c r="AE46" s="46"/>
      <c r="AF46" s="49"/>
    </row>
    <row r="47" spans="3:32" customFormat="1" ht="15.75" thickBot="1" x14ac:dyDescent="0.3">
      <c r="C47" s="60">
        <v>11</v>
      </c>
      <c r="D47" s="74" t="str">
        <f>VLOOKUP(C47,'DATOS INICIALES'!$B$5:$C$64,2,0)</f>
        <v>CONSORCIO INTERVENTOR AEROPORTUARIO PG.</v>
      </c>
      <c r="E47" s="61">
        <f>SUM(E48:E49)</f>
        <v>1</v>
      </c>
      <c r="F47" s="61"/>
      <c r="G47" s="62">
        <f>(G48*$E48)+(G49*$E49)</f>
        <v>838594293</v>
      </c>
      <c r="H47" s="62">
        <f>(H48*$E48)+(H49*$E49)</f>
        <v>905520474</v>
      </c>
      <c r="I47" s="62">
        <f>(I48*$E48)+(I49*$E49)</f>
        <v>150960587</v>
      </c>
      <c r="J47" s="62">
        <f>(J48*$E48)+(J49*$E49)</f>
        <v>150960587</v>
      </c>
      <c r="K47" s="62">
        <f>SUM(K48:K49)</f>
        <v>1375267412</v>
      </c>
      <c r="L47" s="62">
        <f>(L48*$E48)+(L49*$E49)</f>
        <v>754559887</v>
      </c>
      <c r="M47" s="62">
        <f>(M48*$E48)+(M49*$E49)</f>
        <v>55775118.5</v>
      </c>
      <c r="N47" s="62">
        <f>(N48*$E48)+(N49*$E49)</f>
        <v>2803944</v>
      </c>
      <c r="O47" s="63"/>
      <c r="P47" s="64">
        <f>+'DATOS INICIALES'!$H$3</f>
        <v>1808060441</v>
      </c>
      <c r="Q47" s="65">
        <f>+K47</f>
        <v>1375267412</v>
      </c>
      <c r="R47" s="66" t="str">
        <f>IF(Q47&gt;=(P47*$R$12),"HABIL","NO HABIL")</f>
        <v>HABIL</v>
      </c>
      <c r="S47" s="64">
        <f>IF(COUNTIF(F48:F49,"L")&gt;0,VLOOKUP("L",F48:K49,6,0),0)</f>
        <v>416130600</v>
      </c>
      <c r="T47" s="67" t="str">
        <f>IF(S47&gt;=(($T$12*P47)),"HABIL","NO HABIL")</f>
        <v>HABIL</v>
      </c>
      <c r="U47" s="62">
        <f>+G47/I47</f>
        <v>5.5550545322137621</v>
      </c>
      <c r="V47" s="66" t="str">
        <f>IF(U47&gt;=$V$12,"HABIL","NO HABIL")</f>
        <v>HABIL</v>
      </c>
      <c r="W47" s="68">
        <f>+J47/H47</f>
        <v>0.16671140116043362</v>
      </c>
      <c r="X47" s="66" t="str">
        <f>IF(W47&lt;=$X$12,"HABIL","NO HABIL")</f>
        <v>HABIL</v>
      </c>
      <c r="Y47" s="69">
        <f>+M47/N47</f>
        <v>19.891666345690215</v>
      </c>
      <c r="Z47" s="66" t="str">
        <f>IF(Y47&gt;=$Z$12,"HABIL","NO HABIL")</f>
        <v>HABIL</v>
      </c>
      <c r="AA47" s="70" t="str">
        <f>IF(AND(R47="HABIL",T47="HABIL",V47="HABIL",X47="HABIL",Z47="HABIL"),"HABIL","NO HABIL")</f>
        <v>HABIL</v>
      </c>
      <c r="AB47" s="68">
        <f>+M47/L47</f>
        <v>7.3917417902709157E-2</v>
      </c>
      <c r="AC47" s="66" t="str">
        <f>IF(AB47&gt;=$AC$12,"HABIL","NO HABIL")</f>
        <v>HABIL</v>
      </c>
      <c r="AD47" s="68">
        <f>+M47/H47</f>
        <v>6.1594541593987195E-2</v>
      </c>
      <c r="AE47" s="66" t="str">
        <f>IF(AD47&gt;=$AE$12,"HABIL","NO HABIL")</f>
        <v>HABIL</v>
      </c>
      <c r="AF47" s="71" t="str">
        <f>IF(AND(AC47="HABIL",AE47="HABIL"),"HABIL","NO HABIL")</f>
        <v>HABIL</v>
      </c>
    </row>
    <row r="48" spans="3:32" customFormat="1" ht="27.75" x14ac:dyDescent="0.25">
      <c r="C48" s="48">
        <f t="shared" ref="C48:C49" si="31">+C47+0.1</f>
        <v>11.1</v>
      </c>
      <c r="D48" s="75" t="s">
        <v>135</v>
      </c>
      <c r="E48" s="42">
        <v>0.5</v>
      </c>
      <c r="F48" s="42" t="s">
        <v>113</v>
      </c>
      <c r="G48" s="37">
        <v>680485318</v>
      </c>
      <c r="H48" s="37">
        <v>680485318</v>
      </c>
      <c r="I48" s="37">
        <v>264354718</v>
      </c>
      <c r="J48" s="37">
        <v>264354718</v>
      </c>
      <c r="K48" s="40">
        <f>+(G48-I48)</f>
        <v>416130600</v>
      </c>
      <c r="L48" s="40">
        <f>+H48-J48</f>
        <v>416130600</v>
      </c>
      <c r="M48" s="37">
        <v>81880663</v>
      </c>
      <c r="N48" s="37">
        <v>5607667</v>
      </c>
      <c r="O48" s="44"/>
      <c r="P48" s="45"/>
      <c r="Q48" s="38"/>
      <c r="R48" s="46"/>
      <c r="S48" s="45"/>
      <c r="T48" s="46"/>
      <c r="U48" s="38"/>
      <c r="V48" s="46"/>
      <c r="W48" s="39"/>
      <c r="X48" s="46"/>
      <c r="Y48" s="47"/>
      <c r="Z48" s="46"/>
      <c r="AA48" s="46"/>
      <c r="AB48" s="39"/>
      <c r="AC48" s="46"/>
      <c r="AD48" s="39"/>
      <c r="AE48" s="46"/>
      <c r="AF48" s="49"/>
    </row>
    <row r="49" spans="3:32" customFormat="1" ht="26.25" thickBot="1" x14ac:dyDescent="0.3">
      <c r="C49" s="48">
        <f t="shared" si="31"/>
        <v>11.2</v>
      </c>
      <c r="D49" s="75" t="s">
        <v>136</v>
      </c>
      <c r="E49" s="42">
        <v>0.5</v>
      </c>
      <c r="F49" s="43"/>
      <c r="G49" s="36">
        <v>996703268</v>
      </c>
      <c r="H49" s="36">
        <v>1130555630</v>
      </c>
      <c r="I49" s="36">
        <v>37566456</v>
      </c>
      <c r="J49" s="36">
        <v>37566456</v>
      </c>
      <c r="K49" s="41">
        <f t="shared" ref="K49" si="32">+(G49-I49)</f>
        <v>959136812</v>
      </c>
      <c r="L49" s="41">
        <f t="shared" ref="L49" si="33">+H49-J49</f>
        <v>1092989174</v>
      </c>
      <c r="M49" s="36">
        <v>29669574</v>
      </c>
      <c r="N49" s="36">
        <v>221</v>
      </c>
      <c r="O49" s="44"/>
      <c r="P49" s="45"/>
      <c r="Q49" s="38"/>
      <c r="R49" s="46"/>
      <c r="S49" s="45"/>
      <c r="T49" s="46"/>
      <c r="U49" s="38"/>
      <c r="V49" s="46"/>
      <c r="W49" s="39"/>
      <c r="X49" s="46"/>
      <c r="Y49" s="47"/>
      <c r="Z49" s="46"/>
      <c r="AA49" s="46"/>
      <c r="AB49" s="39"/>
      <c r="AC49" s="46"/>
      <c r="AD49" s="39"/>
      <c r="AE49" s="46"/>
      <c r="AF49" s="49"/>
    </row>
    <row r="50" spans="3:32" customFormat="1" ht="15.75" thickBot="1" x14ac:dyDescent="0.3">
      <c r="C50" s="60">
        <v>12</v>
      </c>
      <c r="D50" s="74" t="str">
        <f>VLOOKUP(C50,'DATOS INICIALES'!$B$5:$C$64,2,0)</f>
        <v>CONSORCIO AERO AVV-LGNR</v>
      </c>
      <c r="E50" s="61">
        <f>SUM(E51:E52)</f>
        <v>1</v>
      </c>
      <c r="F50" s="61"/>
      <c r="G50" s="62">
        <f>(G51*$E51)+(G52*$E52)</f>
        <v>3810581711</v>
      </c>
      <c r="H50" s="62">
        <f>(H51*$E51)+(H52*$E52)</f>
        <v>6897905233</v>
      </c>
      <c r="I50" s="62">
        <f>(I51*$E51)+(I52*$E52)</f>
        <v>293779528</v>
      </c>
      <c r="J50" s="62">
        <f>(J51*$E51)+(J52*$E52)</f>
        <v>712020363.5</v>
      </c>
      <c r="K50" s="62">
        <f>SUM(K51:K52)</f>
        <v>7033604366</v>
      </c>
      <c r="L50" s="62">
        <f>(L51*$E51)+(L52*$E52)</f>
        <v>6185884869.5</v>
      </c>
      <c r="M50" s="62">
        <f>(M51*$E51)+(M52*$E52)</f>
        <v>263722388</v>
      </c>
      <c r="N50" s="62">
        <f>(N51*$E51)+(N52*$E52)</f>
        <v>2100594</v>
      </c>
      <c r="O50" s="63"/>
      <c r="P50" s="64">
        <f>+'DATOS INICIALES'!$H$3</f>
        <v>1808060441</v>
      </c>
      <c r="Q50" s="65">
        <f>+K50</f>
        <v>7033604366</v>
      </c>
      <c r="R50" s="66" t="str">
        <f>IF(Q50&gt;=(P50*$R$12),"HABIL","NO HABIL")</f>
        <v>HABIL</v>
      </c>
      <c r="S50" s="64">
        <f>IF(COUNTIF(F51:F52,"L")&gt;0,VLOOKUP("L",F51:K52,6,0),0)</f>
        <v>5492609733</v>
      </c>
      <c r="T50" s="67" t="str">
        <f>IF(S50&gt;=(($T$12*P50)),"HABIL","NO HABIL")</f>
        <v>HABIL</v>
      </c>
      <c r="U50" s="62">
        <f>+G50/I50</f>
        <v>12.970889213900568</v>
      </c>
      <c r="V50" s="66" t="str">
        <f>IF(U50&gt;=$V$12,"HABIL","NO HABIL")</f>
        <v>HABIL</v>
      </c>
      <c r="W50" s="68">
        <f>+J50/H50</f>
        <v>0.10322269434692305</v>
      </c>
      <c r="X50" s="66" t="str">
        <f>IF(W50&lt;=$X$12,"HABIL","NO HABIL")</f>
        <v>HABIL</v>
      </c>
      <c r="Y50" s="69">
        <f>+M50/N50</f>
        <v>125.54657777752388</v>
      </c>
      <c r="Z50" s="66" t="str">
        <f>IF(Y50&gt;=$Z$12,"HABIL","NO HABIL")</f>
        <v>HABIL</v>
      </c>
      <c r="AA50" s="70" t="str">
        <f>IF(AND(R50="HABIL",T50="HABIL",V50="HABIL",X50="HABIL",Z50="HABIL"),"HABIL","NO HABIL")</f>
        <v>HABIL</v>
      </c>
      <c r="AB50" s="68">
        <f>+M50/L50</f>
        <v>4.2632928604976847E-2</v>
      </c>
      <c r="AC50" s="66" t="str">
        <f>IF(AB50&gt;=$AC$12,"HABIL","NO HABIL")</f>
        <v>HABIL</v>
      </c>
      <c r="AD50" s="68">
        <f>+M50/H50</f>
        <v>3.8232242846471129E-2</v>
      </c>
      <c r="AE50" s="66" t="str">
        <f>IF(AD50&gt;=$AE$12,"HABIL","NO HABIL")</f>
        <v>HABIL</v>
      </c>
      <c r="AF50" s="71" t="str">
        <f>IF(AND(AC50="HABIL",AE50="HABIL"),"HABIL","NO HABIL")</f>
        <v>HABIL</v>
      </c>
    </row>
    <row r="51" spans="3:32" customFormat="1" ht="27.75" x14ac:dyDescent="0.25">
      <c r="C51" s="48">
        <f t="shared" ref="C51:C52" si="34">+C50+0.1</f>
        <v>12.1</v>
      </c>
      <c r="D51" s="75" t="s">
        <v>137</v>
      </c>
      <c r="E51" s="42">
        <v>0.5</v>
      </c>
      <c r="F51" s="42" t="s">
        <v>113</v>
      </c>
      <c r="G51" s="37">
        <v>5999561266</v>
      </c>
      <c r="H51" s="37">
        <v>11012025321</v>
      </c>
      <c r="I51" s="37">
        <v>506951533</v>
      </c>
      <c r="J51" s="37">
        <v>1343433204</v>
      </c>
      <c r="K51" s="40">
        <f>+(G51-I51)</f>
        <v>5492609733</v>
      </c>
      <c r="L51" s="40">
        <f>+H51-J51</f>
        <v>9668592117</v>
      </c>
      <c r="M51" s="37">
        <v>305736938</v>
      </c>
      <c r="N51" s="37">
        <v>955588</v>
      </c>
      <c r="O51" s="44"/>
      <c r="P51" s="45"/>
      <c r="Q51" s="38"/>
      <c r="R51" s="46"/>
      <c r="S51" s="45"/>
      <c r="T51" s="46"/>
      <c r="U51" s="38"/>
      <c r="V51" s="46"/>
      <c r="W51" s="39"/>
      <c r="X51" s="46"/>
      <c r="Y51" s="47"/>
      <c r="Z51" s="46"/>
      <c r="AA51" s="46"/>
      <c r="AB51" s="39"/>
      <c r="AC51" s="46"/>
      <c r="AD51" s="39"/>
      <c r="AE51" s="46"/>
      <c r="AF51" s="49"/>
    </row>
    <row r="52" spans="3:32" customFormat="1" ht="15.75" thickBot="1" x14ac:dyDescent="0.3">
      <c r="C52" s="48">
        <f t="shared" si="34"/>
        <v>12.2</v>
      </c>
      <c r="D52" s="75" t="s">
        <v>138</v>
      </c>
      <c r="E52" s="42">
        <v>0.5</v>
      </c>
      <c r="F52" s="43"/>
      <c r="G52" s="36">
        <v>1621602156</v>
      </c>
      <c r="H52" s="36">
        <v>2783785145</v>
      </c>
      <c r="I52" s="36">
        <v>80607523</v>
      </c>
      <c r="J52" s="36">
        <v>80607523</v>
      </c>
      <c r="K52" s="41">
        <f t="shared" ref="K52" si="35">+(G52-I52)</f>
        <v>1540994633</v>
      </c>
      <c r="L52" s="41">
        <f t="shared" ref="L52" si="36">+H52-J52</f>
        <v>2703177622</v>
      </c>
      <c r="M52" s="36">
        <v>221707838</v>
      </c>
      <c r="N52" s="36">
        <v>3245600</v>
      </c>
      <c r="O52" s="44"/>
      <c r="P52" s="45"/>
      <c r="Q52" s="38"/>
      <c r="R52" s="46"/>
      <c r="S52" s="45"/>
      <c r="T52" s="46"/>
      <c r="U52" s="38"/>
      <c r="V52" s="46"/>
      <c r="W52" s="39"/>
      <c r="X52" s="46"/>
      <c r="Y52" s="47"/>
      <c r="Z52" s="46"/>
      <c r="AA52" s="46"/>
      <c r="AB52" s="39"/>
      <c r="AC52" s="46"/>
      <c r="AD52" s="39"/>
      <c r="AE52" s="46"/>
      <c r="AF52" s="49"/>
    </row>
    <row r="53" spans="3:32" customFormat="1" ht="15.75" thickBot="1" x14ac:dyDescent="0.3">
      <c r="C53" s="60">
        <v>13</v>
      </c>
      <c r="D53" s="74" t="str">
        <f>VLOOKUP(C53,'DATOS INICIALES'!$B$5:$C$64,2,0)</f>
        <v>CONSORCIO CPI 2023</v>
      </c>
      <c r="E53" s="61">
        <f>SUM(E54:E55)</f>
        <v>1</v>
      </c>
      <c r="F53" s="61"/>
      <c r="G53" s="62">
        <f>(G54*$E54)+(G55*$E55)</f>
        <v>14787746250.389999</v>
      </c>
      <c r="H53" s="62">
        <f>(H54*$E54)+(H55*$E55)</f>
        <v>15815223871.32</v>
      </c>
      <c r="I53" s="62">
        <f>(I54*$E54)+(I55*$E55)</f>
        <v>5039258272.7550001</v>
      </c>
      <c r="J53" s="62">
        <f>(J54*$E54)+(J55*$E55)</f>
        <v>7427274090.7749996</v>
      </c>
      <c r="K53" s="62">
        <f>SUM(K54:K55)</f>
        <v>19496975955.27</v>
      </c>
      <c r="L53" s="62">
        <f>(L54*$E54)+(L55*$E55)</f>
        <v>8387949780.5450001</v>
      </c>
      <c r="M53" s="62">
        <f>(M54*$E54)+(M55*$E55)</f>
        <v>1394316878.5650001</v>
      </c>
      <c r="N53" s="62">
        <f>(N54*$E54)+(N55*$E55)</f>
        <v>21541964.795000002</v>
      </c>
      <c r="O53" s="63"/>
      <c r="P53" s="64">
        <f>+'DATOS INICIALES'!$H$3</f>
        <v>1808060441</v>
      </c>
      <c r="Q53" s="65">
        <f>+K53</f>
        <v>19496975955.27</v>
      </c>
      <c r="R53" s="66" t="str">
        <f>IF(Q53&gt;=(P53*$R$12),"HABIL","NO HABIL")</f>
        <v>HABIL</v>
      </c>
      <c r="S53" s="64">
        <f>IF(COUNTIF(F54:F55,"L")&gt;0,VLOOKUP("L",F54:K55,6,0),0)</f>
        <v>10327164476</v>
      </c>
      <c r="T53" s="67" t="str">
        <f>IF(S53&gt;=(($T$12*P53)),"HABIL","NO HABIL")</f>
        <v>HABIL</v>
      </c>
      <c r="U53" s="62">
        <f>+G53/I53</f>
        <v>2.9345085030351954</v>
      </c>
      <c r="V53" s="66" t="str">
        <f>IF(U53&gt;=$V$12,"HABIL","NO HABIL")</f>
        <v>HABIL</v>
      </c>
      <c r="W53" s="68">
        <f>+J53/H53</f>
        <v>0.46962813496708922</v>
      </c>
      <c r="X53" s="66" t="str">
        <f>IF(W53&lt;=$X$12,"HABIL","NO HABIL")</f>
        <v>HABIL</v>
      </c>
      <c r="Y53" s="69">
        <f>+M53/N53</f>
        <v>64.725613092108844</v>
      </c>
      <c r="Z53" s="66" t="str">
        <f>IF(Y53&gt;=$Z$12,"HABIL","NO HABIL")</f>
        <v>HABIL</v>
      </c>
      <c r="AA53" s="70" t="str">
        <f>IF(AND(R53="HABIL",T53="HABIL",V53="HABIL",X53="HABIL",Z53="HABIL"),"HABIL","NO HABIL")</f>
        <v>HABIL</v>
      </c>
      <c r="AB53" s="68">
        <f>+M53/L53</f>
        <v>0.16622856777218395</v>
      </c>
      <c r="AC53" s="66" t="str">
        <f>IF(AB53&gt;=$AC$12,"HABIL","NO HABIL")</f>
        <v>HABIL</v>
      </c>
      <c r="AD53" s="68">
        <f>+M53/H53</f>
        <v>8.8162955511082816E-2</v>
      </c>
      <c r="AE53" s="66" t="str">
        <f>IF(AD53&gt;=$AE$12,"HABIL","NO HABIL")</f>
        <v>HABIL</v>
      </c>
      <c r="AF53" s="71" t="str">
        <f>IF(AND(AC53="HABIL",AE53="HABIL"),"HABIL","NO HABIL")</f>
        <v>HABIL</v>
      </c>
    </row>
    <row r="54" spans="3:32" customFormat="1" ht="27.75" x14ac:dyDescent="0.25">
      <c r="C54" s="48">
        <f t="shared" ref="C54:C55" si="37">+C53+0.1</f>
        <v>13.1</v>
      </c>
      <c r="D54" s="75" t="s">
        <v>139</v>
      </c>
      <c r="E54" s="42">
        <v>0.5</v>
      </c>
      <c r="F54" s="42" t="s">
        <v>113</v>
      </c>
      <c r="G54" s="37">
        <v>13495375426</v>
      </c>
      <c r="H54" s="37">
        <v>13663694080</v>
      </c>
      <c r="I54" s="37">
        <v>3168210950</v>
      </c>
      <c r="J54" s="37">
        <v>5259336804</v>
      </c>
      <c r="K54" s="40">
        <f>+(G54-I54)</f>
        <v>10327164476</v>
      </c>
      <c r="L54" s="40">
        <f>+H54-J54</f>
        <v>8404357276</v>
      </c>
      <c r="M54" s="37">
        <v>1269297299</v>
      </c>
      <c r="N54" s="37">
        <v>0</v>
      </c>
      <c r="O54" s="44"/>
      <c r="P54" s="45"/>
      <c r="Q54" s="38"/>
      <c r="R54" s="46"/>
      <c r="S54" s="45"/>
      <c r="T54" s="46"/>
      <c r="U54" s="38"/>
      <c r="V54" s="46"/>
      <c r="W54" s="39"/>
      <c r="X54" s="46"/>
      <c r="Y54" s="47"/>
      <c r="Z54" s="46"/>
      <c r="AA54" s="46"/>
      <c r="AB54" s="39"/>
      <c r="AC54" s="46"/>
      <c r="AD54" s="39"/>
      <c r="AE54" s="46"/>
      <c r="AF54" s="49"/>
    </row>
    <row r="55" spans="3:32" customFormat="1" ht="26.25" thickBot="1" x14ac:dyDescent="0.3">
      <c r="C55" s="48">
        <f t="shared" si="37"/>
        <v>13.2</v>
      </c>
      <c r="D55" s="75" t="s">
        <v>140</v>
      </c>
      <c r="E55" s="42">
        <v>0.5</v>
      </c>
      <c r="F55" s="43"/>
      <c r="G55" s="36">
        <v>16080117074.780001</v>
      </c>
      <c r="H55" s="36">
        <v>17966753662.639999</v>
      </c>
      <c r="I55" s="36">
        <v>6910305595.5100002</v>
      </c>
      <c r="J55" s="36">
        <v>9595211377.5499992</v>
      </c>
      <c r="K55" s="41">
        <f t="shared" ref="K55" si="38">+(G55-I55)</f>
        <v>9169811479.2700005</v>
      </c>
      <c r="L55" s="41">
        <f t="shared" ref="L55" si="39">+H55-J55</f>
        <v>8371542285.0900002</v>
      </c>
      <c r="M55" s="36">
        <v>1519336458.1300001</v>
      </c>
      <c r="N55" s="36">
        <v>43083929.590000004</v>
      </c>
      <c r="O55" s="44"/>
      <c r="P55" s="45"/>
      <c r="Q55" s="38"/>
      <c r="R55" s="46"/>
      <c r="S55" s="45"/>
      <c r="T55" s="46"/>
      <c r="U55" s="38"/>
      <c r="V55" s="46"/>
      <c r="W55" s="39"/>
      <c r="X55" s="46"/>
      <c r="Y55" s="47"/>
      <c r="Z55" s="46"/>
      <c r="AA55" s="46"/>
      <c r="AB55" s="39"/>
      <c r="AC55" s="46"/>
      <c r="AD55" s="39"/>
      <c r="AE55" s="46"/>
      <c r="AF55" s="49"/>
    </row>
    <row r="56" spans="3:32" customFormat="1" ht="26.25" thickBot="1" x14ac:dyDescent="0.3">
      <c r="C56" s="60">
        <v>14</v>
      </c>
      <c r="D56" s="74" t="str">
        <f>VLOOKUP(C56,'DATOS INICIALES'!$B$5:$C$64,2,0)</f>
        <v>CONSORCIO INTERVENTORES DEL 
VALLE</v>
      </c>
      <c r="E56" s="61">
        <f>SUM(E57:E58)</f>
        <v>1</v>
      </c>
      <c r="F56" s="61"/>
      <c r="G56" s="62">
        <f>(G57*$E57)+(G58*$E58)</f>
        <v>6228091958</v>
      </c>
      <c r="H56" s="62">
        <f>(H57*$E57)+(H58*$E58)</f>
        <v>8192427004</v>
      </c>
      <c r="I56" s="62">
        <f>(I57*$E57)+(I58*$E58)</f>
        <v>2428274192</v>
      </c>
      <c r="J56" s="62">
        <f>(J57*$E57)+(J58*$E58)</f>
        <v>2940029213.5</v>
      </c>
      <c r="K56" s="62">
        <f>SUM(K57:K58)</f>
        <v>7599635532</v>
      </c>
      <c r="L56" s="62">
        <f>(L57*$E57)+(L58*$E58)</f>
        <v>5252397790.5</v>
      </c>
      <c r="M56" s="62">
        <f>(M57*$E57)+(M58*$E58)</f>
        <v>836283483</v>
      </c>
      <c r="N56" s="62">
        <f>(N57*$E57)+(N58*$E58)</f>
        <v>32930916.5</v>
      </c>
      <c r="O56" s="63"/>
      <c r="P56" s="64">
        <f>+'DATOS INICIALES'!$H$3</f>
        <v>1808060441</v>
      </c>
      <c r="Q56" s="65">
        <f>+K56</f>
        <v>7599635532</v>
      </c>
      <c r="R56" s="66" t="str">
        <f>IF(Q56&gt;=(P56*$R$12),"HABIL","NO HABIL")</f>
        <v>HABIL</v>
      </c>
      <c r="S56" s="64">
        <f>IF(COUNTIF(F57:F58,"L")&gt;0,VLOOKUP("L",F57:K58,6,0),0)</f>
        <v>5189813532</v>
      </c>
      <c r="T56" s="67" t="str">
        <f>IF(S56&gt;=(($T$12*P56)),"HABIL","NO HABIL")</f>
        <v>HABIL</v>
      </c>
      <c r="U56" s="62">
        <f>+G56/I56</f>
        <v>2.5648223658261404</v>
      </c>
      <c r="V56" s="66" t="str">
        <f>IF(U56&gt;=$V$12,"HABIL","NO HABIL")</f>
        <v>HABIL</v>
      </c>
      <c r="W56" s="68">
        <f>+J56/H56</f>
        <v>0.35887157884525717</v>
      </c>
      <c r="X56" s="66" t="str">
        <f>IF(W56&lt;=$X$12,"HABIL","NO HABIL")</f>
        <v>HABIL</v>
      </c>
      <c r="Y56" s="69">
        <f>+M56/N56</f>
        <v>25.395086802397376</v>
      </c>
      <c r="Z56" s="66" t="str">
        <f>IF(Y56&gt;=$Z$12,"HABIL","NO HABIL")</f>
        <v>HABIL</v>
      </c>
      <c r="AA56" s="70" t="str">
        <f>IF(AND(R56="HABIL",T56="HABIL",V56="HABIL",X56="HABIL",Z56="HABIL"),"HABIL","NO HABIL")</f>
        <v>HABIL</v>
      </c>
      <c r="AB56" s="68">
        <f>+M56/L56</f>
        <v>0.15921937300952035</v>
      </c>
      <c r="AC56" s="66" t="str">
        <f>IF(AB56&gt;=$AC$12,"HABIL","NO HABIL")</f>
        <v>HABIL</v>
      </c>
      <c r="AD56" s="68">
        <f>+M56/H56</f>
        <v>0.10208006523484185</v>
      </c>
      <c r="AE56" s="66" t="str">
        <f>IF(AD56&gt;=$AE$12,"HABIL","NO HABIL")</f>
        <v>HABIL</v>
      </c>
      <c r="AF56" s="71" t="str">
        <f>IF(AND(AC56="HABIL",AE56="HABIL"),"HABIL","NO HABIL")</f>
        <v>HABIL</v>
      </c>
    </row>
    <row r="57" spans="3:32" customFormat="1" ht="27.75" x14ac:dyDescent="0.25">
      <c r="C57" s="48">
        <f t="shared" ref="C57:C58" si="40">+C56+0.1</f>
        <v>14.1</v>
      </c>
      <c r="D57" s="75" t="s">
        <v>141</v>
      </c>
      <c r="E57" s="42">
        <v>0.5</v>
      </c>
      <c r="F57" s="42" t="s">
        <v>113</v>
      </c>
      <c r="G57" s="37">
        <v>6440924916</v>
      </c>
      <c r="H57" s="37">
        <v>7883081008</v>
      </c>
      <c r="I57" s="37">
        <v>1251111384</v>
      </c>
      <c r="J57" s="37">
        <v>1655437427</v>
      </c>
      <c r="K57" s="40">
        <f>+(G57-I57)</f>
        <v>5189813532</v>
      </c>
      <c r="L57" s="40">
        <f>+H57-J57</f>
        <v>6227643581</v>
      </c>
      <c r="M57" s="37">
        <v>1117116966</v>
      </c>
      <c r="N57" s="37">
        <v>14656947</v>
      </c>
      <c r="O57" s="44"/>
      <c r="P57" s="45"/>
      <c r="Q57" s="38"/>
      <c r="R57" s="46"/>
      <c r="S57" s="45"/>
      <c r="T57" s="46"/>
      <c r="U57" s="38"/>
      <c r="V57" s="46"/>
      <c r="W57" s="39"/>
      <c r="X57" s="46"/>
      <c r="Y57" s="47"/>
      <c r="Z57" s="46"/>
      <c r="AA57" s="46"/>
      <c r="AB57" s="39"/>
      <c r="AC57" s="46"/>
      <c r="AD57" s="39"/>
      <c r="AE57" s="46"/>
      <c r="AF57" s="49"/>
    </row>
    <row r="58" spans="3:32" customFormat="1" ht="15.75" thickBot="1" x14ac:dyDescent="0.3">
      <c r="C58" s="48">
        <f t="shared" si="40"/>
        <v>14.2</v>
      </c>
      <c r="D58" s="75" t="s">
        <v>142</v>
      </c>
      <c r="E58" s="42">
        <v>0.5</v>
      </c>
      <c r="F58" s="43"/>
      <c r="G58" s="36">
        <v>6015259000</v>
      </c>
      <c r="H58" s="36">
        <v>8501773000</v>
      </c>
      <c r="I58" s="36">
        <v>3605437000</v>
      </c>
      <c r="J58" s="36">
        <v>4224621000</v>
      </c>
      <c r="K58" s="41">
        <f t="shared" ref="K58" si="41">+(G58-I58)</f>
        <v>2409822000</v>
      </c>
      <c r="L58" s="41">
        <f t="shared" ref="L58" si="42">+H58-J58</f>
        <v>4277152000</v>
      </c>
      <c r="M58" s="36">
        <v>555450000</v>
      </c>
      <c r="N58" s="36">
        <v>51204886</v>
      </c>
      <c r="O58" s="44"/>
      <c r="P58" s="45"/>
      <c r="Q58" s="38"/>
      <c r="R58" s="46"/>
      <c r="S58" s="45"/>
      <c r="T58" s="46"/>
      <c r="U58" s="38"/>
      <c r="V58" s="46"/>
      <c r="W58" s="39"/>
      <c r="X58" s="46"/>
      <c r="Y58" s="47"/>
      <c r="Z58" s="46"/>
      <c r="AA58" s="46"/>
      <c r="AB58" s="39"/>
      <c r="AC58" s="46"/>
      <c r="AD58" s="39"/>
      <c r="AE58" s="46"/>
      <c r="AF58" s="49"/>
    </row>
    <row r="59" spans="3:32" customFormat="1" ht="26.25" thickBot="1" x14ac:dyDescent="0.3">
      <c r="C59" s="60">
        <v>15</v>
      </c>
      <c r="D59" s="74" t="str">
        <f>VLOOKUP(C59,'DATOS INICIALES'!$B$5:$C$64,2,0)</f>
        <v>GAVINCO INGENIEROS CONSULTORES 
S.A.S,</v>
      </c>
      <c r="E59" s="61">
        <v>1</v>
      </c>
      <c r="F59" s="61" t="s">
        <v>143</v>
      </c>
      <c r="G59" s="62">
        <v>7904119656</v>
      </c>
      <c r="H59" s="62">
        <v>9552061510</v>
      </c>
      <c r="I59" s="62">
        <v>1254798193</v>
      </c>
      <c r="J59" s="62">
        <v>3341531429</v>
      </c>
      <c r="K59" s="62">
        <f t="shared" ref="K59" si="43">+(G59-I59)</f>
        <v>6649321463</v>
      </c>
      <c r="L59" s="62">
        <f t="shared" ref="L59" si="44">+H59-J59</f>
        <v>6210530081</v>
      </c>
      <c r="M59" s="62">
        <v>1223475359</v>
      </c>
      <c r="N59" s="62">
        <v>238765658</v>
      </c>
      <c r="O59" s="63"/>
      <c r="P59" s="64">
        <f>+'DATOS INICIALES'!$H$3</f>
        <v>1808060441</v>
      </c>
      <c r="Q59" s="65">
        <f>+K59</f>
        <v>6649321463</v>
      </c>
      <c r="R59" s="66" t="str">
        <f>IF(Q59&gt;=(P59*$R$12),"HABIL","NO HABIL")</f>
        <v>HABIL</v>
      </c>
      <c r="S59" s="64"/>
      <c r="T59" s="67"/>
      <c r="U59" s="62">
        <f>+G59/I59</f>
        <v>6.2991162245003327</v>
      </c>
      <c r="V59" s="66" t="str">
        <f>IF(U59&gt;=$V$12,"HABIL","NO HABIL")</f>
        <v>HABIL</v>
      </c>
      <c r="W59" s="68">
        <f>+J59/H59</f>
        <v>0.34982306442455058</v>
      </c>
      <c r="X59" s="66" t="str">
        <f>IF(W59&lt;=$X$12,"HABIL","NO HABIL")</f>
        <v>HABIL</v>
      </c>
      <c r="Y59" s="69">
        <f>+M59/N59</f>
        <v>5.1241680618910443</v>
      </c>
      <c r="Z59" s="66" t="str">
        <f>IF(Y59&gt;=$Z$12,"HABIL","NO HABIL")</f>
        <v>HABIL</v>
      </c>
      <c r="AA59" s="70" t="str">
        <f>IF(AND(R59="HABIL",V59="HABIL",X59="HABIL",Z59="HABIL"),"HABIL","NO HABIL")</f>
        <v>HABIL</v>
      </c>
      <c r="AB59" s="68">
        <f>+M59/L59</f>
        <v>0.19700015023564621</v>
      </c>
      <c r="AC59" s="66" t="str">
        <f>IF(AB59&gt;=$AC$12,"HABIL","NO HABIL")</f>
        <v>HABIL</v>
      </c>
      <c r="AD59" s="68">
        <f>+M59/H59</f>
        <v>0.12808495398811559</v>
      </c>
      <c r="AE59" s="66" t="str">
        <f>IF(AD59&gt;=$AE$12,"HABIL","NO HABIL")</f>
        <v>HABIL</v>
      </c>
      <c r="AF59" s="71" t="str">
        <f>IF(AND(AC59="HABIL",AE59="HABIL"),"HABIL","NO HABIL")</f>
        <v>HABIL</v>
      </c>
    </row>
    <row r="60" spans="3:32" customFormat="1" ht="15.75" thickBot="1" x14ac:dyDescent="0.3">
      <c r="C60" s="60">
        <v>16</v>
      </c>
      <c r="D60" s="74" t="str">
        <f>VLOOKUP(C60,'DATOS INICIALES'!$B$5:$C$64,2,0)</f>
        <v>CONSORCIO DORADO CRD</v>
      </c>
      <c r="E60" s="61">
        <f>SUM(E61:E62)</f>
        <v>1</v>
      </c>
      <c r="F60" s="61"/>
      <c r="G60" s="62">
        <f>(G61*$E61)+(G62*$E62)</f>
        <v>4290151687.0300002</v>
      </c>
      <c r="H60" s="62">
        <f>(H61*$E61)+(H62*$E62)</f>
        <v>4511375150.5199995</v>
      </c>
      <c r="I60" s="62">
        <f>(I61*$E61)+(I62*$E62)</f>
        <v>218491562.12</v>
      </c>
      <c r="J60" s="62">
        <f>(J61*$E61)+(J62*$E62)</f>
        <v>1546375305</v>
      </c>
      <c r="K60" s="62">
        <f>SUM(K61:K62)</f>
        <v>8086162263</v>
      </c>
      <c r="L60" s="62">
        <f>(L61*$E61)+(L62*$E62)</f>
        <v>2964999845.52</v>
      </c>
      <c r="M60" s="62">
        <f>(M61*$E61)+(M62*$E62)</f>
        <v>443310374.80000001</v>
      </c>
      <c r="N60" s="62">
        <f>(N61*$E61)+(N62*$E62)</f>
        <v>19211458.260000002</v>
      </c>
      <c r="O60" s="63"/>
      <c r="P60" s="64">
        <f>+'DATOS INICIALES'!$H$3</f>
        <v>1808060441</v>
      </c>
      <c r="Q60" s="65">
        <f>+K60</f>
        <v>8086162263</v>
      </c>
      <c r="R60" s="66" t="str">
        <f>IF(Q60&gt;=(P60*$R$12),"HABIL","NO HABIL")</f>
        <v>HABIL</v>
      </c>
      <c r="S60" s="64">
        <f>IF(COUNTIF(F61:F62,"L")&gt;0,VLOOKUP("L",F61:K62,6,0),0)</f>
        <v>5472030802</v>
      </c>
      <c r="T60" s="67" t="str">
        <f>IF(S60&gt;=(($T$12*P60)),"HABIL","NO HABIL")</f>
        <v>HABIL</v>
      </c>
      <c r="U60" s="62">
        <f>+G60/I60</f>
        <v>19.63531975973407</v>
      </c>
      <c r="V60" s="66" t="str">
        <f>IF(U60&gt;=$V$12,"HABIL","NO HABIL")</f>
        <v>HABIL</v>
      </c>
      <c r="W60" s="68">
        <f>+J60/H60</f>
        <v>0.34277249251190262</v>
      </c>
      <c r="X60" s="66" t="str">
        <f>IF(W60&lt;=$X$12,"HABIL","NO HABIL")</f>
        <v>HABIL</v>
      </c>
      <c r="Y60" s="69">
        <f>+M60/N60</f>
        <v>23.075311035758926</v>
      </c>
      <c r="Z60" s="66" t="str">
        <f>IF(Y60&gt;=$Z$12,"HABIL","NO HABIL")</f>
        <v>HABIL</v>
      </c>
      <c r="AA60" s="114" t="s">
        <v>121</v>
      </c>
      <c r="AB60" s="68">
        <f>+M60/L60</f>
        <v>0.14951446809342159</v>
      </c>
      <c r="AC60" s="66" t="str">
        <f>IF(AB60&gt;=$AC$12,"HABIL","NO HABIL")</f>
        <v>HABIL</v>
      </c>
      <c r="AD60" s="68">
        <f>+M60/H60</f>
        <v>9.8265021198448155E-2</v>
      </c>
      <c r="AE60" s="66" t="str">
        <f>IF(AD60&gt;=$AE$12,"HABIL","NO HABIL")</f>
        <v>HABIL</v>
      </c>
      <c r="AF60" s="114" t="s">
        <v>121</v>
      </c>
    </row>
    <row r="61" spans="3:32" customFormat="1" ht="40.5" x14ac:dyDescent="0.25">
      <c r="C61" s="48">
        <f t="shared" ref="C61:C62" si="45">+C60+0.1</f>
        <v>16.100000000000001</v>
      </c>
      <c r="D61" s="75" t="s">
        <v>144</v>
      </c>
      <c r="E61" s="42">
        <v>0.51</v>
      </c>
      <c r="F61" s="42" t="s">
        <v>113</v>
      </c>
      <c r="G61" s="37">
        <v>5823796147</v>
      </c>
      <c r="H61" s="37">
        <v>5826285766</v>
      </c>
      <c r="I61" s="37">
        <v>351765345</v>
      </c>
      <c r="J61" s="37">
        <v>2272754882</v>
      </c>
      <c r="K61" s="40">
        <f>+(G61-I61)</f>
        <v>5472030802</v>
      </c>
      <c r="L61" s="40">
        <f>+H61-J61</f>
        <v>3553530884</v>
      </c>
      <c r="M61" s="37">
        <v>813217441</v>
      </c>
      <c r="N61" s="37">
        <v>29945362</v>
      </c>
      <c r="O61" s="44"/>
      <c r="P61" s="45"/>
      <c r="Q61" s="38"/>
      <c r="R61" s="46"/>
      <c r="S61" s="45"/>
      <c r="T61" s="46"/>
      <c r="U61" s="38"/>
      <c r="V61" s="46"/>
      <c r="W61" s="39"/>
      <c r="X61" s="46"/>
      <c r="Y61" s="47"/>
      <c r="Z61" s="46"/>
      <c r="AA61" s="46"/>
      <c r="AB61" s="39"/>
      <c r="AC61" s="46"/>
      <c r="AD61" s="39"/>
      <c r="AE61" s="46"/>
      <c r="AF61" s="49"/>
    </row>
    <row r="62" spans="3:32" customFormat="1" ht="15.75" thickBot="1" x14ac:dyDescent="0.3">
      <c r="C62" s="48">
        <f t="shared" si="45"/>
        <v>16.200000000000003</v>
      </c>
      <c r="D62" s="75" t="s">
        <v>145</v>
      </c>
      <c r="E62" s="42">
        <v>0.49</v>
      </c>
      <c r="F62" s="43"/>
      <c r="G62" s="36">
        <v>2693909494</v>
      </c>
      <c r="H62" s="36">
        <v>3142794714</v>
      </c>
      <c r="I62" s="36">
        <v>79778033</v>
      </c>
      <c r="J62" s="36">
        <v>790347582</v>
      </c>
      <c r="K62" s="41">
        <f t="shared" ref="K62" si="46">+(G62-I62)</f>
        <v>2614131461</v>
      </c>
      <c r="L62" s="41">
        <f t="shared" ref="L62" si="47">+H62-J62</f>
        <v>2352447132</v>
      </c>
      <c r="M62" s="36">
        <v>58305061</v>
      </c>
      <c r="N62" s="36">
        <v>8039436</v>
      </c>
      <c r="O62" s="44"/>
      <c r="P62" s="45"/>
      <c r="Q62" s="38"/>
      <c r="R62" s="46"/>
      <c r="S62" s="45"/>
      <c r="T62" s="46"/>
      <c r="U62" s="38"/>
      <c r="V62" s="46"/>
      <c r="W62" s="39"/>
      <c r="X62" s="46"/>
      <c r="Y62" s="47"/>
      <c r="Z62" s="46"/>
      <c r="AA62" s="46"/>
      <c r="AB62" s="39"/>
      <c r="AC62" s="46"/>
      <c r="AD62" s="39"/>
      <c r="AE62" s="46"/>
      <c r="AF62" s="49"/>
    </row>
    <row r="63" spans="3:32" customFormat="1" ht="15.75" thickBot="1" x14ac:dyDescent="0.3">
      <c r="C63" s="60">
        <v>17</v>
      </c>
      <c r="D63" s="74" t="str">
        <f>VLOOKUP(C63,'DATOS INICIALES'!$B$5:$C$64,2,0)</f>
        <v>CONSORCIO PIVICSA 2023</v>
      </c>
      <c r="E63" s="61">
        <f>SUM(E64:E65)</f>
        <v>1</v>
      </c>
      <c r="F63" s="61"/>
      <c r="G63" s="62">
        <f>(G64*$E64)+(G65*$E65)</f>
        <v>6922623894</v>
      </c>
      <c r="H63" s="62">
        <f>(H64*$E64)+(H65*$E65)</f>
        <v>10128583085.5</v>
      </c>
      <c r="I63" s="62">
        <f>(I64*$E64)+(I65*$E65)</f>
        <v>3089865351</v>
      </c>
      <c r="J63" s="62">
        <f>(J64*$E64)+(J65*$E65)</f>
        <v>6528718658</v>
      </c>
      <c r="K63" s="62">
        <f>SUM(K64:K65)</f>
        <v>7665517086</v>
      </c>
      <c r="L63" s="62">
        <f>(L64*$E64)+(L65*$E65)</f>
        <v>3599864427.5</v>
      </c>
      <c r="M63" s="62">
        <f>(M64*$E64)+(M65*$E65)</f>
        <v>812336362.5</v>
      </c>
      <c r="N63" s="62">
        <f>(N64*$E64)+(N65*$E65)</f>
        <v>71330441.5</v>
      </c>
      <c r="O63" s="63"/>
      <c r="P63" s="64">
        <f>+'DATOS INICIALES'!$H$3</f>
        <v>1808060441</v>
      </c>
      <c r="Q63" s="65">
        <f>+K63</f>
        <v>7665517086</v>
      </c>
      <c r="R63" s="66" t="str">
        <f>IF(Q63&gt;=(P63*$R$12),"HABIL","NO HABIL")</f>
        <v>HABIL</v>
      </c>
      <c r="S63" s="64">
        <f>IF(COUNTIF(F64:F65,"L")&gt;0,VLOOKUP("L",F64:K65,6,0),0)</f>
        <v>817005731</v>
      </c>
      <c r="T63" s="67" t="str">
        <f>IF(S63&gt;=(($T$12*P63)),"HABIL","NO HABIL")</f>
        <v>HABIL</v>
      </c>
      <c r="U63" s="62">
        <f>+G63/I63</f>
        <v>2.2404289856059814</v>
      </c>
      <c r="V63" s="66" t="str">
        <f>IF(U63&gt;=$V$12,"HABIL","NO HABIL")</f>
        <v>HABIL</v>
      </c>
      <c r="W63" s="68">
        <f>+J63/H63</f>
        <v>0.64458361084547577</v>
      </c>
      <c r="X63" s="66" t="str">
        <f>IF(W63&lt;=$X$12,"HABIL","NO HABIL")</f>
        <v>HABIL</v>
      </c>
      <c r="Y63" s="69">
        <f>+M63/N63</f>
        <v>11.388354612946003</v>
      </c>
      <c r="Z63" s="66" t="str">
        <f>IF(Y63&gt;=$Z$12,"HABIL","NO HABIL")</f>
        <v>HABIL</v>
      </c>
      <c r="AA63" s="114" t="s">
        <v>121</v>
      </c>
      <c r="AB63" s="68">
        <f>+M63/L63</f>
        <v>0.22565748762492807</v>
      </c>
      <c r="AC63" s="66" t="str">
        <f>IF(AB63&gt;=$AC$12,"HABIL","NO HABIL")</f>
        <v>HABIL</v>
      </c>
      <c r="AD63" s="68">
        <f>+M63/H63</f>
        <v>8.0202369437333679E-2</v>
      </c>
      <c r="AE63" s="66" t="str">
        <f>IF(AD63&gt;=$AE$12,"HABIL","NO HABIL")</f>
        <v>HABIL</v>
      </c>
      <c r="AF63" s="114" t="s">
        <v>121</v>
      </c>
    </row>
    <row r="64" spans="3:32" customFormat="1" ht="25.5" x14ac:dyDescent="0.25">
      <c r="C64" s="48">
        <f t="shared" ref="C64:C65" si="48">+C63+0.1</f>
        <v>17.100000000000001</v>
      </c>
      <c r="D64" s="75" t="s">
        <v>146</v>
      </c>
      <c r="E64" s="42">
        <v>0.5</v>
      </c>
      <c r="F64" s="42"/>
      <c r="G64" s="37">
        <v>11788461715</v>
      </c>
      <c r="H64" s="37">
        <v>15363875480</v>
      </c>
      <c r="I64" s="37">
        <v>4939950360</v>
      </c>
      <c r="J64" s="37">
        <v>10377303983</v>
      </c>
      <c r="K64" s="40">
        <f>+(G64-I64)</f>
        <v>6848511355</v>
      </c>
      <c r="L64" s="40">
        <f>+H64-J64</f>
        <v>4986571497</v>
      </c>
      <c r="M64" s="37">
        <v>697324628</v>
      </c>
      <c r="N64" s="37">
        <v>129845036</v>
      </c>
      <c r="O64" s="44"/>
      <c r="P64" s="45"/>
      <c r="Q64" s="38"/>
      <c r="R64" s="46"/>
      <c r="S64" s="45"/>
      <c r="T64" s="46"/>
      <c r="U64" s="38"/>
      <c r="V64" s="46"/>
      <c r="W64" s="39"/>
      <c r="X64" s="46"/>
      <c r="Y64" s="47"/>
      <c r="Z64" s="46"/>
      <c r="AA64" s="46"/>
      <c r="AB64" s="39"/>
      <c r="AC64" s="46"/>
      <c r="AD64" s="39"/>
      <c r="AE64" s="46"/>
      <c r="AF64" s="49"/>
    </row>
    <row r="65" spans="3:32" customFormat="1" ht="26.25" thickBot="1" x14ac:dyDescent="0.3">
      <c r="C65" s="48">
        <f t="shared" si="48"/>
        <v>17.200000000000003</v>
      </c>
      <c r="D65" s="75" t="s">
        <v>147</v>
      </c>
      <c r="E65" s="42">
        <v>0.5</v>
      </c>
      <c r="F65" s="117" t="s">
        <v>113</v>
      </c>
      <c r="G65" s="36">
        <v>2056786073</v>
      </c>
      <c r="H65" s="36">
        <v>4893290691</v>
      </c>
      <c r="I65" s="36">
        <v>1239780342</v>
      </c>
      <c r="J65" s="36">
        <v>2680133333</v>
      </c>
      <c r="K65" s="41">
        <f t="shared" ref="K65" si="49">+(G65-I65)</f>
        <v>817005731</v>
      </c>
      <c r="L65" s="41">
        <f t="shared" ref="L65" si="50">+H65-J65</f>
        <v>2213157358</v>
      </c>
      <c r="M65" s="36">
        <v>927348097</v>
      </c>
      <c r="N65" s="36">
        <v>12815847</v>
      </c>
      <c r="O65" s="44"/>
      <c r="P65" s="45"/>
      <c r="Q65" s="38"/>
      <c r="R65" s="46"/>
      <c r="S65" s="45"/>
      <c r="T65" s="46"/>
      <c r="U65" s="38"/>
      <c r="V65" s="46"/>
      <c r="W65" s="39"/>
      <c r="X65" s="46"/>
      <c r="Y65" s="47"/>
      <c r="Z65" s="46"/>
      <c r="AA65" s="46"/>
      <c r="AB65" s="39"/>
      <c r="AC65" s="46"/>
      <c r="AD65" s="39"/>
      <c r="AE65" s="46"/>
      <c r="AF65" s="49"/>
    </row>
    <row r="66" spans="3:32" customFormat="1" ht="15.75" thickBot="1" x14ac:dyDescent="0.3">
      <c r="C66" s="60">
        <v>18</v>
      </c>
      <c r="D66" s="74" t="str">
        <f>VLOOKUP(C66,'DATOS INICIALES'!$B$5:$C$64,2,0)</f>
        <v>CONSORCIO ALIANZA DORADO</v>
      </c>
      <c r="E66" s="61">
        <f>SUM(E67:E69)</f>
        <v>0.99999999999999989</v>
      </c>
      <c r="F66" s="61"/>
      <c r="G66" s="62">
        <f>(G67*$E67)+(G68*$E68)+(G69*$E69)</f>
        <v>6817619833.999999</v>
      </c>
      <c r="H66" s="62">
        <f>(H67*$E67)+(H68*$E68)+(H69*$E69)</f>
        <v>13934902664</v>
      </c>
      <c r="I66" s="62">
        <f>(I67*$E67)+(I68*$E68)+(I69*$E69)</f>
        <v>1500867990.1999998</v>
      </c>
      <c r="J66" s="62">
        <f>(J67*$E67)+(J68*$E68)+(J69*$E69)</f>
        <v>4847814101.0999994</v>
      </c>
      <c r="K66" s="62">
        <f>SUM(K67:K69)</f>
        <v>15292589314</v>
      </c>
      <c r="L66" s="62">
        <f>(L67*$E67)+(L68*$E68)+(L69*$E69)</f>
        <v>9087088562.8999996</v>
      </c>
      <c r="M66" s="62">
        <f>(M67*$E67)+(M68*$E68)+(M69*$E69)</f>
        <v>236104118.09999996</v>
      </c>
      <c r="N66" s="62">
        <f>(N67*$E67)+(N68*$E68)+(N69*$E69)</f>
        <v>66294714.149999999</v>
      </c>
      <c r="O66" s="63"/>
      <c r="P66" s="64">
        <f>+'DATOS INICIALES'!$H$3</f>
        <v>1808060441</v>
      </c>
      <c r="Q66" s="65">
        <f>+K66</f>
        <v>15292589314</v>
      </c>
      <c r="R66" s="66" t="str">
        <f>IF(Q66&gt;=(P66*$R$12),"HABIL","NO HABIL")</f>
        <v>HABIL</v>
      </c>
      <c r="S66" s="64">
        <f>IF(COUNTIF(F67:F69,"L")&gt;0,VLOOKUP("L",F67:K69,6,0),0)</f>
        <v>5206538520</v>
      </c>
      <c r="T66" s="67" t="str">
        <f>IF(S66&gt;=(($T$12*P66)),"HABIL","NO HABIL")</f>
        <v>HABIL</v>
      </c>
      <c r="U66" s="62">
        <f>+G66/I66</f>
        <v>4.5424513538272677</v>
      </c>
      <c r="V66" s="66" t="str">
        <f>IF(U66&gt;=$V$12,"HABIL","NO HABIL")</f>
        <v>HABIL</v>
      </c>
      <c r="W66" s="68">
        <f>+J66/H66</f>
        <v>0.3478900583657496</v>
      </c>
      <c r="X66" s="66" t="str">
        <f>IF(W66&lt;=$X$12,"HABIL","NO HABIL")</f>
        <v>HABIL</v>
      </c>
      <c r="Y66" s="69">
        <f>+M66/N66</f>
        <v>3.561432025572735</v>
      </c>
      <c r="Z66" s="66" t="str">
        <f>IF(Y66&gt;=$Z$12,"HABIL","NO HABIL")</f>
        <v>HABIL</v>
      </c>
      <c r="AA66" s="70" t="str">
        <f>IF(AND(R66="HABIL",T66="HABIL",V66="HABIL",X66="HABIL",Z66="HABIL"),"HABIL","NO HABIL")</f>
        <v>HABIL</v>
      </c>
      <c r="AB66" s="68">
        <f>+M66/L66</f>
        <v>2.5982372292919647E-2</v>
      </c>
      <c r="AC66" s="66" t="str">
        <f>IF(AB66&gt;=$AC$12,"HABIL","NO HABIL")</f>
        <v>HABIL</v>
      </c>
      <c r="AD66" s="68">
        <f>+M66/H66</f>
        <v>1.6943363279455195E-2</v>
      </c>
      <c r="AE66" s="66" t="str">
        <f>IF(AD66&gt;=$AE$12,"HABIL","NO HABIL")</f>
        <v>HABIL</v>
      </c>
      <c r="AF66" s="71" t="str">
        <f>IF(AND(AC66="HABIL",AE66="HABIL"),"HABIL","NO HABIL")</f>
        <v>HABIL</v>
      </c>
    </row>
    <row r="67" spans="3:32" customFormat="1" ht="15" x14ac:dyDescent="0.25">
      <c r="C67" s="48">
        <f t="shared" ref="C67:C69" si="51">+C66+0.1</f>
        <v>18.100000000000001</v>
      </c>
      <c r="D67" s="75" t="s">
        <v>148</v>
      </c>
      <c r="E67" s="42">
        <v>0.3</v>
      </c>
      <c r="F67" s="42"/>
      <c r="G67" s="37">
        <v>730507803</v>
      </c>
      <c r="H67" s="37">
        <v>730507803</v>
      </c>
      <c r="I67" s="37">
        <v>17419481</v>
      </c>
      <c r="J67" s="37">
        <v>17419481</v>
      </c>
      <c r="K67" s="40">
        <f>+(G67-I67)</f>
        <v>713088322</v>
      </c>
      <c r="L67" s="40">
        <f>+H67-J67</f>
        <v>713088322</v>
      </c>
      <c r="M67" s="37">
        <v>39571654</v>
      </c>
      <c r="N67" s="37">
        <v>0</v>
      </c>
      <c r="O67" s="44"/>
      <c r="P67" s="45"/>
      <c r="Q67" s="38"/>
      <c r="R67" s="46"/>
      <c r="S67" s="45"/>
      <c r="T67" s="46"/>
      <c r="U67" s="38"/>
      <c r="V67" s="46"/>
      <c r="W67" s="39"/>
      <c r="X67" s="46"/>
      <c r="Y67" s="47"/>
      <c r="Z67" s="46"/>
      <c r="AA67" s="46"/>
      <c r="AB67" s="39"/>
      <c r="AC67" s="46"/>
      <c r="AD67" s="39"/>
      <c r="AE67" s="46"/>
      <c r="AF67" s="49"/>
    </row>
    <row r="68" spans="3:32" customFormat="1" ht="15" x14ac:dyDescent="0.25">
      <c r="C68" s="48">
        <f t="shared" si="51"/>
        <v>18.200000000000003</v>
      </c>
      <c r="D68" s="76" t="s">
        <v>149</v>
      </c>
      <c r="E68" s="43">
        <v>0.35</v>
      </c>
      <c r="F68" s="117" t="s">
        <v>113</v>
      </c>
      <c r="G68" s="36">
        <v>5618071620</v>
      </c>
      <c r="H68" s="36">
        <v>6993158867</v>
      </c>
      <c r="I68" s="36">
        <v>411533100</v>
      </c>
      <c r="J68" s="36">
        <v>1682894075</v>
      </c>
      <c r="K68" s="41">
        <f t="shared" ref="K68:K69" si="52">+(G68-I68)</f>
        <v>5206538520</v>
      </c>
      <c r="L68" s="41">
        <f t="shared" ref="L68:L69" si="53">+H68-J68</f>
        <v>5310264792</v>
      </c>
      <c r="M68" s="36">
        <v>386158702</v>
      </c>
      <c r="N68" s="36">
        <v>134344029</v>
      </c>
      <c r="O68" s="44"/>
      <c r="P68" s="45"/>
      <c r="Q68" s="38"/>
      <c r="R68" s="46"/>
      <c r="S68" s="45"/>
      <c r="T68" s="46"/>
      <c r="U68" s="38"/>
      <c r="V68" s="46"/>
      <c r="W68" s="39"/>
      <c r="X68" s="46"/>
      <c r="Y68" s="47"/>
      <c r="Z68" s="46"/>
      <c r="AA68" s="46"/>
      <c r="AB68" s="39"/>
      <c r="AC68" s="46"/>
      <c r="AD68" s="39"/>
      <c r="AE68" s="46"/>
      <c r="AF68" s="49"/>
    </row>
    <row r="69" spans="3:32" customFormat="1" ht="15.75" thickBot="1" x14ac:dyDescent="0.3">
      <c r="C69" s="48">
        <f t="shared" si="51"/>
        <v>18.300000000000004</v>
      </c>
      <c r="D69" s="76" t="s">
        <v>150</v>
      </c>
      <c r="E69" s="43">
        <v>0.35</v>
      </c>
      <c r="F69" s="43"/>
      <c r="G69" s="36">
        <v>13234692646</v>
      </c>
      <c r="H69" s="36">
        <v>32194699199</v>
      </c>
      <c r="I69" s="36">
        <v>3861730174</v>
      </c>
      <c r="J69" s="36">
        <v>12153072373</v>
      </c>
      <c r="K69" s="41">
        <f t="shared" si="52"/>
        <v>9372962472</v>
      </c>
      <c r="L69" s="41">
        <f t="shared" si="53"/>
        <v>20041626826</v>
      </c>
      <c r="M69" s="36">
        <v>254505932</v>
      </c>
      <c r="N69" s="36">
        <v>55069440</v>
      </c>
      <c r="O69" s="44"/>
      <c r="P69" s="45"/>
      <c r="Q69" s="38"/>
      <c r="R69" s="46"/>
      <c r="S69" s="45"/>
      <c r="T69" s="46"/>
      <c r="U69" s="38"/>
      <c r="V69" s="46"/>
      <c r="W69" s="39"/>
      <c r="X69" s="46"/>
      <c r="Y69" s="47"/>
      <c r="Z69" s="46"/>
      <c r="AA69" s="46"/>
      <c r="AB69" s="39"/>
      <c r="AC69" s="46"/>
      <c r="AD69" s="39"/>
      <c r="AE69" s="46"/>
      <c r="AF69" s="49"/>
    </row>
    <row r="70" spans="3:32" customFormat="1" ht="26.25" thickBot="1" x14ac:dyDescent="0.3">
      <c r="C70" s="60">
        <v>19</v>
      </c>
      <c r="D70" s="74" t="str">
        <f>VLOOKUP(C70,'DATOS INICIALES'!$B$5:$C$64,2,0)</f>
        <v>CONSORCIO COINTERCONSTRUCCIONES 
BOGOTA</v>
      </c>
      <c r="E70" s="61">
        <f>SUM(E71:E72)</f>
        <v>1</v>
      </c>
      <c r="F70" s="61"/>
      <c r="G70" s="62">
        <f>(G71*$E71)+(G72*$E72)</f>
        <v>3272289499.4499998</v>
      </c>
      <c r="H70" s="62">
        <f>(H71*$E71)+(H72*$E72)</f>
        <v>3346433198.8299999</v>
      </c>
      <c r="I70" s="62">
        <f>(I71*$E71)+(I72*$E72)</f>
        <v>788134228.54999995</v>
      </c>
      <c r="J70" s="62">
        <f>(J71*$E71)+(J72*$E72)</f>
        <v>1581513217.54</v>
      </c>
      <c r="K70" s="62">
        <f>SUM(K71:K72)</f>
        <v>5003524798</v>
      </c>
      <c r="L70" s="62">
        <f>(L71*$E71)+(L72*$E72)</f>
        <v>1764919981.29</v>
      </c>
      <c r="M70" s="62">
        <f>(M71*$E71)+(M72*$E72)</f>
        <v>320887003.62</v>
      </c>
      <c r="N70" s="62">
        <f>(N71*$E71)+(N72*$E72)</f>
        <v>6044141.04</v>
      </c>
      <c r="O70" s="63"/>
      <c r="P70" s="64">
        <f>+'DATOS INICIALES'!$H$3</f>
        <v>1808060441</v>
      </c>
      <c r="Q70" s="65">
        <f>+K70</f>
        <v>5003524798</v>
      </c>
      <c r="R70" s="66" t="str">
        <f>IF(Q70&gt;=(P70*$R$12),"HABIL","NO HABIL")</f>
        <v>HABIL</v>
      </c>
      <c r="S70" s="64">
        <f>IF(COUNTIF(F71:F72,"L")&gt;0,VLOOKUP("L",F71:K72,6,0),0)</f>
        <v>1621405994</v>
      </c>
      <c r="T70" s="67" t="str">
        <f>IF(S70&gt;=(($T$12*P70)),"HABIL","NO HABIL")</f>
        <v>HABIL</v>
      </c>
      <c r="U70" s="62">
        <f>+G70/I70</f>
        <v>4.1519444035190798</v>
      </c>
      <c r="V70" s="66" t="str">
        <f>IF(U70&gt;=$V$12,"HABIL","NO HABIL")</f>
        <v>HABIL</v>
      </c>
      <c r="W70" s="68">
        <f>+J70/H70</f>
        <v>0.47259667938177824</v>
      </c>
      <c r="X70" s="66" t="str">
        <f>IF(W70&lt;=$X$12,"HABIL","NO HABIL")</f>
        <v>HABIL</v>
      </c>
      <c r="Y70" s="69">
        <f>+M70/N70</f>
        <v>53.090588306324499</v>
      </c>
      <c r="Z70" s="66" t="str">
        <f>IF(Y70&gt;=$Z$12,"HABIL","NO HABIL")</f>
        <v>HABIL</v>
      </c>
      <c r="AA70" s="70" t="str">
        <f>IF(AND(R70="HABIL",T70="HABIL",V70="HABIL",X70="HABIL",Z70="HABIL"),"HABIL","NO HABIL")</f>
        <v>HABIL</v>
      </c>
      <c r="AB70" s="68">
        <f>+M70/L70</f>
        <v>0.18181391055783733</v>
      </c>
      <c r="AC70" s="66" t="str">
        <f>IF(AB70&gt;=$AC$12,"HABIL","NO HABIL")</f>
        <v>HABIL</v>
      </c>
      <c r="AD70" s="68">
        <f>+M70/H70</f>
        <v>9.5889260162787787E-2</v>
      </c>
      <c r="AE70" s="66" t="str">
        <f>IF(AD70&gt;=$AE$12,"HABIL","NO HABIL")</f>
        <v>HABIL</v>
      </c>
      <c r="AF70" s="71" t="str">
        <f>IF(AND(AC70="HABIL",AE70="HABIL"),"HABIL","NO HABIL")</f>
        <v>HABIL</v>
      </c>
    </row>
    <row r="71" spans="3:32" customFormat="1" ht="62.25" customHeight="1" x14ac:dyDescent="0.25">
      <c r="C71" s="48">
        <f t="shared" ref="C71:C72" si="54">+C70+0.1</f>
        <v>19.100000000000001</v>
      </c>
      <c r="D71" s="75" t="s">
        <v>151</v>
      </c>
      <c r="E71" s="42">
        <v>0.51</v>
      </c>
      <c r="F71" s="42" t="s">
        <v>113</v>
      </c>
      <c r="G71" s="37">
        <v>2188279010</v>
      </c>
      <c r="H71" s="37">
        <v>2233344658</v>
      </c>
      <c r="I71" s="37">
        <v>566873016</v>
      </c>
      <c r="J71" s="37">
        <v>987162256</v>
      </c>
      <c r="K71" s="40">
        <f>+(G71-I71)</f>
        <v>1621405994</v>
      </c>
      <c r="L71" s="40">
        <f>+H71-J71</f>
        <v>1246182402</v>
      </c>
      <c r="M71" s="37">
        <v>250223301</v>
      </c>
      <c r="N71" s="37">
        <v>5006127</v>
      </c>
      <c r="O71" s="44"/>
      <c r="P71" s="45"/>
      <c r="Q71" s="38"/>
      <c r="R71" s="46"/>
      <c r="S71" s="45"/>
      <c r="T71" s="46"/>
      <c r="U71" s="38"/>
      <c r="V71" s="46"/>
      <c r="W71" s="39"/>
      <c r="X71" s="46"/>
      <c r="Y71" s="47"/>
      <c r="Z71" s="46"/>
      <c r="AA71" s="46"/>
      <c r="AB71" s="39"/>
      <c r="AC71" s="46"/>
      <c r="AD71" s="39"/>
      <c r="AE71" s="46"/>
      <c r="AF71" s="49"/>
    </row>
    <row r="72" spans="3:32" customFormat="1" ht="15.75" thickBot="1" x14ac:dyDescent="0.3">
      <c r="C72" s="48">
        <f t="shared" si="54"/>
        <v>19.200000000000003</v>
      </c>
      <c r="D72" s="75" t="s">
        <v>152</v>
      </c>
      <c r="E72" s="42">
        <v>0.49</v>
      </c>
      <c r="F72" s="43"/>
      <c r="G72" s="36">
        <v>4400545315</v>
      </c>
      <c r="H72" s="36">
        <v>4504953925</v>
      </c>
      <c r="I72" s="36">
        <v>1018426511</v>
      </c>
      <c r="J72" s="36">
        <v>2200123402</v>
      </c>
      <c r="K72" s="41">
        <f t="shared" ref="K72" si="55">+(G72-I72)</f>
        <v>3382118804</v>
      </c>
      <c r="L72" s="41">
        <f t="shared" ref="L72" si="56">+H72-J72</f>
        <v>2304830523</v>
      </c>
      <c r="M72" s="36">
        <v>394434939</v>
      </c>
      <c r="N72" s="36">
        <v>7124523</v>
      </c>
      <c r="O72" s="44"/>
      <c r="P72" s="45"/>
      <c r="Q72" s="38"/>
      <c r="R72" s="46"/>
      <c r="S72" s="45"/>
      <c r="T72" s="46"/>
      <c r="U72" s="38"/>
      <c r="V72" s="46"/>
      <c r="W72" s="39"/>
      <c r="X72" s="46"/>
      <c r="Y72" s="47"/>
      <c r="Z72" s="46"/>
      <c r="AA72" s="46"/>
      <c r="AB72" s="39"/>
      <c r="AC72" s="46"/>
      <c r="AD72" s="39"/>
      <c r="AE72" s="46"/>
      <c r="AF72" s="49"/>
    </row>
    <row r="73" spans="3:32" customFormat="1" ht="15.75" thickBot="1" x14ac:dyDescent="0.3">
      <c r="C73" s="60">
        <v>20</v>
      </c>
      <c r="D73" s="74" t="str">
        <f>VLOOKUP(C73,'DATOS INICIALES'!$B$5:$C$64,2,0)</f>
        <v>CONSORCIO INGENIERIA 2023</v>
      </c>
      <c r="E73" s="61">
        <f>SUM(E74:E75)</f>
        <v>1</v>
      </c>
      <c r="F73" s="61"/>
      <c r="G73" s="62">
        <f>(G74*$E74)+(G75*$E75)</f>
        <v>2028340655.5</v>
      </c>
      <c r="H73" s="62">
        <f>(H74*$E74)+(H75*$E75)</f>
        <v>2371185838.5</v>
      </c>
      <c r="I73" s="62">
        <f>(I74*$E74)+(I75*$E75)</f>
        <v>26250690.5</v>
      </c>
      <c r="J73" s="62">
        <f>(J74*$E74)+(J75*$E75)</f>
        <v>694130409</v>
      </c>
      <c r="K73" s="62">
        <f>SUM(K74:K75)</f>
        <v>4004179930</v>
      </c>
      <c r="L73" s="62">
        <f>(L74*$E74)+(L75*$E75)</f>
        <v>1677055429.5</v>
      </c>
      <c r="M73" s="62">
        <f>(M74*$E74)+(M75*$E75)</f>
        <v>407227494.5</v>
      </c>
      <c r="N73" s="62">
        <f>(N74*$E74)+(N75*$E75)</f>
        <v>45694724</v>
      </c>
      <c r="O73" s="63"/>
      <c r="P73" s="64">
        <f>+'DATOS INICIALES'!$H$3</f>
        <v>1808060441</v>
      </c>
      <c r="Q73" s="65">
        <f>+K73</f>
        <v>4004179930</v>
      </c>
      <c r="R73" s="66" t="str">
        <f>IF(Q73&gt;=(P73*$R$12),"HABIL","NO HABIL")</f>
        <v>HABIL</v>
      </c>
      <c r="S73" s="64">
        <f>IF(COUNTIF(F74:F75,"L")&gt;0,VLOOKUP("L",F74:K75,6,0),0)</f>
        <v>2610025685</v>
      </c>
      <c r="T73" s="67" t="str">
        <f>IF(S73&gt;=(($T$12*P73)),"HABIL","NO HABIL")</f>
        <v>HABIL</v>
      </c>
      <c r="U73" s="62">
        <f>+G73/I73</f>
        <v>77.268087690874268</v>
      </c>
      <c r="V73" s="66" t="str">
        <f>IF(U73&gt;=$V$12,"HABIL","NO HABIL")</f>
        <v>HABIL</v>
      </c>
      <c r="W73" s="68">
        <f>+J73/H73</f>
        <v>0.29273555776594185</v>
      </c>
      <c r="X73" s="66" t="str">
        <f>IF(W73&lt;=$X$12,"HABIL","NO HABIL")</f>
        <v>HABIL</v>
      </c>
      <c r="Y73" s="69">
        <f>+M73/N73</f>
        <v>8.9119149619986757</v>
      </c>
      <c r="Z73" s="66" t="str">
        <f>IF(Y73&gt;=$Z$12,"HABIL","NO HABIL")</f>
        <v>HABIL</v>
      </c>
      <c r="AA73" s="70" t="str">
        <f>IF(AND(R73="HABIL",T73="HABIL",V73="HABIL",X73="HABIL",Z73="HABIL"),"HABIL","NO HABIL")</f>
        <v>HABIL</v>
      </c>
      <c r="AB73" s="68">
        <f>+M73/L73</f>
        <v>0.24282291887120955</v>
      </c>
      <c r="AC73" s="66" t="str">
        <f>IF(AB73&gt;=$AC$12,"HABIL","NO HABIL")</f>
        <v>HABIL</v>
      </c>
      <c r="AD73" s="68">
        <f>+M73/H73</f>
        <v>0.17174001627709198</v>
      </c>
      <c r="AE73" s="66" t="str">
        <f>IF(AD73&gt;=$AE$12,"HABIL","NO HABIL")</f>
        <v>HABIL</v>
      </c>
      <c r="AF73" s="71" t="str">
        <f>IF(AND(AC73="HABIL",AE73="HABIL"),"HABIL","NO HABIL")</f>
        <v>HABIL</v>
      </c>
    </row>
    <row r="74" spans="3:32" customFormat="1" ht="15" x14ac:dyDescent="0.25">
      <c r="C74" s="48">
        <f t="shared" ref="C74:C75" si="57">+C73+0.1</f>
        <v>20.100000000000001</v>
      </c>
      <c r="D74" s="75" t="s">
        <v>153</v>
      </c>
      <c r="E74" s="42">
        <v>0.5</v>
      </c>
      <c r="F74" s="42" t="s">
        <v>113</v>
      </c>
      <c r="G74" s="37">
        <v>2619565485</v>
      </c>
      <c r="H74" s="37">
        <v>3031509296</v>
      </c>
      <c r="I74" s="37">
        <v>9539800</v>
      </c>
      <c r="J74" s="37">
        <v>788850933</v>
      </c>
      <c r="K74" s="40">
        <f>+(G74-I74)</f>
        <v>2610025685</v>
      </c>
      <c r="L74" s="40">
        <f>+H74-J74</f>
        <v>2242658363</v>
      </c>
      <c r="M74" s="37">
        <v>466650176</v>
      </c>
      <c r="N74" s="37">
        <v>91383448</v>
      </c>
      <c r="O74" s="44"/>
      <c r="P74" s="45"/>
      <c r="Q74" s="38"/>
      <c r="R74" s="46"/>
      <c r="S74" s="45"/>
      <c r="T74" s="46"/>
      <c r="U74" s="38"/>
      <c r="V74" s="46"/>
      <c r="W74" s="39"/>
      <c r="X74" s="46"/>
      <c r="Y74" s="47"/>
      <c r="Z74" s="46"/>
      <c r="AA74" s="46"/>
      <c r="AB74" s="39"/>
      <c r="AC74" s="46"/>
      <c r="AD74" s="39"/>
      <c r="AE74" s="46"/>
      <c r="AF74" s="49"/>
    </row>
    <row r="75" spans="3:32" customFormat="1" ht="15.75" thickBot="1" x14ac:dyDescent="0.3">
      <c r="C75" s="48">
        <f t="shared" si="57"/>
        <v>20.200000000000003</v>
      </c>
      <c r="D75" s="75" t="s">
        <v>154</v>
      </c>
      <c r="E75" s="42">
        <v>0.5</v>
      </c>
      <c r="F75" s="43"/>
      <c r="G75" s="36">
        <v>1437115826</v>
      </c>
      <c r="H75" s="36">
        <v>1710862381</v>
      </c>
      <c r="I75" s="36">
        <v>42961581</v>
      </c>
      <c r="J75" s="36">
        <v>599409885</v>
      </c>
      <c r="K75" s="41">
        <f t="shared" ref="K75" si="58">+(G75-I75)</f>
        <v>1394154245</v>
      </c>
      <c r="L75" s="41">
        <f t="shared" ref="L75" si="59">+H75-J75</f>
        <v>1111452496</v>
      </c>
      <c r="M75" s="36">
        <v>347804813</v>
      </c>
      <c r="N75" s="36">
        <v>6000</v>
      </c>
      <c r="O75" s="44"/>
      <c r="P75" s="45"/>
      <c r="Q75" s="38"/>
      <c r="R75" s="46"/>
      <c r="S75" s="45"/>
      <c r="T75" s="46"/>
      <c r="U75" s="38"/>
      <c r="V75" s="46"/>
      <c r="W75" s="39"/>
      <c r="X75" s="46"/>
      <c r="Y75" s="47"/>
      <c r="Z75" s="46"/>
      <c r="AA75" s="46"/>
      <c r="AB75" s="39"/>
      <c r="AC75" s="46"/>
      <c r="AD75" s="39"/>
      <c r="AE75" s="46"/>
      <c r="AF75" s="49"/>
    </row>
    <row r="76" spans="3:32" customFormat="1" ht="15.75" thickBot="1" x14ac:dyDescent="0.3">
      <c r="C76" s="60">
        <v>21</v>
      </c>
      <c r="D76" s="74" t="str">
        <f>VLOOKUP(C76,'DATOS INICIALES'!$B$5:$C$64,2,0)</f>
        <v>CONSORCIO AEROPORTUARIO JI</v>
      </c>
      <c r="E76" s="61">
        <f>SUM(E77:E78)</f>
        <v>1</v>
      </c>
      <c r="F76" s="61"/>
      <c r="G76" s="62">
        <f>(G77*$E77)+(G78*$E78)</f>
        <v>2407017898.4400001</v>
      </c>
      <c r="H76" s="62">
        <f>(H77*$E77)+(H78*$E78)</f>
        <v>2539004236.1549997</v>
      </c>
      <c r="I76" s="62">
        <f>(I77*$E77)+(I78*$E78)</f>
        <v>656632538.27499998</v>
      </c>
      <c r="J76" s="62">
        <f>(J77*$E77)+(J78*$E78)</f>
        <v>782014690.27499998</v>
      </c>
      <c r="K76" s="62">
        <f>SUM(K77:K78)</f>
        <v>3500770720.3299999</v>
      </c>
      <c r="L76" s="62">
        <f>(L77*$E77)+(L78*$E78)</f>
        <v>1756989545.8800001</v>
      </c>
      <c r="M76" s="62">
        <f>(M77*$E77)+(M78*$E78)</f>
        <v>285332450.065</v>
      </c>
      <c r="N76" s="62">
        <f>(N77*$E77)+(N78*$E78)</f>
        <v>5192102.5</v>
      </c>
      <c r="O76" s="63"/>
      <c r="P76" s="64">
        <f>+'DATOS INICIALES'!$H$3</f>
        <v>1808060441</v>
      </c>
      <c r="Q76" s="65">
        <f>+K76</f>
        <v>3500770720.3299999</v>
      </c>
      <c r="R76" s="66" t="str">
        <f>IF(Q76&gt;=(P76*$R$12),"HABIL","NO HABIL")</f>
        <v>HABIL</v>
      </c>
      <c r="S76" s="64">
        <f>IF(COUNTIF(F77:F78,"L")&gt;0,VLOOKUP("L",F77:K78,6,0),0)</f>
        <v>2667494535.3299999</v>
      </c>
      <c r="T76" s="67" t="str">
        <f>IF(S76&gt;=(($T$12*P76)),"HABIL","NO HABIL")</f>
        <v>HABIL</v>
      </c>
      <c r="U76" s="62">
        <f>+G76/I76</f>
        <v>3.6657000043941359</v>
      </c>
      <c r="V76" s="66" t="str">
        <f>IF(U76&gt;=$V$12,"HABIL","NO HABIL")</f>
        <v>HABIL</v>
      </c>
      <c r="W76" s="68">
        <f>+J76/H76</f>
        <v>0.30800054570183077</v>
      </c>
      <c r="X76" s="66" t="str">
        <f>IF(W76&lt;=$X$12,"HABIL","NO HABIL")</f>
        <v>HABIL</v>
      </c>
      <c r="Y76" s="69">
        <f>+M76/N76</f>
        <v>54.955088052479702</v>
      </c>
      <c r="Z76" s="66" t="str">
        <f>IF(Y76&gt;=$Z$12,"HABIL","NO HABIL")</f>
        <v>HABIL</v>
      </c>
      <c r="AA76" s="70" t="str">
        <f>IF(AND(R76="HABIL",T76="HABIL",V76="HABIL",X76="HABIL",Z76="HABIL"),"HABIL","NO HABIL")</f>
        <v>HABIL</v>
      </c>
      <c r="AB76" s="68">
        <f>+M76/L76</f>
        <v>0.16239849049419888</v>
      </c>
      <c r="AC76" s="66" t="str">
        <f>IF(AB76&gt;=$AC$12,"HABIL","NO HABIL")</f>
        <v>HABIL</v>
      </c>
      <c r="AD76" s="68">
        <f>+M76/H76</f>
        <v>0.11237966680083207</v>
      </c>
      <c r="AE76" s="66" t="str">
        <f>IF(AD76&gt;=$AE$12,"HABIL","NO HABIL")</f>
        <v>HABIL</v>
      </c>
      <c r="AF76" s="71" t="str">
        <f>IF(AND(AC76="HABIL",AE76="HABIL"),"HABIL","NO HABIL")</f>
        <v>HABIL</v>
      </c>
    </row>
    <row r="77" spans="3:32" customFormat="1" ht="15" x14ac:dyDescent="0.25">
      <c r="C77" s="48">
        <f t="shared" ref="C77:C78" si="60">+C76+0.1</f>
        <v>21.1</v>
      </c>
      <c r="D77" s="75" t="s">
        <v>155</v>
      </c>
      <c r="E77" s="42">
        <v>0.5</v>
      </c>
      <c r="F77" s="42"/>
      <c r="G77" s="37">
        <v>1550451215</v>
      </c>
      <c r="H77" s="37">
        <v>1635857545</v>
      </c>
      <c r="I77" s="37">
        <v>717175030</v>
      </c>
      <c r="J77" s="37">
        <v>717175030</v>
      </c>
      <c r="K77" s="40">
        <f>+(G77-I77)</f>
        <v>833276185</v>
      </c>
      <c r="L77" s="40">
        <f>+H77-J77</f>
        <v>918682515</v>
      </c>
      <c r="M77" s="37">
        <v>512814949</v>
      </c>
      <c r="N77" s="37">
        <v>0</v>
      </c>
      <c r="O77" s="44"/>
      <c r="P77" s="45"/>
      <c r="Q77" s="38"/>
      <c r="R77" s="46"/>
      <c r="S77" s="45"/>
      <c r="T77" s="46"/>
      <c r="U77" s="38"/>
      <c r="V77" s="46"/>
      <c r="W77" s="39"/>
      <c r="X77" s="46"/>
      <c r="Y77" s="47"/>
      <c r="Z77" s="46"/>
      <c r="AA77" s="46"/>
      <c r="AB77" s="39"/>
      <c r="AC77" s="46"/>
      <c r="AD77" s="39"/>
      <c r="AE77" s="46"/>
      <c r="AF77" s="49"/>
    </row>
    <row r="78" spans="3:32" customFormat="1" ht="15.75" thickBot="1" x14ac:dyDescent="0.3">
      <c r="C78" s="48">
        <f t="shared" si="60"/>
        <v>21.200000000000003</v>
      </c>
      <c r="D78" s="75" t="s">
        <v>156</v>
      </c>
      <c r="E78" s="42">
        <v>0.5</v>
      </c>
      <c r="F78" s="43" t="s">
        <v>113</v>
      </c>
      <c r="G78" s="36">
        <v>3263584581.8800001</v>
      </c>
      <c r="H78" s="36">
        <v>3442150927.3099999</v>
      </c>
      <c r="I78" s="36">
        <v>596090046.54999995</v>
      </c>
      <c r="J78" s="36">
        <v>846854350.54999995</v>
      </c>
      <c r="K78" s="41">
        <f t="shared" ref="K78" si="61">+(G78-I78)</f>
        <v>2667494535.3299999</v>
      </c>
      <c r="L78" s="41">
        <f t="shared" ref="L78" si="62">+H78-J78</f>
        <v>2595296576.7600002</v>
      </c>
      <c r="M78" s="36">
        <v>57849951.130000003</v>
      </c>
      <c r="N78" s="36">
        <v>10384205</v>
      </c>
      <c r="O78" s="44"/>
      <c r="P78" s="45"/>
      <c r="Q78" s="38"/>
      <c r="R78" s="46"/>
      <c r="S78" s="45"/>
      <c r="T78" s="46"/>
      <c r="U78" s="38"/>
      <c r="V78" s="46"/>
      <c r="W78" s="39"/>
      <c r="X78" s="46"/>
      <c r="Y78" s="47"/>
      <c r="Z78" s="46"/>
      <c r="AA78" s="46"/>
      <c r="AB78" s="39"/>
      <c r="AC78" s="46"/>
      <c r="AD78" s="39"/>
      <c r="AE78" s="46"/>
      <c r="AF78" s="49"/>
    </row>
    <row r="79" spans="3:32" customFormat="1" ht="15.75" thickBot="1" x14ac:dyDescent="0.3">
      <c r="C79" s="60">
        <v>22</v>
      </c>
      <c r="D79" s="74" t="str">
        <f>VLOOKUP(C79,'DATOS INICIALES'!$B$5:$C$64,2,0)</f>
        <v>CONSORCIO INTER AERO DORADO G&amp;T</v>
      </c>
      <c r="E79" s="61">
        <f>SUM(E80:E81)</f>
        <v>1</v>
      </c>
      <c r="F79" s="61"/>
      <c r="G79" s="62">
        <f>(G80*$E80)+(G81*$E81)</f>
        <v>19004368937.5</v>
      </c>
      <c r="H79" s="62">
        <f>(H80*$E80)+(H81*$E81)</f>
        <v>28666416644</v>
      </c>
      <c r="I79" s="62">
        <f>(I80*$E80)+(I81*$E81)</f>
        <v>4406616208.5</v>
      </c>
      <c r="J79" s="62">
        <f>(J80*$E80)+(J81*$E81)</f>
        <v>6638582105.5</v>
      </c>
      <c r="K79" s="62">
        <f>SUM(K80:K81)</f>
        <v>29195505458</v>
      </c>
      <c r="L79" s="62">
        <f>(L80*$E80)+(L81*$E81)</f>
        <v>22027834538.5</v>
      </c>
      <c r="M79" s="62">
        <f>(M80*$E80)+(M81*$E81)</f>
        <v>2637697742</v>
      </c>
      <c r="N79" s="62">
        <f>(N80*$E80)+(N81*$E81)</f>
        <v>212101633.5</v>
      </c>
      <c r="O79" s="63"/>
      <c r="P79" s="64">
        <f>+'DATOS INICIALES'!$H$3</f>
        <v>1808060441</v>
      </c>
      <c r="Q79" s="65">
        <f>+K79</f>
        <v>29195505458</v>
      </c>
      <c r="R79" s="66" t="str">
        <f>IF(Q79&gt;=(P79*$R$12),"HABIL","NO HABIL")</f>
        <v>HABIL</v>
      </c>
      <c r="S79" s="64">
        <f>IF(COUNTIF(F80:F81,"L")&gt;0,VLOOKUP("L",F80:K81,6,0),0)</f>
        <v>1544502000</v>
      </c>
      <c r="T79" s="67" t="str">
        <f>IF(S79&gt;=(($T$12*P79)),"HABIL","NO HABIL")</f>
        <v>HABIL</v>
      </c>
      <c r="U79" s="62">
        <f>+G79/I79</f>
        <v>4.3126898368961966</v>
      </c>
      <c r="V79" s="66" t="str">
        <f>IF(U79&gt;=$V$12,"HABIL","NO HABIL")</f>
        <v>HABIL</v>
      </c>
      <c r="W79" s="68">
        <f>+J79/H79</f>
        <v>0.23158046532088911</v>
      </c>
      <c r="X79" s="66" t="str">
        <f>IF(W79&lt;=$X$12,"HABIL","NO HABIL")</f>
        <v>HABIL</v>
      </c>
      <c r="Y79" s="69">
        <f>+M79/N79</f>
        <v>12.436008617538535</v>
      </c>
      <c r="Z79" s="66" t="str">
        <f>IF(Y79&gt;=$Z$12,"HABIL","NO HABIL")</f>
        <v>HABIL</v>
      </c>
      <c r="AA79" s="70" t="str">
        <f>IF(AND(R79="HABIL",T79="HABIL",V79="HABIL",X79="HABIL",Z79="HABIL"),"HABIL","NO HABIL")</f>
        <v>HABIL</v>
      </c>
      <c r="AB79" s="68">
        <f>+M79/L79</f>
        <v>0.11974385123466684</v>
      </c>
      <c r="AC79" s="66" t="str">
        <f>IF(AB79&gt;=$AC$12,"HABIL","NO HABIL")</f>
        <v>HABIL</v>
      </c>
      <c r="AD79" s="68">
        <f>+M79/H79</f>
        <v>9.2013514446427372E-2</v>
      </c>
      <c r="AE79" s="66" t="str">
        <f>IF(AD79&gt;=$AE$12,"HABIL","NO HABIL")</f>
        <v>HABIL</v>
      </c>
      <c r="AF79" s="71" t="str">
        <f>IF(AND(AC79="HABIL",AE79="HABIL"),"HABIL","NO HABIL")</f>
        <v>HABIL</v>
      </c>
    </row>
    <row r="80" spans="3:32" customFormat="1" ht="15" x14ac:dyDescent="0.25">
      <c r="C80" s="48">
        <f t="shared" ref="C80:C81" si="63">+C79+0.1</f>
        <v>22.1</v>
      </c>
      <c r="D80" s="75" t="s">
        <v>157</v>
      </c>
      <c r="E80" s="42">
        <v>0.5</v>
      </c>
      <c r="F80" s="42"/>
      <c r="G80" s="37">
        <v>36358751875</v>
      </c>
      <c r="H80" s="37">
        <v>55225855288</v>
      </c>
      <c r="I80" s="37">
        <v>8707748417</v>
      </c>
      <c r="J80" s="37">
        <v>12167217211</v>
      </c>
      <c r="K80" s="40">
        <f>+(G80-I80)</f>
        <v>27651003458</v>
      </c>
      <c r="L80" s="40">
        <f>+H80-J80</f>
        <v>43058638077</v>
      </c>
      <c r="M80" s="37">
        <v>5058971484</v>
      </c>
      <c r="N80" s="37">
        <v>422783267</v>
      </c>
      <c r="O80" s="44"/>
      <c r="P80" s="45"/>
      <c r="Q80" s="38"/>
      <c r="R80" s="46"/>
      <c r="S80" s="45"/>
      <c r="T80" s="46"/>
      <c r="U80" s="38"/>
      <c r="V80" s="46"/>
      <c r="W80" s="39"/>
      <c r="X80" s="46"/>
      <c r="Y80" s="47"/>
      <c r="Z80" s="46"/>
      <c r="AA80" s="46"/>
      <c r="AB80" s="39"/>
      <c r="AC80" s="46"/>
      <c r="AD80" s="39"/>
      <c r="AE80" s="46"/>
      <c r="AF80" s="49"/>
    </row>
    <row r="81" spans="3:32" customFormat="1" ht="28.5" thickBot="1" x14ac:dyDescent="0.3">
      <c r="C81" s="48">
        <f t="shared" si="63"/>
        <v>22.200000000000003</v>
      </c>
      <c r="D81" s="75" t="s">
        <v>158</v>
      </c>
      <c r="E81" s="42">
        <v>0.5</v>
      </c>
      <c r="F81" s="43" t="s">
        <v>113</v>
      </c>
      <c r="G81" s="36">
        <v>1649986000</v>
      </c>
      <c r="H81" s="36">
        <v>2106978000</v>
      </c>
      <c r="I81" s="36">
        <v>105484000</v>
      </c>
      <c r="J81" s="36">
        <v>1109947000</v>
      </c>
      <c r="K81" s="41">
        <f t="shared" ref="K81" si="64">+(G81-I81)</f>
        <v>1544502000</v>
      </c>
      <c r="L81" s="41">
        <f t="shared" ref="L81" si="65">+H81-J81</f>
        <v>997031000</v>
      </c>
      <c r="M81" s="36">
        <v>216424000</v>
      </c>
      <c r="N81" s="36">
        <v>1420000</v>
      </c>
      <c r="O81" s="44"/>
      <c r="P81" s="45"/>
      <c r="Q81" s="38"/>
      <c r="R81" s="46"/>
      <c r="S81" s="45"/>
      <c r="T81" s="46"/>
      <c r="U81" s="38"/>
      <c r="V81" s="46"/>
      <c r="W81" s="39"/>
      <c r="X81" s="46"/>
      <c r="Y81" s="47"/>
      <c r="Z81" s="46"/>
      <c r="AA81" s="46"/>
      <c r="AB81" s="39"/>
      <c r="AC81" s="46"/>
      <c r="AD81" s="39"/>
      <c r="AE81" s="46"/>
      <c r="AF81" s="49"/>
    </row>
    <row r="82" spans="3:32" customFormat="1" ht="15.75" thickBot="1" x14ac:dyDescent="0.3">
      <c r="C82" s="60">
        <v>23</v>
      </c>
      <c r="D82" s="74" t="str">
        <f>VLOOKUP(C82,'DATOS INICIALES'!$B$5:$C$64,2,0)</f>
        <v>CONSORCIO INTERTP</v>
      </c>
      <c r="E82" s="61">
        <f>SUM(E83:E84)</f>
        <v>1</v>
      </c>
      <c r="F82" s="61"/>
      <c r="G82" s="62">
        <f>(G83*$E83)+(G84*$E84)</f>
        <v>4897686750</v>
      </c>
      <c r="H82" s="62">
        <f>(H83*$E83)+(H84*$E84)</f>
        <v>6740504650</v>
      </c>
      <c r="I82" s="62">
        <f>(I83*$E83)+(I84*$E84)</f>
        <v>858770250</v>
      </c>
      <c r="J82" s="62">
        <f>(J83*$E83)+(J84*$E84)</f>
        <v>1871715350</v>
      </c>
      <c r="K82" s="62">
        <f>SUM(K83:K84)</f>
        <v>4468698000</v>
      </c>
      <c r="L82" s="62">
        <f>(L83*$E83)+(L84*$E84)</f>
        <v>4868789300</v>
      </c>
      <c r="M82" s="62">
        <f>(M83*$E83)+(M84*$E84)</f>
        <v>2051068000</v>
      </c>
      <c r="N82" s="62">
        <f>(N83*$E83)+(N84*$E84)</f>
        <v>105106100</v>
      </c>
      <c r="O82" s="63"/>
      <c r="P82" s="64">
        <f>+'DATOS INICIALES'!$H$3</f>
        <v>1808060441</v>
      </c>
      <c r="Q82" s="65">
        <f>+K82</f>
        <v>4468698000</v>
      </c>
      <c r="R82" s="66" t="str">
        <f>IF(Q82&gt;=(P82*$R$12),"HABIL","NO HABIL")</f>
        <v>HABIL</v>
      </c>
      <c r="S82" s="64">
        <f>IF(COUNTIF(F83:F84,"L")&gt;0,VLOOKUP("L",F83:K84,6,0),0)</f>
        <v>4239424000</v>
      </c>
      <c r="T82" s="67" t="str">
        <f>IF(S82&gt;=(($T$12*P82)),"HABIL","NO HABIL")</f>
        <v>HABIL</v>
      </c>
      <c r="U82" s="62">
        <f>+G82/I82</f>
        <v>5.703139751289708</v>
      </c>
      <c r="V82" s="66" t="str">
        <f>IF(U82&gt;=$V$12,"HABIL","NO HABIL")</f>
        <v>HABIL</v>
      </c>
      <c r="W82" s="68">
        <f>+J82/H82</f>
        <v>0.27768178306946201</v>
      </c>
      <c r="X82" s="66" t="str">
        <f>IF(W82&lt;=$X$12,"HABIL","NO HABIL")</f>
        <v>HABIL</v>
      </c>
      <c r="Y82" s="69">
        <f>+M82/N82</f>
        <v>19.514262254997568</v>
      </c>
      <c r="Z82" s="66" t="str">
        <f>IF(Y82&gt;=$Z$12,"HABIL","NO HABIL")</f>
        <v>HABIL</v>
      </c>
      <c r="AA82" s="114" t="s">
        <v>121</v>
      </c>
      <c r="AB82" s="68">
        <f>+M82/L82</f>
        <v>0.42126858929795957</v>
      </c>
      <c r="AC82" s="66" t="str">
        <f>IF(AB82&gt;=$AC$12,"HABIL","NO HABIL")</f>
        <v>HABIL</v>
      </c>
      <c r="AD82" s="68">
        <f>+M82/H82</f>
        <v>0.30428997627054527</v>
      </c>
      <c r="AE82" s="66" t="str">
        <f>IF(AD82&gt;=$AE$12,"HABIL","NO HABIL")</f>
        <v>HABIL</v>
      </c>
      <c r="AF82" s="114" t="s">
        <v>121</v>
      </c>
    </row>
    <row r="83" spans="3:32" customFormat="1" ht="40.5" x14ac:dyDescent="0.25">
      <c r="C83" s="48">
        <f t="shared" ref="C83:C84" si="66">+C82+0.1</f>
        <v>23.1</v>
      </c>
      <c r="D83" s="75" t="s">
        <v>159</v>
      </c>
      <c r="E83" s="42">
        <v>0.95</v>
      </c>
      <c r="F83" s="42" t="s">
        <v>113</v>
      </c>
      <c r="G83" s="37">
        <v>5135092000</v>
      </c>
      <c r="H83" s="37">
        <v>7047973000</v>
      </c>
      <c r="I83" s="37">
        <v>895668000</v>
      </c>
      <c r="J83" s="37">
        <v>1961926000</v>
      </c>
      <c r="K83" s="40">
        <f>+(G83-I83)</f>
        <v>4239424000</v>
      </c>
      <c r="L83" s="40">
        <f>+H83-J83</f>
        <v>5086047000</v>
      </c>
      <c r="M83" s="37">
        <v>2145208000</v>
      </c>
      <c r="N83" s="37">
        <v>110638000</v>
      </c>
      <c r="O83" s="44"/>
      <c r="P83" s="45"/>
      <c r="Q83" s="38"/>
      <c r="R83" s="46"/>
      <c r="S83" s="45"/>
      <c r="T83" s="46"/>
      <c r="U83" s="38"/>
      <c r="V83" s="46"/>
      <c r="W83" s="39"/>
      <c r="X83" s="46"/>
      <c r="Y83" s="47"/>
      <c r="Z83" s="46"/>
      <c r="AA83" s="46"/>
      <c r="AB83" s="39"/>
      <c r="AC83" s="46"/>
      <c r="AD83" s="39"/>
      <c r="AE83" s="46"/>
      <c r="AF83" s="49"/>
    </row>
    <row r="84" spans="3:32" customFormat="1" ht="26.25" thickBot="1" x14ac:dyDescent="0.3">
      <c r="C84" s="48">
        <f t="shared" si="66"/>
        <v>23.200000000000003</v>
      </c>
      <c r="D84" s="75" t="s">
        <v>160</v>
      </c>
      <c r="E84" s="42">
        <v>0.05</v>
      </c>
      <c r="F84" s="43"/>
      <c r="G84" s="36">
        <v>386987000</v>
      </c>
      <c r="H84" s="36">
        <v>898606000</v>
      </c>
      <c r="I84" s="36">
        <v>157713000</v>
      </c>
      <c r="J84" s="36">
        <v>157713000</v>
      </c>
      <c r="K84" s="41">
        <f t="shared" ref="K84" si="67">+(G84-I84)</f>
        <v>229274000</v>
      </c>
      <c r="L84" s="41">
        <f t="shared" ref="L84" si="68">+H84-J84</f>
        <v>740893000</v>
      </c>
      <c r="M84" s="36">
        <v>262408000</v>
      </c>
      <c r="N84" s="36">
        <v>0</v>
      </c>
      <c r="O84" s="44"/>
      <c r="P84" s="45"/>
      <c r="Q84" s="38"/>
      <c r="R84" s="46"/>
      <c r="S84" s="45"/>
      <c r="T84" s="46"/>
      <c r="U84" s="38"/>
      <c r="V84" s="46"/>
      <c r="W84" s="39"/>
      <c r="X84" s="46"/>
      <c r="Y84" s="47"/>
      <c r="Z84" s="46"/>
      <c r="AA84" s="46"/>
      <c r="AB84" s="39"/>
      <c r="AC84" s="46"/>
      <c r="AD84" s="39"/>
      <c r="AE84" s="46"/>
      <c r="AF84" s="49"/>
    </row>
    <row r="85" spans="3:32" customFormat="1" ht="15.75" thickBot="1" x14ac:dyDescent="0.3">
      <c r="C85" s="60">
        <v>24</v>
      </c>
      <c r="D85" s="74" t="str">
        <f>VLOOKUP(C85,'DATOS INICIALES'!$B$5:$C$64,2,0)</f>
        <v>CONSORCIO EL DORADO-010</v>
      </c>
      <c r="E85" s="61">
        <f>SUM(E86:E88)</f>
        <v>1</v>
      </c>
      <c r="F85" s="61"/>
      <c r="G85" s="62">
        <f>(G86*$E86)+(G87*$E87)+(G88*$E88)</f>
        <v>9594502604.8474998</v>
      </c>
      <c r="H85" s="62">
        <f>(H86*$E86)+(H87*$E87)+(H88*$E88)</f>
        <v>14795343767.239998</v>
      </c>
      <c r="I85" s="62">
        <f>(I86*$E86)+(I87*$E87)+(I88*$E88)</f>
        <v>3452941221.7899995</v>
      </c>
      <c r="J85" s="62">
        <f>(J86*$E86)+(J87*$E87)+(J88*$E88)</f>
        <v>5512506463.7399998</v>
      </c>
      <c r="K85" s="62">
        <f>SUM(K86:K88)</f>
        <v>9209004467.2299995</v>
      </c>
      <c r="L85" s="62">
        <f>(L86*$E86)+(L87*$E87)+(L88*$E88)</f>
        <v>9282837303.5</v>
      </c>
      <c r="M85" s="62">
        <f>(M86*$E86)+(M87*$E87)+(M88*$E88)</f>
        <v>3799259076.0999999</v>
      </c>
      <c r="N85" s="62">
        <f>(N86*$E86)+(N87*$E87)+(N88*$E88)</f>
        <v>256828034.84749997</v>
      </c>
      <c r="O85" s="63"/>
      <c r="P85" s="64">
        <f>+'DATOS INICIALES'!$H$3</f>
        <v>1808060441</v>
      </c>
      <c r="Q85" s="65">
        <f>+K85</f>
        <v>9209004467.2299995</v>
      </c>
      <c r="R85" s="66" t="str">
        <f>IF(Q85&gt;=(P85*$R$12),"HABIL","NO HABIL")</f>
        <v>HABIL</v>
      </c>
      <c r="S85" s="64">
        <f>IF(COUNTIF(F86:F88,"L")&gt;0,VLOOKUP("L",F86:K88,6,0),0)</f>
        <v>8545133925</v>
      </c>
      <c r="T85" s="67" t="str">
        <f>IF(S85&gt;=(($T$12*P85)),"HABIL","NO HABIL")</f>
        <v>HABIL</v>
      </c>
      <c r="U85" s="62">
        <f>+G85/I85</f>
        <v>2.7786463737931006</v>
      </c>
      <c r="V85" s="66" t="str">
        <f>IF(U85&gt;=$V$12,"HABIL","NO HABIL")</f>
        <v>HABIL</v>
      </c>
      <c r="W85" s="68">
        <f>+J85/H85</f>
        <v>0.37258387168710794</v>
      </c>
      <c r="X85" s="66" t="str">
        <f>IF(W85&lt;=$X$12,"HABIL","NO HABIL")</f>
        <v>HABIL</v>
      </c>
      <c r="Y85" s="69">
        <f>+M85/N85</f>
        <v>14.793007618330819</v>
      </c>
      <c r="Z85" s="66" t="str">
        <f>IF(Y85&gt;=$Z$12,"HABIL","NO HABIL")</f>
        <v>HABIL</v>
      </c>
      <c r="AA85" s="114" t="s">
        <v>161</v>
      </c>
      <c r="AB85" s="68">
        <f>+M85/L85</f>
        <v>0.40927778349271809</v>
      </c>
      <c r="AC85" s="66" t="str">
        <f>IF(AB85&gt;=$AC$12,"HABIL","NO HABIL")</f>
        <v>HABIL</v>
      </c>
      <c r="AD85" s="68">
        <f>+M85/H85</f>
        <v>0.25678748232348331</v>
      </c>
      <c r="AE85" s="66" t="str">
        <f>IF(AD85&gt;=$AE$12,"HABIL","NO HABIL")</f>
        <v>HABIL</v>
      </c>
      <c r="AF85" s="114" t="s">
        <v>161</v>
      </c>
    </row>
    <row r="86" spans="3:32" customFormat="1" ht="27.75" x14ac:dyDescent="0.25">
      <c r="C86" s="48">
        <f t="shared" ref="C86:C88" si="69">+C85+0.1</f>
        <v>24.1</v>
      </c>
      <c r="D86" s="75" t="s">
        <v>162</v>
      </c>
      <c r="E86" s="42">
        <v>0.7</v>
      </c>
      <c r="F86" s="42" t="s">
        <v>113</v>
      </c>
      <c r="G86" s="37">
        <v>13315148254</v>
      </c>
      <c r="H86" s="37">
        <v>19783982313</v>
      </c>
      <c r="I86" s="37">
        <v>4770014329</v>
      </c>
      <c r="J86" s="37">
        <v>7454413410</v>
      </c>
      <c r="K86" s="40">
        <f>+(G86-I86)</f>
        <v>8545133925</v>
      </c>
      <c r="L86" s="40">
        <f>+H86-J86</f>
        <v>12329568903</v>
      </c>
      <c r="M86" s="37">
        <v>5347896888</v>
      </c>
      <c r="N86" s="37">
        <v>365695337</v>
      </c>
      <c r="O86" s="44"/>
      <c r="P86" s="45"/>
      <c r="Q86" s="38"/>
      <c r="R86" s="46"/>
      <c r="S86" s="45"/>
      <c r="T86" s="46"/>
      <c r="U86" s="38"/>
      <c r="V86" s="46"/>
      <c r="W86" s="39"/>
      <c r="X86" s="46"/>
      <c r="Y86" s="47"/>
      <c r="Z86" s="46"/>
      <c r="AA86" s="46"/>
      <c r="AB86" s="39"/>
      <c r="AC86" s="46"/>
      <c r="AD86" s="39"/>
      <c r="AE86" s="46"/>
      <c r="AF86" s="49"/>
    </row>
    <row r="87" spans="3:32" customFormat="1" ht="15" x14ac:dyDescent="0.25">
      <c r="C87" s="48">
        <f t="shared" si="69"/>
        <v>24.200000000000003</v>
      </c>
      <c r="D87" s="75" t="s">
        <v>163</v>
      </c>
      <c r="E87" s="42">
        <v>0.25</v>
      </c>
      <c r="F87" s="43"/>
      <c r="G87" s="36">
        <v>1089595308.1900001</v>
      </c>
      <c r="H87" s="36">
        <v>3780224592.5599999</v>
      </c>
      <c r="I87" s="36">
        <v>455724765.95999998</v>
      </c>
      <c r="J87" s="36">
        <v>1177668306.96</v>
      </c>
      <c r="K87" s="41">
        <f t="shared" ref="K87:K88" si="70">+(G87-I87)</f>
        <v>633870542.23000002</v>
      </c>
      <c r="L87" s="41">
        <f t="shared" ref="L87:L88" si="71">+H87-J87</f>
        <v>2602556285.5999999</v>
      </c>
      <c r="M87" s="36">
        <v>222925018</v>
      </c>
      <c r="N87" s="36">
        <v>3365195.79</v>
      </c>
      <c r="O87" s="44"/>
      <c r="P87" s="45"/>
      <c r="Q87" s="38"/>
      <c r="R87" s="46"/>
      <c r="S87" s="45"/>
      <c r="T87" s="46"/>
      <c r="U87" s="38"/>
      <c r="V87" s="46"/>
      <c r="W87" s="39"/>
      <c r="X87" s="46"/>
      <c r="Y87" s="47"/>
      <c r="Z87" s="46"/>
      <c r="AA87" s="46"/>
      <c r="AB87" s="39"/>
      <c r="AC87" s="46"/>
      <c r="AD87" s="39"/>
      <c r="AE87" s="46"/>
      <c r="AF87" s="49"/>
    </row>
    <row r="88" spans="3:32" customFormat="1" ht="26.25" thickBot="1" x14ac:dyDescent="0.3">
      <c r="C88" s="48">
        <f t="shared" si="69"/>
        <v>24.300000000000004</v>
      </c>
      <c r="D88" s="75" t="s">
        <v>164</v>
      </c>
      <c r="E88" s="42">
        <v>0.05</v>
      </c>
      <c r="F88" s="43"/>
      <c r="G88" s="36">
        <v>30000000</v>
      </c>
      <c r="H88" s="36">
        <v>30000000</v>
      </c>
      <c r="I88" s="36">
        <v>0</v>
      </c>
      <c r="J88" s="36">
        <v>0</v>
      </c>
      <c r="K88" s="41">
        <f t="shared" si="70"/>
        <v>30000000</v>
      </c>
      <c r="L88" s="41">
        <f t="shared" si="71"/>
        <v>30000000</v>
      </c>
      <c r="M88" s="36">
        <v>0</v>
      </c>
      <c r="N88" s="36">
        <v>0</v>
      </c>
      <c r="O88" s="44"/>
      <c r="P88" s="45"/>
      <c r="Q88" s="38"/>
      <c r="R88" s="46"/>
      <c r="S88" s="45"/>
      <c r="T88" s="46"/>
      <c r="U88" s="38"/>
      <c r="V88" s="46"/>
      <c r="W88" s="39"/>
      <c r="X88" s="46"/>
      <c r="Y88" s="47"/>
      <c r="Z88" s="46"/>
      <c r="AA88" s="46"/>
      <c r="AB88" s="39"/>
      <c r="AC88" s="46"/>
      <c r="AD88" s="39"/>
      <c r="AE88" s="46"/>
      <c r="AF88" s="49"/>
    </row>
    <row r="89" spans="3:32" customFormat="1" ht="15.75" thickBot="1" x14ac:dyDescent="0.3">
      <c r="C89" s="60">
        <v>25</v>
      </c>
      <c r="D89" s="74" t="str">
        <f>VLOOKUP(C89,'DATOS INICIALES'!$B$5:$C$64,2,0)</f>
        <v>CONSORCIO INTERDORADO</v>
      </c>
      <c r="E89" s="61">
        <f>SUM(E90:E91)</f>
        <v>1</v>
      </c>
      <c r="F89" s="61"/>
      <c r="G89" s="62">
        <f>(G90*$E90)+(G91*$E91)</f>
        <v>31484516246.209999</v>
      </c>
      <c r="H89" s="62">
        <f>(H90*$E90)+(H91*$E91)</f>
        <v>45811750112.605003</v>
      </c>
      <c r="I89" s="62">
        <f>(I90*$E90)+(I91*$E91)</f>
        <v>19611539131.799999</v>
      </c>
      <c r="J89" s="62">
        <f>(J90*$E90)+(J91*$E91)</f>
        <v>27590829060.294998</v>
      </c>
      <c r="K89" s="62">
        <f>SUM(K90:K91)</f>
        <v>23745954228.82</v>
      </c>
      <c r="L89" s="62">
        <f>(L90*$E90)+(L91*$E91)</f>
        <v>18220921052.310005</v>
      </c>
      <c r="M89" s="62">
        <f>(M90*$E90)+(M91*$E91)</f>
        <v>3431430354.0100002</v>
      </c>
      <c r="N89" s="62">
        <f>(N90*$E90)+(N91*$E91)</f>
        <v>464934306.68000001</v>
      </c>
      <c r="O89" s="63"/>
      <c r="P89" s="64">
        <f>+'DATOS INICIALES'!$H$3</f>
        <v>1808060441</v>
      </c>
      <c r="Q89" s="65">
        <f>+K89</f>
        <v>23745954228.82</v>
      </c>
      <c r="R89" s="66" t="str">
        <f>IF(Q89&gt;=(P89*$R$12),"HABIL","NO HABIL")</f>
        <v>HABIL</v>
      </c>
      <c r="S89" s="64">
        <f>IF(COUNTIF(F90:F91,"L")&gt;0,VLOOKUP("L",F90:K91,6,0),0)</f>
        <v>17359862000</v>
      </c>
      <c r="T89" s="67" t="str">
        <f>IF(S89&gt;=(($T$12*P89)),"HABIL","NO HABIL")</f>
        <v>HABIL</v>
      </c>
      <c r="U89" s="62">
        <f>+G89/I89</f>
        <v>1.605407716070486</v>
      </c>
      <c r="V89" s="66" t="str">
        <f>IF(U89&gt;=$V$12,"HABIL","NO HABIL")</f>
        <v>HABIL</v>
      </c>
      <c r="W89" s="68">
        <f>+J89/H89</f>
        <v>0.60226533569394114</v>
      </c>
      <c r="X89" s="66" t="str">
        <f>IF(W89&lt;=$X$12,"HABIL","NO HABIL")</f>
        <v>HABIL</v>
      </c>
      <c r="Y89" s="69">
        <f>+M89/N89</f>
        <v>7.3804627980953628</v>
      </c>
      <c r="Z89" s="66" t="str">
        <f>IF(Y89&gt;=$Z$12,"HABIL","NO HABIL")</f>
        <v>HABIL</v>
      </c>
      <c r="AA89" s="70" t="str">
        <f>IF(AND(R89="HABIL",T89="HABIL",V89="HABIL",X89="HABIL",Z89="HABIL"),"HABIL","NO HABIL")</f>
        <v>HABIL</v>
      </c>
      <c r="AB89" s="68">
        <f>+M89/L89</f>
        <v>0.18832364972982371</v>
      </c>
      <c r="AC89" s="66" t="str">
        <f>IF(AB89&gt;=$AC$12,"HABIL","NO HABIL")</f>
        <v>HABIL</v>
      </c>
      <c r="AD89" s="68">
        <f>+M89/H89</f>
        <v>7.4902843606183239E-2</v>
      </c>
      <c r="AE89" s="66" t="str">
        <f>IF(AD89&gt;=$AE$12,"HABIL","NO HABIL")</f>
        <v>HABIL</v>
      </c>
      <c r="AF89" s="71" t="str">
        <f>IF(AND(AC89="HABIL",AE89="HABIL"),"HABIL","NO HABIL")</f>
        <v>HABIL</v>
      </c>
    </row>
    <row r="90" spans="3:32" customFormat="1" ht="27.75" x14ac:dyDescent="0.25">
      <c r="C90" s="48">
        <f>+C89+0.1</f>
        <v>25.1</v>
      </c>
      <c r="D90" s="75" t="s">
        <v>165</v>
      </c>
      <c r="E90" s="42">
        <v>0.5</v>
      </c>
      <c r="F90" s="42" t="s">
        <v>113</v>
      </c>
      <c r="G90" s="37">
        <v>20679357000</v>
      </c>
      <c r="H90" s="37">
        <v>22510454000</v>
      </c>
      <c r="I90" s="37">
        <v>3319495000</v>
      </c>
      <c r="J90" s="37">
        <v>4996135000</v>
      </c>
      <c r="K90" s="40">
        <f>+(G90-I90)</f>
        <v>17359862000</v>
      </c>
      <c r="L90" s="40">
        <f>+H90-J90</f>
        <v>17514319000</v>
      </c>
      <c r="M90" s="37">
        <v>3708161000</v>
      </c>
      <c r="N90" s="37">
        <v>66471000</v>
      </c>
      <c r="O90" s="44"/>
      <c r="P90" s="45"/>
      <c r="Q90" s="38"/>
      <c r="R90" s="46"/>
      <c r="S90" s="45"/>
      <c r="T90" s="46"/>
      <c r="U90" s="38"/>
      <c r="V90" s="46"/>
      <c r="W90" s="39"/>
      <c r="X90" s="46"/>
      <c r="Y90" s="47"/>
      <c r="Z90" s="46"/>
      <c r="AA90" s="46"/>
      <c r="AB90" s="39"/>
      <c r="AC90" s="46"/>
      <c r="AD90" s="39"/>
      <c r="AE90" s="46"/>
      <c r="AF90" s="49"/>
    </row>
    <row r="91" spans="3:32" customFormat="1" ht="26.25" thickBot="1" x14ac:dyDescent="0.3">
      <c r="C91" s="48">
        <f t="shared" ref="C91" si="72">+C90+0.1</f>
        <v>25.200000000000003</v>
      </c>
      <c r="D91" s="75" t="s">
        <v>166</v>
      </c>
      <c r="E91" s="42">
        <v>0.5</v>
      </c>
      <c r="F91" s="43"/>
      <c r="G91" s="36">
        <v>42289675492.419998</v>
      </c>
      <c r="H91" s="36">
        <v>69113046225.210007</v>
      </c>
      <c r="I91" s="36">
        <v>35903583263.599998</v>
      </c>
      <c r="J91" s="36">
        <v>50185523120.589996</v>
      </c>
      <c r="K91" s="41">
        <f t="shared" ref="K91" si="73">+(G91-I91)</f>
        <v>6386092228.8199997</v>
      </c>
      <c r="L91" s="41">
        <f t="shared" ref="L91" si="74">+H91-J91</f>
        <v>18927523104.62001</v>
      </c>
      <c r="M91" s="36">
        <v>3154699708.02</v>
      </c>
      <c r="N91" s="36">
        <v>863397613.36000001</v>
      </c>
      <c r="O91" s="44"/>
      <c r="P91" s="45"/>
      <c r="Q91" s="38"/>
      <c r="R91" s="46"/>
      <c r="S91" s="45"/>
      <c r="T91" s="46"/>
      <c r="U91" s="38"/>
      <c r="V91" s="46"/>
      <c r="W91" s="39"/>
      <c r="X91" s="46"/>
      <c r="Y91" s="47"/>
      <c r="Z91" s="46"/>
      <c r="AA91" s="46"/>
      <c r="AB91" s="39"/>
      <c r="AC91" s="46"/>
      <c r="AD91" s="39"/>
      <c r="AE91" s="46"/>
      <c r="AF91" s="49"/>
    </row>
    <row r="92" spans="3:32" customFormat="1" ht="15.75" thickBot="1" x14ac:dyDescent="0.3">
      <c r="C92" s="60">
        <v>26</v>
      </c>
      <c r="D92" s="74" t="str">
        <f>VLOOKUP(C92,'DATOS INICIALES'!$B$5:$C$64,2,0)</f>
        <v>CONSORCIO GIS CIP EL DORADO</v>
      </c>
      <c r="E92" s="61">
        <f>SUM(E93:E95)</f>
        <v>1</v>
      </c>
      <c r="F92" s="61"/>
      <c r="G92" s="62">
        <f>(G93*$E93)+(G94*$E94)+(G95*$E95)</f>
        <v>6566306627.8500004</v>
      </c>
      <c r="H92" s="62">
        <f>(H93*$E93)+(H94*$E94)+(H95*$E95)</f>
        <v>8305332398.0599995</v>
      </c>
      <c r="I92" s="62">
        <f>(I93*$E93)+(I94*$E94)+(I95*$E95)</f>
        <v>2311450373.7200003</v>
      </c>
      <c r="J92" s="62">
        <f>(J93*$E93)+(J94*$E94)+(J95*$E95)</f>
        <v>2864953061.9549999</v>
      </c>
      <c r="K92" s="62">
        <f>SUM(K93:K95)</f>
        <v>19803963555.299999</v>
      </c>
      <c r="L92" s="62">
        <f>(L93*$E93)+(L94*$E94)+(L95*$E95)</f>
        <v>5440379336.1049995</v>
      </c>
      <c r="M92" s="62">
        <f>(M93*$E93)+(M94*$E94)+(M95*$E95)</f>
        <v>666920631.16299999</v>
      </c>
      <c r="N92" s="62">
        <f>(N93*$E93)+(N94*$E94)+(N95*$E95)</f>
        <v>21591281.995999999</v>
      </c>
      <c r="O92" s="63"/>
      <c r="P92" s="64">
        <f>+'DATOS INICIALES'!$H$3</f>
        <v>1808060441</v>
      </c>
      <c r="Q92" s="65">
        <f>+K92</f>
        <v>19803963555.299999</v>
      </c>
      <c r="R92" s="66" t="str">
        <f>IF(Q92&gt;=(P92*$R$12),"HABIL","NO HABIL")</f>
        <v>HABIL</v>
      </c>
      <c r="S92" s="64">
        <f>IF(COUNTIF(F93:F95,"L")&gt;0,VLOOKUP("L",F93:K95,6,0),0)</f>
        <v>14108326786.299999</v>
      </c>
      <c r="T92" s="67" t="str">
        <f>IF(S92&gt;=(($T$12*P92)),"HABIL","NO HABIL")</f>
        <v>HABIL</v>
      </c>
      <c r="U92" s="62">
        <f>+G92/I92</f>
        <v>2.8407733527422971</v>
      </c>
      <c r="V92" s="66" t="str">
        <f>IF(U92&gt;=$V$12,"HABIL","NO HABIL")</f>
        <v>HABIL</v>
      </c>
      <c r="W92" s="68">
        <f>+J92/H92</f>
        <v>0.34495344974082071</v>
      </c>
      <c r="X92" s="66" t="str">
        <f>IF(W92&lt;=$X$12,"HABIL","NO HABIL")</f>
        <v>HABIL</v>
      </c>
      <c r="Y92" s="69">
        <f>+M92/N92</f>
        <v>30.888422062504379</v>
      </c>
      <c r="Z92" s="66" t="str">
        <f>IF(Y92&gt;=$Z$12,"HABIL","NO HABIL")</f>
        <v>HABIL</v>
      </c>
      <c r="AA92" s="70" t="str">
        <f>IF(AND(R92="HABIL",T92="HABIL",V92="HABIL",X92="HABIL",Z92="HABIL"),"HABIL","NO HABIL")</f>
        <v>HABIL</v>
      </c>
      <c r="AB92" s="68">
        <f>+M92/L92</f>
        <v>0.12258715614497519</v>
      </c>
      <c r="AC92" s="66" t="str">
        <f>IF(AB92&gt;=$AC$12,"HABIL","NO HABIL")</f>
        <v>HABIL</v>
      </c>
      <c r="AD92" s="68">
        <f>+M92/H92</f>
        <v>8.0300293738849352E-2</v>
      </c>
      <c r="AE92" s="66" t="str">
        <f>IF(AD92&gt;=$AE$12,"HABIL","NO HABIL")</f>
        <v>HABIL</v>
      </c>
      <c r="AF92" s="71" t="str">
        <f>IF(AND(AC92="HABIL",AE92="HABIL"),"HABIL","NO HABIL")</f>
        <v>HABIL</v>
      </c>
    </row>
    <row r="93" spans="3:32" customFormat="1" ht="15" x14ac:dyDescent="0.25">
      <c r="C93" s="48">
        <f t="shared" ref="C93:C95" si="75">+C92+0.1</f>
        <v>26.1</v>
      </c>
      <c r="D93" s="75" t="s">
        <v>167</v>
      </c>
      <c r="E93" s="42">
        <v>0.4</v>
      </c>
      <c r="F93" s="42"/>
      <c r="G93" s="37">
        <v>240819178</v>
      </c>
      <c r="H93" s="37">
        <v>297372211</v>
      </c>
      <c r="I93" s="37">
        <v>202871088</v>
      </c>
      <c r="J93" s="37">
        <v>202871088</v>
      </c>
      <c r="K93" s="40">
        <f>+(G93-I93)</f>
        <v>37948090</v>
      </c>
      <c r="L93" s="40">
        <f>+H93-J93</f>
        <v>94501123</v>
      </c>
      <c r="M93" s="37">
        <v>14501123</v>
      </c>
      <c r="N93" s="37">
        <v>0</v>
      </c>
      <c r="O93" s="44"/>
      <c r="P93" s="45"/>
      <c r="Q93" s="38"/>
      <c r="R93" s="46"/>
      <c r="S93" s="45"/>
      <c r="T93" s="46"/>
      <c r="U93" s="38"/>
      <c r="V93" s="46"/>
      <c r="W93" s="39"/>
      <c r="X93" s="46"/>
      <c r="Y93" s="47"/>
      <c r="Z93" s="46"/>
      <c r="AA93" s="46"/>
      <c r="AB93" s="39"/>
      <c r="AC93" s="46"/>
      <c r="AD93" s="39"/>
      <c r="AE93" s="46"/>
      <c r="AF93" s="49"/>
    </row>
    <row r="94" spans="3:32" customFormat="1" ht="25.5" x14ac:dyDescent="0.25">
      <c r="C94" s="48">
        <f t="shared" si="75"/>
        <v>26.200000000000003</v>
      </c>
      <c r="D94" s="76" t="s">
        <v>168</v>
      </c>
      <c r="E94" s="43">
        <v>0.1</v>
      </c>
      <c r="F94" s="43" t="s">
        <v>113</v>
      </c>
      <c r="G94" s="36">
        <v>25542004156.5</v>
      </c>
      <c r="H94" s="36">
        <v>42357974646.599998</v>
      </c>
      <c r="I94" s="36">
        <v>11433677370.200001</v>
      </c>
      <c r="J94" s="36">
        <v>16968704252.549999</v>
      </c>
      <c r="K94" s="41">
        <f t="shared" ref="K94:K95" si="76">+(G94-I94)</f>
        <v>14108326786.299999</v>
      </c>
      <c r="L94" s="41">
        <f t="shared" ref="L94:L95" si="77">+H94-J94</f>
        <v>25389270394.049999</v>
      </c>
      <c r="M94" s="36">
        <v>311555214.63</v>
      </c>
      <c r="N94" s="36">
        <v>150437839.96000001</v>
      </c>
      <c r="O94" s="44"/>
      <c r="P94" s="45"/>
      <c r="Q94" s="38"/>
      <c r="R94" s="46"/>
      <c r="S94" s="45"/>
      <c r="T94" s="46"/>
      <c r="U94" s="38"/>
      <c r="V94" s="46"/>
      <c r="W94" s="39"/>
      <c r="X94" s="46"/>
      <c r="Y94" s="47"/>
      <c r="Z94" s="46"/>
      <c r="AA94" s="46"/>
      <c r="AB94" s="39"/>
      <c r="AC94" s="46"/>
      <c r="AD94" s="39"/>
      <c r="AE94" s="46"/>
      <c r="AF94" s="49"/>
    </row>
    <row r="95" spans="3:32" customFormat="1" ht="26.25" thickBot="1" x14ac:dyDescent="0.3">
      <c r="C95" s="48">
        <f t="shared" si="75"/>
        <v>26.300000000000004</v>
      </c>
      <c r="D95" s="76" t="s">
        <v>169</v>
      </c>
      <c r="E95" s="43">
        <v>0.5</v>
      </c>
      <c r="F95" s="43"/>
      <c r="G95" s="36">
        <v>7831557082</v>
      </c>
      <c r="H95" s="36">
        <v>7901172098</v>
      </c>
      <c r="I95" s="36">
        <v>2173868403</v>
      </c>
      <c r="J95" s="36">
        <v>2173868403</v>
      </c>
      <c r="K95" s="41">
        <f t="shared" si="76"/>
        <v>5657688679</v>
      </c>
      <c r="L95" s="41">
        <f t="shared" si="77"/>
        <v>5727303695</v>
      </c>
      <c r="M95" s="36">
        <v>1259929321</v>
      </c>
      <c r="N95" s="36">
        <v>13094996</v>
      </c>
      <c r="O95" s="44"/>
      <c r="P95" s="45"/>
      <c r="Q95" s="38"/>
      <c r="R95" s="46"/>
      <c r="S95" s="45"/>
      <c r="T95" s="46"/>
      <c r="U95" s="38"/>
      <c r="V95" s="46"/>
      <c r="W95" s="39"/>
      <c r="X95" s="46"/>
      <c r="Y95" s="47"/>
      <c r="Z95" s="46"/>
      <c r="AA95" s="46"/>
      <c r="AB95" s="39"/>
      <c r="AC95" s="46"/>
      <c r="AD95" s="39"/>
      <c r="AE95" s="46"/>
      <c r="AF95" s="49"/>
    </row>
    <row r="96" spans="3:32" customFormat="1" ht="15.75" thickBot="1" x14ac:dyDescent="0.3">
      <c r="C96" s="60">
        <v>27</v>
      </c>
      <c r="D96" s="74" t="str">
        <f>VLOOKUP(C96,'DATOS INICIALES'!$B$5:$C$64,2,0)</f>
        <v>CONSORCIO PORTUARIO 23</v>
      </c>
      <c r="E96" s="61">
        <f>SUM(E97:E98)</f>
        <v>1</v>
      </c>
      <c r="F96" s="61"/>
      <c r="G96" s="62">
        <f>(G97*$E97)+(G98*$E98)</f>
        <v>465145721.19</v>
      </c>
      <c r="H96" s="62">
        <f>(H97*$E97)+(H98*$E98)</f>
        <v>465145721.19</v>
      </c>
      <c r="I96" s="62">
        <f>(I97*$E97)+(I98*$E98)</f>
        <v>37720706.890000001</v>
      </c>
      <c r="J96" s="62">
        <f>(J97*$E97)+(J98*$E98)</f>
        <v>37720706.890000001</v>
      </c>
      <c r="K96" s="62">
        <f>SUM(K97:K98)</f>
        <v>839164482</v>
      </c>
      <c r="L96" s="62">
        <f>(L97*$E97)+(L98*$E98)</f>
        <v>427425014.30000001</v>
      </c>
      <c r="M96" s="62">
        <f>(M97*$E97)+(M98*$E98)</f>
        <v>15083816.67</v>
      </c>
      <c r="N96" s="62">
        <f>(N97*$E97)+(N98*$E98)</f>
        <v>0</v>
      </c>
      <c r="O96" s="63"/>
      <c r="P96" s="64">
        <f>+'DATOS INICIALES'!$H$3</f>
        <v>1808060441</v>
      </c>
      <c r="Q96" s="65">
        <f>+K96</f>
        <v>839164482</v>
      </c>
      <c r="R96" s="66" t="str">
        <f>IF(Q96&gt;=(P96*$R$12),"HABIL","NO HABIL")</f>
        <v>HABIL</v>
      </c>
      <c r="S96" s="64">
        <f>IF(COUNTIF(F97:F98,"L")&gt;0,VLOOKUP("L",F97:K98,6,0),0)</f>
        <v>811720906</v>
      </c>
      <c r="T96" s="67" t="str">
        <f>IF(S96&gt;=(($T$12*P96)),"HABIL","NO HABIL")</f>
        <v>HABIL</v>
      </c>
      <c r="U96" s="62">
        <f>+G96/I96</f>
        <v>12.331309764327695</v>
      </c>
      <c r="V96" s="66" t="str">
        <f>IF(U96&gt;=$V$12,"HABIL","NO HABIL")</f>
        <v>HABIL</v>
      </c>
      <c r="W96" s="68">
        <f>+J96/H96</f>
        <v>8.1094386493543752E-2</v>
      </c>
      <c r="X96" s="66" t="str">
        <f>IF(W96&lt;=$X$12,"HABIL","NO HABIL")</f>
        <v>HABIL</v>
      </c>
      <c r="Y96" s="69" t="s">
        <v>170</v>
      </c>
      <c r="Z96" s="66" t="str">
        <f>IF(Y96&gt;=$Z$12,"HABIL","NO HABIL")</f>
        <v>HABIL</v>
      </c>
      <c r="AA96" s="70" t="str">
        <f>IF(AND(R96="HABIL",T96="HABIL",V96="HABIL",X96="HABIL",Z96="HABIL"),"HABIL","NO HABIL")</f>
        <v>HABIL</v>
      </c>
      <c r="AB96" s="68">
        <f>+M96/L96</f>
        <v>3.5289971726860631E-2</v>
      </c>
      <c r="AC96" s="66" t="str">
        <f>IF(AB96&gt;=$AC$12,"HABIL","NO HABIL")</f>
        <v>HABIL</v>
      </c>
      <c r="AD96" s="68">
        <f>+M96/H96</f>
        <v>3.2428153120296364E-2</v>
      </c>
      <c r="AE96" s="66" t="str">
        <f>IF(AD96&gt;=$AE$12,"HABIL","NO HABIL")</f>
        <v>HABIL</v>
      </c>
      <c r="AF96" s="71" t="str">
        <f>IF(AND(AC96="HABIL",AE96="HABIL"),"HABIL","NO HABIL")</f>
        <v>HABIL</v>
      </c>
    </row>
    <row r="97" spans="3:32" customFormat="1" ht="25.5" x14ac:dyDescent="0.25">
      <c r="C97" s="48">
        <f t="shared" ref="C97:C98" si="78">+C96+0.1</f>
        <v>27.1</v>
      </c>
      <c r="D97" s="75" t="s">
        <v>171</v>
      </c>
      <c r="E97" s="42">
        <v>0.51</v>
      </c>
      <c r="F97" s="42" t="s">
        <v>113</v>
      </c>
      <c r="G97" s="37">
        <v>830000000</v>
      </c>
      <c r="H97" s="37">
        <v>830000000</v>
      </c>
      <c r="I97" s="37">
        <v>18279094</v>
      </c>
      <c r="J97" s="37">
        <v>18279094</v>
      </c>
      <c r="K97" s="40">
        <f>+(G97-I97)</f>
        <v>811720906</v>
      </c>
      <c r="L97" s="40">
        <f>+H97-J97</f>
        <v>811720906</v>
      </c>
      <c r="M97" s="37">
        <v>11720906</v>
      </c>
      <c r="N97" s="37">
        <v>0</v>
      </c>
      <c r="O97" s="44"/>
      <c r="P97" s="45"/>
      <c r="Q97" s="38"/>
      <c r="R97" s="46"/>
      <c r="S97" s="45"/>
      <c r="T97" s="46"/>
      <c r="U97" s="38"/>
      <c r="V97" s="46"/>
      <c r="W97" s="39"/>
      <c r="X97" s="46"/>
      <c r="Y97" s="47"/>
      <c r="Z97" s="46"/>
      <c r="AA97" s="46"/>
      <c r="AB97" s="39"/>
      <c r="AC97" s="46"/>
      <c r="AD97" s="39"/>
      <c r="AE97" s="46"/>
      <c r="AF97" s="49"/>
    </row>
    <row r="98" spans="3:32" customFormat="1" ht="15.75" thickBot="1" x14ac:dyDescent="0.3">
      <c r="C98" s="48">
        <f t="shared" si="78"/>
        <v>27.200000000000003</v>
      </c>
      <c r="D98" s="76" t="s">
        <v>172</v>
      </c>
      <c r="E98" s="43">
        <v>0.49</v>
      </c>
      <c r="F98" s="43"/>
      <c r="G98" s="36">
        <v>85399431</v>
      </c>
      <c r="H98" s="36">
        <v>85399431</v>
      </c>
      <c r="I98" s="36">
        <v>57955855</v>
      </c>
      <c r="J98" s="36">
        <v>57955855</v>
      </c>
      <c r="K98" s="41">
        <f t="shared" ref="K98" si="79">+(G98-I98)</f>
        <v>27443576</v>
      </c>
      <c r="L98" s="41">
        <f t="shared" ref="L98" si="80">+H98-J98</f>
        <v>27443576</v>
      </c>
      <c r="M98" s="36">
        <v>18583989</v>
      </c>
      <c r="N98" s="36">
        <v>0</v>
      </c>
      <c r="O98" s="44"/>
      <c r="P98" s="45"/>
      <c r="Q98" s="38"/>
      <c r="R98" s="46"/>
      <c r="S98" s="45"/>
      <c r="T98" s="46"/>
      <c r="U98" s="38"/>
      <c r="V98" s="46"/>
      <c r="W98" s="39"/>
      <c r="X98" s="46"/>
      <c r="Y98" s="47"/>
      <c r="Z98" s="46"/>
      <c r="AA98" s="46"/>
      <c r="AB98" s="39"/>
      <c r="AC98" s="46"/>
      <c r="AD98" s="39"/>
      <c r="AE98" s="46"/>
      <c r="AF98" s="49"/>
    </row>
    <row r="99" spans="3:32" customFormat="1" ht="15.75" thickBot="1" x14ac:dyDescent="0.3">
      <c r="C99" s="60">
        <v>28</v>
      </c>
      <c r="D99" s="74" t="str">
        <f>VLOOKUP(C99,'DATOS INICIALES'!$B$5:$C$64,2,0)</f>
        <v>CONSORCIO EL DORADO 2023</v>
      </c>
      <c r="E99" s="61">
        <f>SUM(E100:E102)</f>
        <v>1</v>
      </c>
      <c r="F99" s="61"/>
      <c r="G99" s="62">
        <f>(G100*$E100)+(G101*$E101)+(G102*$E102)</f>
        <v>4304192128.7000008</v>
      </c>
      <c r="H99" s="62">
        <f>(H100*$E100)+(H101*$E101)+(H102*$E102)</f>
        <v>5009571288.5</v>
      </c>
      <c r="I99" s="62">
        <f>(I100*$E100)+(I101*$E101)+(I102*$E102)</f>
        <v>885068335.89999998</v>
      </c>
      <c r="J99" s="62">
        <f>(J100*$E100)+(J101*$E101)+(J102*$E102)</f>
        <v>2500513757.6999998</v>
      </c>
      <c r="K99" s="62">
        <f>SUM(K100:K102)</f>
        <v>14646679383</v>
      </c>
      <c r="L99" s="62">
        <f>(L100*$E100)+(L101*$E101)+(L102*$E102)</f>
        <v>2509057530.8000002</v>
      </c>
      <c r="M99" s="62">
        <f>(M100*$E100)+(M101*$E101)+(M102*$E102)</f>
        <v>941634881.9000001</v>
      </c>
      <c r="N99" s="62">
        <f>(N100*$E100)+(N101*$E101)+(N102*$E102)</f>
        <v>13820490</v>
      </c>
      <c r="O99" s="63"/>
      <c r="P99" s="64">
        <f>+'DATOS INICIALES'!$H$3</f>
        <v>1808060441</v>
      </c>
      <c r="Q99" s="65">
        <f>+K99</f>
        <v>14646679383</v>
      </c>
      <c r="R99" s="66" t="str">
        <f>IF(Q99&gt;=(P99*$R$12),"HABIL","NO HABIL")</f>
        <v>HABIL</v>
      </c>
      <c r="S99" s="64">
        <f>IF(COUNTIF(F100:F102,"L")&gt;0,VLOOKUP("L",F100:K102,6,0),0)</f>
        <v>2229016561</v>
      </c>
      <c r="T99" s="67" t="str">
        <f>IF(S99&gt;=(($T$12*P99)),"HABIL","NO HABIL")</f>
        <v>HABIL</v>
      </c>
      <c r="U99" s="62">
        <f>+G99/I99</f>
        <v>4.8631184216111336</v>
      </c>
      <c r="V99" s="66" t="str">
        <f>IF(U99&gt;=$V$12,"HABIL","NO HABIL")</f>
        <v>HABIL</v>
      </c>
      <c r="W99" s="68">
        <f>+J99/H99</f>
        <v>0.49914725506356067</v>
      </c>
      <c r="X99" s="66" t="str">
        <f>IF(W99&lt;=$X$12,"HABIL","NO HABIL")</f>
        <v>HABIL</v>
      </c>
      <c r="Y99" s="69">
        <f>+M99/N99</f>
        <v>68.133248669186116</v>
      </c>
      <c r="Z99" s="66" t="str">
        <f>IF(Y99&gt;=$Z$12,"HABIL","NO HABIL")</f>
        <v>HABIL</v>
      </c>
      <c r="AA99" s="70" t="str">
        <f>IF(AND(R99="HABIL",T99="HABIL",V99="HABIL",X99="HABIL",Z99="HABIL"),"HABIL","NO HABIL")</f>
        <v>HABIL</v>
      </c>
      <c r="AB99" s="68">
        <f>+M99/L99</f>
        <v>0.37529425704310759</v>
      </c>
      <c r="AC99" s="66" t="str">
        <f>IF(AB99&gt;=$AC$12,"HABIL","NO HABIL")</f>
        <v>HABIL</v>
      </c>
      <c r="AD99" s="68">
        <f>+M99/H99</f>
        <v>0.18796715879892206</v>
      </c>
      <c r="AE99" s="66" t="str">
        <f>IF(AD99&gt;=$AE$12,"HABIL","NO HABIL")</f>
        <v>HABIL</v>
      </c>
      <c r="AF99" s="71" t="str">
        <f>IF(AND(AC99="HABIL",AE99="HABIL"),"HABIL","NO HABIL")</f>
        <v>HABIL</v>
      </c>
    </row>
    <row r="100" spans="3:32" customFormat="1" ht="15" x14ac:dyDescent="0.25">
      <c r="C100" s="48">
        <f t="shared" ref="C100:C102" si="81">+C99+0.1</f>
        <v>28.1</v>
      </c>
      <c r="D100" s="75" t="s">
        <v>173</v>
      </c>
      <c r="E100" s="42">
        <v>0.1</v>
      </c>
      <c r="F100" s="42"/>
      <c r="G100" s="37">
        <v>9276100266</v>
      </c>
      <c r="H100" s="37">
        <v>9571819627</v>
      </c>
      <c r="I100" s="37">
        <v>401268211</v>
      </c>
      <c r="J100" s="37">
        <v>3351274990</v>
      </c>
      <c r="K100" s="40">
        <f>+(G100-I100)</f>
        <v>8874832055</v>
      </c>
      <c r="L100" s="40">
        <f>+H100-J100</f>
        <v>6220544637</v>
      </c>
      <c r="M100" s="37">
        <v>1525772463</v>
      </c>
      <c r="N100" s="37">
        <v>1074800</v>
      </c>
      <c r="O100" s="44"/>
      <c r="P100" s="45"/>
      <c r="Q100" s="38"/>
      <c r="R100" s="46"/>
      <c r="S100" s="45"/>
      <c r="T100" s="46"/>
      <c r="U100" s="38"/>
      <c r="V100" s="46"/>
      <c r="W100" s="39"/>
      <c r="X100" s="46"/>
      <c r="Y100" s="47"/>
      <c r="Z100" s="46"/>
      <c r="AA100" s="46"/>
      <c r="AB100" s="39"/>
      <c r="AC100" s="46"/>
      <c r="AD100" s="39"/>
      <c r="AE100" s="46"/>
      <c r="AF100" s="49"/>
    </row>
    <row r="101" spans="3:32" customFormat="1" ht="15" x14ac:dyDescent="0.25">
      <c r="C101" s="48">
        <f t="shared" si="81"/>
        <v>28.200000000000003</v>
      </c>
      <c r="D101" s="76" t="s">
        <v>174</v>
      </c>
      <c r="E101" s="43">
        <v>0.4</v>
      </c>
      <c r="F101" s="43"/>
      <c r="G101" s="36">
        <v>3659945424</v>
      </c>
      <c r="H101" s="36">
        <v>4083261067</v>
      </c>
      <c r="I101" s="36">
        <v>117114657</v>
      </c>
      <c r="J101" s="36">
        <v>2087233753</v>
      </c>
      <c r="K101" s="41">
        <f t="shared" ref="K101:K102" si="82">+(G101-I101)</f>
        <v>3542830767</v>
      </c>
      <c r="L101" s="41">
        <f t="shared" ref="L101:L102" si="83">+H101-J101</f>
        <v>1996027314</v>
      </c>
      <c r="M101" s="36">
        <v>1350002669</v>
      </c>
      <c r="N101" s="36">
        <v>4062610</v>
      </c>
      <c r="O101" s="44"/>
      <c r="P101" s="45"/>
      <c r="Q101" s="38"/>
      <c r="R101" s="46"/>
      <c r="S101" s="45"/>
      <c r="T101" s="46"/>
      <c r="U101" s="38"/>
      <c r="V101" s="46"/>
      <c r="W101" s="39"/>
      <c r="X101" s="46"/>
      <c r="Y101" s="47"/>
      <c r="Z101" s="46"/>
      <c r="AA101" s="46"/>
      <c r="AB101" s="39"/>
      <c r="AC101" s="46"/>
      <c r="AD101" s="39"/>
      <c r="AE101" s="46"/>
      <c r="AF101" s="49"/>
    </row>
    <row r="102" spans="3:32" customFormat="1" ht="26.25" thickBot="1" x14ac:dyDescent="0.3">
      <c r="C102" s="48">
        <f t="shared" si="81"/>
        <v>28.300000000000004</v>
      </c>
      <c r="D102" s="76" t="s">
        <v>175</v>
      </c>
      <c r="E102" s="43">
        <v>0.5</v>
      </c>
      <c r="F102" s="43" t="s">
        <v>113</v>
      </c>
      <c r="G102" s="36">
        <v>3825207865</v>
      </c>
      <c r="H102" s="36">
        <v>4838169798</v>
      </c>
      <c r="I102" s="36">
        <v>1596191304</v>
      </c>
      <c r="J102" s="36">
        <v>2660985515</v>
      </c>
      <c r="K102" s="41">
        <f t="shared" si="82"/>
        <v>2229016561</v>
      </c>
      <c r="L102" s="41">
        <f t="shared" si="83"/>
        <v>2177184283</v>
      </c>
      <c r="M102" s="36">
        <v>498113136</v>
      </c>
      <c r="N102" s="36">
        <v>24175932</v>
      </c>
      <c r="O102" s="44"/>
      <c r="P102" s="45"/>
      <c r="Q102" s="38"/>
      <c r="R102" s="46"/>
      <c r="S102" s="45"/>
      <c r="T102" s="46"/>
      <c r="U102" s="38"/>
      <c r="V102" s="46"/>
      <c r="W102" s="39"/>
      <c r="X102" s="46"/>
      <c r="Y102" s="47"/>
      <c r="Z102" s="46"/>
      <c r="AA102" s="46"/>
      <c r="AB102" s="39"/>
      <c r="AC102" s="46"/>
      <c r="AD102" s="39"/>
      <c r="AE102" s="46"/>
      <c r="AF102" s="49"/>
    </row>
    <row r="103" spans="3:32" customFormat="1" ht="26.25" thickBot="1" x14ac:dyDescent="0.3">
      <c r="C103" s="60">
        <v>29</v>
      </c>
      <c r="D103" s="74" t="str">
        <f>VLOOKUP(C103,'DATOS INICIALES'!$B$5:$C$64,2,0)</f>
        <v>CONSORCIO HANGAR EL 
DORADO C&amp;V</v>
      </c>
      <c r="E103" s="61">
        <f>SUM(E104:E105)</f>
        <v>1</v>
      </c>
      <c r="F103" s="61"/>
      <c r="G103" s="62">
        <f>(G104*$E104)+(G105*$E105)</f>
        <v>16781491779.599998</v>
      </c>
      <c r="H103" s="62">
        <f>(H104*$E104)+(H105*$E105)</f>
        <v>19655770337</v>
      </c>
      <c r="I103" s="62">
        <f>(I104*$E104)+(I105*$E105)</f>
        <v>5360492946</v>
      </c>
      <c r="J103" s="62">
        <f>(J104*$E104)+(J105*$E105)</f>
        <v>6162568902.3999996</v>
      </c>
      <c r="K103" s="62">
        <f>SUM(K104:K105)</f>
        <v>19168040032</v>
      </c>
      <c r="L103" s="62">
        <f>(L104*$E104)+(L105*$E105)</f>
        <v>13493201434.6</v>
      </c>
      <c r="M103" s="62">
        <f>(M104*$E104)+(M105*$E105)</f>
        <v>3501060401.1999998</v>
      </c>
      <c r="N103" s="62">
        <f>(N104*$E104)+(N105*$E105)</f>
        <v>78152870.799999997</v>
      </c>
      <c r="O103" s="63"/>
      <c r="P103" s="64">
        <f>+'DATOS INICIALES'!$H$3</f>
        <v>1808060441</v>
      </c>
      <c r="Q103" s="65">
        <f>+K103</f>
        <v>19168040032</v>
      </c>
      <c r="R103" s="66" t="str">
        <f>IF(Q103&gt;=(P103*$R$12),"HABIL","NO HABIL")</f>
        <v>HABIL</v>
      </c>
      <c r="S103" s="64">
        <f>IF(COUNTIF(F104:F105,"L")&gt;0,VLOOKUP("L",F104:K105,6,0),0)</f>
        <v>18768914104</v>
      </c>
      <c r="T103" s="67" t="str">
        <f>IF(S103&gt;=(($T$12*P103)),"HABIL","NO HABIL")</f>
        <v>HABIL</v>
      </c>
      <c r="U103" s="62">
        <f>+G103/I103</f>
        <v>3.1305874195996002</v>
      </c>
      <c r="V103" s="66" t="str">
        <f>IF(U103&gt;=$V$12,"HABIL","NO HABIL")</f>
        <v>HABIL</v>
      </c>
      <c r="W103" s="68">
        <f>+J103/H103</f>
        <v>0.31352466968946963</v>
      </c>
      <c r="X103" s="66" t="str">
        <f>IF(W103&lt;=$X$12,"HABIL","NO HABIL")</f>
        <v>HABIL</v>
      </c>
      <c r="Y103" s="69">
        <f>+M103/N103</f>
        <v>44.797591762937515</v>
      </c>
      <c r="Z103" s="66" t="str">
        <f>IF(Y103&gt;=$Z$12,"HABIL","NO HABIL")</f>
        <v>HABIL</v>
      </c>
      <c r="AA103" s="70" t="str">
        <f>IF(AND(R103="HABIL",T103="HABIL",V103="HABIL",X103="HABIL",Z103="HABIL"),"HABIL","NO HABIL")</f>
        <v>HABIL</v>
      </c>
      <c r="AB103" s="68">
        <f>+M103/L103</f>
        <v>0.25946847515537641</v>
      </c>
      <c r="AC103" s="66" t="str">
        <f>IF(AB103&gt;=$AC$12,"HABIL","NO HABIL")</f>
        <v>HABIL</v>
      </c>
      <c r="AD103" s="68">
        <f>+M103/H103</f>
        <v>0.17811870718745668</v>
      </c>
      <c r="AE103" s="66" t="str">
        <f>IF(AD103&gt;=$AE$12,"HABIL","NO HABIL")</f>
        <v>HABIL</v>
      </c>
      <c r="AF103" s="71" t="str">
        <f>IF(AND(AC103="HABIL",AE103="HABIL"),"HABIL","NO HABIL")</f>
        <v>HABIL</v>
      </c>
    </row>
    <row r="104" spans="3:32" customFormat="1" ht="25.5" x14ac:dyDescent="0.25">
      <c r="C104" s="48">
        <f t="shared" ref="C104:C105" si="84">+C103+0.1</f>
        <v>29.1</v>
      </c>
      <c r="D104" s="75" t="s">
        <v>176</v>
      </c>
      <c r="E104" s="42">
        <v>0.6</v>
      </c>
      <c r="F104" s="42" t="s">
        <v>113</v>
      </c>
      <c r="G104" s="37">
        <v>25109069968</v>
      </c>
      <c r="H104" s="37">
        <v>28208190805</v>
      </c>
      <c r="I104" s="37">
        <v>6340155864</v>
      </c>
      <c r="J104" s="37">
        <v>6377303520</v>
      </c>
      <c r="K104" s="40">
        <f>+(G104-I104)</f>
        <v>18768914104</v>
      </c>
      <c r="L104" s="40">
        <f>+H104-J104</f>
        <v>21830887285</v>
      </c>
      <c r="M104" s="37">
        <v>4193001510</v>
      </c>
      <c r="N104" s="37">
        <v>738</v>
      </c>
      <c r="O104" s="44"/>
      <c r="P104" s="45"/>
      <c r="Q104" s="38"/>
      <c r="R104" s="46"/>
      <c r="S104" s="45"/>
      <c r="T104" s="46"/>
      <c r="U104" s="38"/>
      <c r="V104" s="46"/>
      <c r="W104" s="39"/>
      <c r="X104" s="46"/>
      <c r="Y104" s="47"/>
      <c r="Z104" s="46"/>
      <c r="AA104" s="46"/>
      <c r="AB104" s="39"/>
      <c r="AC104" s="46"/>
      <c r="AD104" s="39"/>
      <c r="AE104" s="46"/>
      <c r="AF104" s="49"/>
    </row>
    <row r="105" spans="3:32" customFormat="1" ht="15.75" thickBot="1" x14ac:dyDescent="0.3">
      <c r="C105" s="48">
        <f t="shared" si="84"/>
        <v>29.200000000000003</v>
      </c>
      <c r="D105" s="76" t="s">
        <v>177</v>
      </c>
      <c r="E105" s="43">
        <v>0.4</v>
      </c>
      <c r="F105" s="43"/>
      <c r="G105" s="36">
        <v>4290124497</v>
      </c>
      <c r="H105" s="36">
        <v>6827139635</v>
      </c>
      <c r="I105" s="36">
        <v>3890998569</v>
      </c>
      <c r="J105" s="36">
        <v>5840466976</v>
      </c>
      <c r="K105" s="41">
        <f t="shared" ref="K105" si="85">+(G105-I105)</f>
        <v>399125928</v>
      </c>
      <c r="L105" s="41">
        <f t="shared" ref="L105" si="86">+H105-J105</f>
        <v>986672659</v>
      </c>
      <c r="M105" s="36">
        <v>2463148738</v>
      </c>
      <c r="N105" s="36">
        <v>195381070</v>
      </c>
      <c r="O105" s="44"/>
      <c r="P105" s="45"/>
      <c r="Q105" s="38"/>
      <c r="R105" s="46"/>
      <c r="S105" s="45"/>
      <c r="T105" s="46"/>
      <c r="U105" s="38"/>
      <c r="V105" s="46"/>
      <c r="W105" s="39"/>
      <c r="X105" s="46"/>
      <c r="Y105" s="47"/>
      <c r="Z105" s="46"/>
      <c r="AA105" s="46"/>
      <c r="AB105" s="39"/>
      <c r="AC105" s="46"/>
      <c r="AD105" s="39"/>
      <c r="AE105" s="46"/>
      <c r="AF105" s="49"/>
    </row>
    <row r="106" spans="3:32" customFormat="1" ht="15.75" thickBot="1" x14ac:dyDescent="0.3">
      <c r="C106" s="60">
        <v>30</v>
      </c>
      <c r="D106" s="74" t="str">
        <f>VLOOKUP(C106,'DATOS INICIALES'!$B$5:$C$64,2,0)</f>
        <v>CONSORCIO ECOCEL</v>
      </c>
      <c r="E106" s="61">
        <f>SUM(E107:E108)</f>
        <v>1</v>
      </c>
      <c r="F106" s="61"/>
      <c r="G106" s="62">
        <f>(G107*$E107)+(G108*$E108)</f>
        <v>5146613033</v>
      </c>
      <c r="H106" s="62">
        <f>(H107*$E107)+(H108*$E108)</f>
        <v>7657727148.5</v>
      </c>
      <c r="I106" s="62">
        <f>(I107*$E107)+(I108*$E108)</f>
        <v>2711790483</v>
      </c>
      <c r="J106" s="62">
        <f>(J107*$E107)+(J108*$E108)</f>
        <v>3955155200.5</v>
      </c>
      <c r="K106" s="62">
        <f>SUM(K107:K108)</f>
        <v>4869645100</v>
      </c>
      <c r="L106" s="62">
        <f>(L107*$E107)+(L108*$E108)</f>
        <v>3702571948</v>
      </c>
      <c r="M106" s="62">
        <f>(M107*$E107)+(M108*$E108)</f>
        <v>460355570</v>
      </c>
      <c r="N106" s="62">
        <f>(N107*$E107)+(N108*$E108)</f>
        <v>70444986</v>
      </c>
      <c r="O106" s="63"/>
      <c r="P106" s="64">
        <f>+'DATOS INICIALES'!$H$3</f>
        <v>1808060441</v>
      </c>
      <c r="Q106" s="65">
        <f>+K106</f>
        <v>4869645100</v>
      </c>
      <c r="R106" s="66" t="str">
        <f>IF(Q106&gt;=(P106*$R$12),"HABIL","NO HABIL")</f>
        <v>HABIL</v>
      </c>
      <c r="S106" s="64">
        <f>IF(COUNTIF(F107:F108,"L")&gt;0,VLOOKUP("L",F107:K108,6,0),0)</f>
        <v>2031975227</v>
      </c>
      <c r="T106" s="67" t="str">
        <f>IF(S106&gt;=(($T$12*P106)),"HABIL","NO HABIL")</f>
        <v>HABIL</v>
      </c>
      <c r="U106" s="62">
        <f>+G106/I106</f>
        <v>1.8978652905759903</v>
      </c>
      <c r="V106" s="66" t="str">
        <f>IF(U106&gt;=$V$12,"HABIL","NO HABIL")</f>
        <v>HABIL</v>
      </c>
      <c r="W106" s="68">
        <f>+J106/H106</f>
        <v>0.51649205094422024</v>
      </c>
      <c r="X106" s="66" t="str">
        <f>IF(W106&lt;=$X$12,"HABIL","NO HABIL")</f>
        <v>HABIL</v>
      </c>
      <c r="Y106" s="69">
        <f>+M106/N106</f>
        <v>6.5349657390804223</v>
      </c>
      <c r="Z106" s="66" t="str">
        <f>IF(Y106&gt;=$Z$12,"HABIL","NO HABIL")</f>
        <v>HABIL</v>
      </c>
      <c r="AA106" s="70" t="str">
        <f>IF(AND(R106="HABIL",T106="HABIL",V106="HABIL",X106="HABIL",Z106="HABIL"),"HABIL","NO HABIL")</f>
        <v>HABIL</v>
      </c>
      <c r="AB106" s="68">
        <f>+M106/L106</f>
        <v>0.12433399714181598</v>
      </c>
      <c r="AC106" s="66" t="str">
        <f>IF(AB106&gt;=$AC$12,"HABIL","NO HABIL")</f>
        <v>HABIL</v>
      </c>
      <c r="AD106" s="68">
        <f>+M106/H106</f>
        <v>6.011647595594663E-2</v>
      </c>
      <c r="AE106" s="66" t="str">
        <f>IF(AD106&gt;=$AE$12,"HABIL","NO HABIL")</f>
        <v>HABIL</v>
      </c>
      <c r="AF106" s="71" t="str">
        <f>IF(AND(AC106="HABIL",AE106="HABIL"),"HABIL","NO HABIL")</f>
        <v>HABIL</v>
      </c>
    </row>
    <row r="107" spans="3:32" customFormat="1" ht="15" x14ac:dyDescent="0.25">
      <c r="C107" s="48">
        <f t="shared" ref="C107:C108" si="87">+C106+0.1</f>
        <v>30.1</v>
      </c>
      <c r="D107" s="75" t="s">
        <v>178</v>
      </c>
      <c r="E107" s="42">
        <v>0.5</v>
      </c>
      <c r="F107" s="116" t="s">
        <v>113</v>
      </c>
      <c r="G107" s="37">
        <v>5186721027</v>
      </c>
      <c r="H107" s="37">
        <v>6150759186</v>
      </c>
      <c r="I107" s="37">
        <v>3154745800</v>
      </c>
      <c r="J107" s="37">
        <v>3299614712</v>
      </c>
      <c r="K107" s="40">
        <f>+(G107-I107)</f>
        <v>2031975227</v>
      </c>
      <c r="L107" s="40">
        <f>+H107-J107</f>
        <v>2851144474</v>
      </c>
      <c r="M107" s="37">
        <v>605124093</v>
      </c>
      <c r="N107" s="37">
        <v>9529557</v>
      </c>
      <c r="O107" s="44"/>
      <c r="P107" s="45"/>
      <c r="Q107" s="38"/>
      <c r="R107" s="46"/>
      <c r="S107" s="45"/>
      <c r="T107" s="46"/>
      <c r="U107" s="38"/>
      <c r="V107" s="46"/>
      <c r="W107" s="39"/>
      <c r="X107" s="46"/>
      <c r="Y107" s="47"/>
      <c r="Z107" s="46"/>
      <c r="AA107" s="46"/>
      <c r="AB107" s="39"/>
      <c r="AC107" s="46"/>
      <c r="AD107" s="39"/>
      <c r="AE107" s="46"/>
      <c r="AF107" s="49"/>
    </row>
    <row r="108" spans="3:32" customFormat="1" ht="15.75" thickBot="1" x14ac:dyDescent="0.3">
      <c r="C108" s="48">
        <f t="shared" si="87"/>
        <v>30.200000000000003</v>
      </c>
      <c r="D108" s="76" t="s">
        <v>179</v>
      </c>
      <c r="E108" s="43">
        <v>0.5</v>
      </c>
      <c r="F108" s="42"/>
      <c r="G108" s="36">
        <v>5106505039</v>
      </c>
      <c r="H108" s="36">
        <v>9164695111</v>
      </c>
      <c r="I108" s="36">
        <v>2268835166</v>
      </c>
      <c r="J108" s="36">
        <v>4610695689</v>
      </c>
      <c r="K108" s="41">
        <f t="shared" ref="K108" si="88">+(G108-I108)</f>
        <v>2837669873</v>
      </c>
      <c r="L108" s="41">
        <f t="shared" ref="L108" si="89">+H108-J108</f>
        <v>4553999422</v>
      </c>
      <c r="M108" s="36">
        <v>315587047</v>
      </c>
      <c r="N108" s="36">
        <v>131360415</v>
      </c>
      <c r="O108" s="44"/>
      <c r="P108" s="45"/>
      <c r="Q108" s="38"/>
      <c r="R108" s="46"/>
      <c r="S108" s="45"/>
      <c r="T108" s="46"/>
      <c r="U108" s="38"/>
      <c r="V108" s="46"/>
      <c r="W108" s="39"/>
      <c r="X108" s="46"/>
      <c r="Y108" s="47"/>
      <c r="Z108" s="46"/>
      <c r="AA108" s="46"/>
      <c r="AB108" s="39"/>
      <c r="AC108" s="46"/>
      <c r="AD108" s="39"/>
      <c r="AE108" s="46"/>
      <c r="AF108" s="49"/>
    </row>
    <row r="109" spans="3:32" customFormat="1" ht="15.75" thickBot="1" x14ac:dyDescent="0.3">
      <c r="C109" s="60">
        <v>31</v>
      </c>
      <c r="D109" s="74" t="str">
        <f>VLOOKUP(C109,'DATOS INICIALES'!$B$5:$C$64,2,0)</f>
        <v>CONSORCIO EL DORADO</v>
      </c>
      <c r="E109" s="61">
        <f>SUM(E110:E111)</f>
        <v>1</v>
      </c>
      <c r="F109" s="61"/>
      <c r="G109" s="62">
        <f>(G110*$E110)+(G111*$E111)</f>
        <v>5693843650.8000002</v>
      </c>
      <c r="H109" s="62">
        <f>(H110*$E110)+(H111*$E111)</f>
        <v>5964985991.4000006</v>
      </c>
      <c r="I109" s="62">
        <f>(I110*$E110)+(I111*$E111)</f>
        <v>1725859324.0000002</v>
      </c>
      <c r="J109" s="62">
        <f>(J110*$E110)+(J111*$E111)</f>
        <v>3872180974.6000004</v>
      </c>
      <c r="K109" s="62">
        <f>SUM(K110:K111)</f>
        <v>8941268439</v>
      </c>
      <c r="L109" s="62">
        <f>(L110*$E110)+(L111*$E111)</f>
        <v>2092805016.8</v>
      </c>
      <c r="M109" s="62">
        <f>(M110*$E110)+(M111*$E111)</f>
        <v>782669110.80000007</v>
      </c>
      <c r="N109" s="62">
        <f>(N110*$E110)+(N111*$E111)</f>
        <v>156712933</v>
      </c>
      <c r="O109" s="63"/>
      <c r="P109" s="64">
        <f>+'DATOS INICIALES'!$H$3</f>
        <v>1808060441</v>
      </c>
      <c r="Q109" s="65">
        <f>+K109</f>
        <v>8941268439</v>
      </c>
      <c r="R109" s="66" t="str">
        <f>IF(Q109&gt;=(P109*$R$12),"HABIL","NO HABIL")</f>
        <v>HABIL</v>
      </c>
      <c r="S109" s="64">
        <f>IF(COUNTIF(F110:F111,"L")&gt;0,VLOOKUP("L",F110:K111,6,0),0)</f>
        <v>6983883683</v>
      </c>
      <c r="T109" s="67" t="str">
        <f>IF(S109&gt;=(($T$12*P109)),"HABIL","NO HABIL")</f>
        <v>HABIL</v>
      </c>
      <c r="U109" s="62">
        <f>+G109/I109</f>
        <v>3.2991354345170252</v>
      </c>
      <c r="V109" s="66" t="str">
        <f>IF(U109&gt;=$V$12,"HABIL","NO HABIL")</f>
        <v>HABIL</v>
      </c>
      <c r="W109" s="68">
        <f>+J109/H109</f>
        <v>0.64915172980836922</v>
      </c>
      <c r="X109" s="66" t="str">
        <f>IF(W109&lt;=$X$12,"HABIL","NO HABIL")</f>
        <v>HABIL</v>
      </c>
      <c r="Y109" s="69">
        <f>+M109/N109</f>
        <v>4.9942853842190553</v>
      </c>
      <c r="Z109" s="66" t="str">
        <f>IF(Y109&gt;=$Z$12,"HABIL","NO HABIL")</f>
        <v>HABIL</v>
      </c>
      <c r="AA109" s="114" t="s">
        <v>161</v>
      </c>
      <c r="AB109" s="68">
        <f>+M109/L109</f>
        <v>0.37398090338905005</v>
      </c>
      <c r="AC109" s="66" t="str">
        <f>IF(AB109&gt;=$AC$12,"HABIL","NO HABIL")</f>
        <v>HABIL</v>
      </c>
      <c r="AD109" s="68">
        <f>+M109/H109</f>
        <v>0.13121055303875159</v>
      </c>
      <c r="AE109" s="66" t="str">
        <f>IF(AD109&gt;=$AE$12,"HABIL","NO HABIL")</f>
        <v>HABIL</v>
      </c>
      <c r="AF109" s="114" t="s">
        <v>161</v>
      </c>
    </row>
    <row r="110" spans="3:32" customFormat="1" ht="15" x14ac:dyDescent="0.25">
      <c r="C110" s="48">
        <f t="shared" ref="C110:C111" si="90">+C109+0.1</f>
        <v>31.1</v>
      </c>
      <c r="D110" s="75" t="s">
        <v>180</v>
      </c>
      <c r="E110" s="42">
        <v>0.4</v>
      </c>
      <c r="F110" s="42" t="s">
        <v>113</v>
      </c>
      <c r="G110" s="37">
        <v>11051233650</v>
      </c>
      <c r="H110" s="37">
        <v>11420082939</v>
      </c>
      <c r="I110" s="37">
        <v>4067349967</v>
      </c>
      <c r="J110" s="37">
        <v>8895314698</v>
      </c>
      <c r="K110" s="40">
        <f>+(G110-I110)</f>
        <v>6983883683</v>
      </c>
      <c r="L110" s="40">
        <f>+H110-J110</f>
        <v>2524768241</v>
      </c>
      <c r="M110" s="37">
        <v>1516487217</v>
      </c>
      <c r="N110" s="37">
        <v>389419030</v>
      </c>
      <c r="O110" s="44"/>
      <c r="P110" s="45"/>
      <c r="Q110" s="38"/>
      <c r="R110" s="46"/>
      <c r="S110" s="45"/>
      <c r="T110" s="46"/>
      <c r="U110" s="38"/>
      <c r="V110" s="46"/>
      <c r="W110" s="39"/>
      <c r="X110" s="46"/>
      <c r="Y110" s="47"/>
      <c r="Z110" s="46"/>
      <c r="AA110" s="46"/>
      <c r="AB110" s="39"/>
      <c r="AC110" s="46"/>
      <c r="AD110" s="39"/>
      <c r="AE110" s="46"/>
      <c r="AF110" s="49"/>
    </row>
    <row r="111" spans="3:32" customFormat="1" ht="15.75" thickBot="1" x14ac:dyDescent="0.3">
      <c r="C111" s="48">
        <f t="shared" si="90"/>
        <v>31.200000000000003</v>
      </c>
      <c r="D111" s="76" t="s">
        <v>181</v>
      </c>
      <c r="E111" s="43">
        <v>0.6</v>
      </c>
      <c r="F111" s="43"/>
      <c r="G111" s="36">
        <v>2122250318</v>
      </c>
      <c r="H111" s="36">
        <v>2328254693</v>
      </c>
      <c r="I111" s="36">
        <v>164865562</v>
      </c>
      <c r="J111" s="36">
        <v>523425159</v>
      </c>
      <c r="K111" s="41">
        <f t="shared" ref="K111" si="91">+(G111-I111)</f>
        <v>1957384756</v>
      </c>
      <c r="L111" s="41">
        <f t="shared" ref="L111" si="92">+H111-J111</f>
        <v>1804829534</v>
      </c>
      <c r="M111" s="36">
        <v>293457040</v>
      </c>
      <c r="N111" s="36">
        <v>1575535</v>
      </c>
      <c r="O111" s="44"/>
      <c r="P111" s="45"/>
      <c r="Q111" s="38"/>
      <c r="R111" s="46"/>
      <c r="S111" s="45"/>
      <c r="T111" s="46"/>
      <c r="U111" s="38"/>
      <c r="V111" s="46"/>
      <c r="W111" s="39"/>
      <c r="X111" s="46"/>
      <c r="Y111" s="47"/>
      <c r="Z111" s="46"/>
      <c r="AA111" s="46"/>
      <c r="AB111" s="39"/>
      <c r="AC111" s="46"/>
      <c r="AD111" s="39"/>
      <c r="AE111" s="46"/>
      <c r="AF111" s="49"/>
    </row>
    <row r="112" spans="3:32" customFormat="1" ht="15.75" thickBot="1" x14ac:dyDescent="0.3">
      <c r="C112" s="60">
        <v>32</v>
      </c>
      <c r="D112" s="74" t="str">
        <f>VLOOKUP(C112,'DATOS INICIALES'!$B$5:$C$64,2,0)</f>
        <v xml:space="preserve"> CONSORCIO INTERDORADO</v>
      </c>
      <c r="E112" s="61">
        <f>SUM(E113:E114)</f>
        <v>1</v>
      </c>
      <c r="F112" s="61"/>
      <c r="G112" s="62">
        <f>(G113*$E113)+(G114*$E114)</f>
        <v>7587068228.5999994</v>
      </c>
      <c r="H112" s="62">
        <f>(H113*$E113)+(H114*$E114)</f>
        <v>8181709262.3000002</v>
      </c>
      <c r="I112" s="62">
        <f>(I113*$E113)+(I114*$E114)</f>
        <v>958768570.29999995</v>
      </c>
      <c r="J112" s="62">
        <f>(J113*$E113)+(J114*$E114)</f>
        <v>1034777894.5</v>
      </c>
      <c r="K112" s="62">
        <f>SUM(K113:K114)</f>
        <v>10808395137</v>
      </c>
      <c r="L112" s="62">
        <f>(L113*$E113)+(L114*$E114)</f>
        <v>7146931367.8000002</v>
      </c>
      <c r="M112" s="62">
        <f>(M113*$E113)+(M114*$E114)</f>
        <v>1741600916.0999999</v>
      </c>
      <c r="N112" s="62">
        <f>(N113*$E113)+(N114*$E114)</f>
        <v>711786.6</v>
      </c>
      <c r="O112" s="63"/>
      <c r="P112" s="64">
        <f>+'DATOS INICIALES'!$H$3</f>
        <v>1808060441</v>
      </c>
      <c r="Q112" s="65">
        <f>+K112</f>
        <v>10808395137</v>
      </c>
      <c r="R112" s="66" t="str">
        <f>IF(Q112&gt;=(P112*$R$12),"HABIL","NO HABIL")</f>
        <v>HABIL</v>
      </c>
      <c r="S112" s="64">
        <f>IF(COUNTIF(F113:F114,"L")&gt;0,VLOOKUP("L",F113:K114,6,0),0)</f>
        <v>2343942344</v>
      </c>
      <c r="T112" s="67" t="str">
        <f>IF(S112&gt;=(($T$12*P112)),"HABIL","NO HABIL")</f>
        <v>HABIL</v>
      </c>
      <c r="U112" s="62">
        <f>+G112/I112</f>
        <v>7.9133468322037253</v>
      </c>
      <c r="V112" s="66" t="str">
        <f>IF(U112&gt;=$V$12,"HABIL","NO HABIL")</f>
        <v>HABIL</v>
      </c>
      <c r="W112" s="68">
        <f>+J112/H112</f>
        <v>0.12647453745002771</v>
      </c>
      <c r="X112" s="66" t="str">
        <f>IF(W112&lt;=$X$12,"HABIL","NO HABIL")</f>
        <v>HABIL</v>
      </c>
      <c r="Y112" s="69">
        <f>+M112/N112</f>
        <v>2446.8020557004024</v>
      </c>
      <c r="Z112" s="66" t="str">
        <f>IF(Y112&gt;=$Z$12,"HABIL","NO HABIL")</f>
        <v>HABIL</v>
      </c>
      <c r="AA112" s="70" t="str">
        <f>IF(AND(R112="HABIL",T112="HABIL",V112="HABIL",X112="HABIL",Z112="HABIL"),"HABIL","NO HABIL")</f>
        <v>HABIL</v>
      </c>
      <c r="AB112" s="68">
        <f>+M112/L112</f>
        <v>0.24368513232779332</v>
      </c>
      <c r="AC112" s="66" t="str">
        <f>IF(AB112&gt;=$AC$12,"HABIL","NO HABIL")</f>
        <v>HABIL</v>
      </c>
      <c r="AD112" s="68">
        <f>+M112/H112</f>
        <v>0.21286516793318686</v>
      </c>
      <c r="AE112" s="66" t="str">
        <f>IF(AD112&gt;=$AE$12,"HABIL","NO HABIL")</f>
        <v>HABIL</v>
      </c>
      <c r="AF112" s="71" t="str">
        <f>IF(AND(AC112="HABIL",AE112="HABIL"),"HABIL","NO HABIL")</f>
        <v>HABIL</v>
      </c>
    </row>
    <row r="113" spans="3:32" customFormat="1" ht="15" x14ac:dyDescent="0.25">
      <c r="C113" s="48">
        <f t="shared" ref="C113:C114" si="93">+C112+0.1</f>
        <v>32.1</v>
      </c>
      <c r="D113" s="75" t="s">
        <v>182</v>
      </c>
      <c r="E113" s="42">
        <v>0.7</v>
      </c>
      <c r="F113" s="42"/>
      <c r="G113" s="37">
        <v>9687359957</v>
      </c>
      <c r="H113" s="37">
        <v>10504252670</v>
      </c>
      <c r="I113" s="37">
        <v>1222907164</v>
      </c>
      <c r="J113" s="37">
        <v>1222907164</v>
      </c>
      <c r="K113" s="40">
        <f>+(G113-I113)</f>
        <v>8464452793</v>
      </c>
      <c r="L113" s="40">
        <f>+H113-J113</f>
        <v>9281345506</v>
      </c>
      <c r="M113" s="37">
        <v>2151716079</v>
      </c>
      <c r="N113" s="37">
        <v>1016838</v>
      </c>
      <c r="O113" s="44"/>
      <c r="P113" s="45"/>
      <c r="Q113" s="38"/>
      <c r="R113" s="46"/>
      <c r="S113" s="45"/>
      <c r="T113" s="46"/>
      <c r="U113" s="38"/>
      <c r="V113" s="46"/>
      <c r="W113" s="39"/>
      <c r="X113" s="46"/>
      <c r="Y113" s="47"/>
      <c r="Z113" s="46"/>
      <c r="AA113" s="46"/>
      <c r="AB113" s="39"/>
      <c r="AC113" s="46"/>
      <c r="AD113" s="39"/>
      <c r="AE113" s="46"/>
      <c r="AF113" s="49"/>
    </row>
    <row r="114" spans="3:32" customFormat="1" ht="28.5" thickBot="1" x14ac:dyDescent="0.3">
      <c r="C114" s="48">
        <f t="shared" si="93"/>
        <v>32.200000000000003</v>
      </c>
      <c r="D114" s="75" t="s">
        <v>183</v>
      </c>
      <c r="E114" s="42">
        <v>0.3</v>
      </c>
      <c r="F114" s="43" t="s">
        <v>113</v>
      </c>
      <c r="G114" s="36">
        <v>2686387529</v>
      </c>
      <c r="H114" s="36">
        <v>2762441311</v>
      </c>
      <c r="I114" s="36">
        <v>342445185</v>
      </c>
      <c r="J114" s="36">
        <v>595809599</v>
      </c>
      <c r="K114" s="41">
        <f t="shared" ref="K114" si="94">+(G114-I114)</f>
        <v>2343942344</v>
      </c>
      <c r="L114" s="41">
        <f t="shared" ref="L114" si="95">+H114-J114</f>
        <v>2166631712</v>
      </c>
      <c r="M114" s="36">
        <v>784665536</v>
      </c>
      <c r="N114" s="36">
        <v>0</v>
      </c>
      <c r="O114" s="44"/>
      <c r="P114" s="45"/>
      <c r="Q114" s="38"/>
      <c r="R114" s="46"/>
      <c r="S114" s="45"/>
      <c r="T114" s="46"/>
      <c r="U114" s="38"/>
      <c r="V114" s="46"/>
      <c r="W114" s="39"/>
      <c r="X114" s="46"/>
      <c r="Y114" s="47"/>
      <c r="Z114" s="46"/>
      <c r="AA114" s="46"/>
      <c r="AB114" s="39"/>
      <c r="AC114" s="46"/>
      <c r="AD114" s="39"/>
      <c r="AE114" s="46"/>
      <c r="AF114" s="49"/>
    </row>
    <row r="115" spans="3:32" customFormat="1" ht="15.75" thickBot="1" x14ac:dyDescent="0.3">
      <c r="C115" s="60">
        <v>33</v>
      </c>
      <c r="D115" s="74" t="str">
        <f>VLOOKUP(C115,'DATOS INICIALES'!$B$5:$C$64,2,0)</f>
        <v>CONSORCIO AEROPUERTO V.V.C</v>
      </c>
      <c r="E115" s="61">
        <f>SUM(E116:E117)</f>
        <v>1</v>
      </c>
      <c r="F115" s="61"/>
      <c r="G115" s="62">
        <f>(G116*$E116)+(G117*$E117)</f>
        <v>2744368461.5</v>
      </c>
      <c r="H115" s="62">
        <f>(H116*$E116)+(H117*$E117)</f>
        <v>3598698200.5</v>
      </c>
      <c r="I115" s="62">
        <f>(I116*$E116)+(I117*$E117)</f>
        <v>1846682077.5</v>
      </c>
      <c r="J115" s="62">
        <f>(J116*$E116)+(J117*$E117)</f>
        <v>1853839052.5</v>
      </c>
      <c r="K115" s="62">
        <f>SUM(K116:K117)</f>
        <v>1795372768</v>
      </c>
      <c r="L115" s="62">
        <f>(L116*$E116)+(L117*$E117)</f>
        <v>1744859148</v>
      </c>
      <c r="M115" s="62">
        <f>(M116*$E116)+(M117*$E117)</f>
        <v>399855036</v>
      </c>
      <c r="N115" s="62">
        <f>(N116*$E116)+(N117*$E117)</f>
        <v>1451818.5</v>
      </c>
      <c r="O115" s="63"/>
      <c r="P115" s="64">
        <f>+'DATOS INICIALES'!$H$3</f>
        <v>1808060441</v>
      </c>
      <c r="Q115" s="65">
        <f>+K115</f>
        <v>1795372768</v>
      </c>
      <c r="R115" s="66" t="str">
        <f>IF(Q115&gt;=(P115*$R$12),"HABIL","NO HABIL")</f>
        <v>HABIL</v>
      </c>
      <c r="S115" s="64">
        <f>IF(COUNTIF(F116:F117,"L")&gt;0,VLOOKUP("L",F116:K117,6,0),0)</f>
        <v>430502363</v>
      </c>
      <c r="T115" s="67" t="str">
        <f>IF(S115&gt;=(($T$12*P115)),"HABIL","NO HABIL")</f>
        <v>HABIL</v>
      </c>
      <c r="U115" s="62">
        <f>+G115/I115</f>
        <v>1.4861077036147279</v>
      </c>
      <c r="V115" s="66" t="str">
        <f>IF(U115&gt;=$V$12,"HABIL","NO HABIL")</f>
        <v>HABIL</v>
      </c>
      <c r="W115" s="68">
        <f>+J115/H115</f>
        <v>0.51514157320623033</v>
      </c>
      <c r="X115" s="66" t="str">
        <f>IF(W115&lt;=$X$12,"HABIL","NO HABIL")</f>
        <v>HABIL</v>
      </c>
      <c r="Y115" s="69">
        <f>+M115/N115</f>
        <v>275.41668328375755</v>
      </c>
      <c r="Z115" s="66" t="str">
        <f>IF(Y115&gt;=$Z$12,"HABIL","NO HABIL")</f>
        <v>HABIL</v>
      </c>
      <c r="AA115" s="70" t="str">
        <f>IF(AND(R115="HABIL",T115="HABIL",V115="HABIL",X115="HABIL",Z115="HABIL"),"HABIL","NO HABIL")</f>
        <v>HABIL</v>
      </c>
      <c r="AB115" s="68">
        <f>+M115/L115</f>
        <v>0.22916178446743027</v>
      </c>
      <c r="AC115" s="66" t="str">
        <f>IF(AB115&gt;=$AC$12,"HABIL","NO HABIL")</f>
        <v>HABIL</v>
      </c>
      <c r="AD115" s="68">
        <f>+M115/H115</f>
        <v>0.11111102229813116</v>
      </c>
      <c r="AE115" s="66" t="str">
        <f>IF(AD115&gt;=$AE$12,"HABIL","NO HABIL")</f>
        <v>HABIL</v>
      </c>
      <c r="AF115" s="71" t="str">
        <f>IF(AND(AC115="HABIL",AE115="HABIL"),"HABIL","NO HABIL")</f>
        <v>HABIL</v>
      </c>
    </row>
    <row r="116" spans="3:32" customFormat="1" ht="15" x14ac:dyDescent="0.25">
      <c r="C116" s="48">
        <f t="shared" ref="C116:C117" si="96">+C115+0.1</f>
        <v>33.1</v>
      </c>
      <c r="D116" s="75" t="s">
        <v>184</v>
      </c>
      <c r="E116" s="42">
        <v>0.5</v>
      </c>
      <c r="F116" s="42" t="s">
        <v>113</v>
      </c>
      <c r="G116" s="37">
        <v>2870690305</v>
      </c>
      <c r="H116" s="37">
        <v>2914114895</v>
      </c>
      <c r="I116" s="37">
        <v>2440187942</v>
      </c>
      <c r="J116" s="37">
        <v>2444517942</v>
      </c>
      <c r="K116" s="40">
        <f>+(G116-I116)</f>
        <v>430502363</v>
      </c>
      <c r="L116" s="40">
        <f>+H116-J116</f>
        <v>469596953</v>
      </c>
      <c r="M116" s="37">
        <v>230930047</v>
      </c>
      <c r="N116" s="37">
        <v>0</v>
      </c>
      <c r="O116" s="44"/>
      <c r="P116" s="45"/>
      <c r="Q116" s="38"/>
      <c r="R116" s="46"/>
      <c r="S116" s="45"/>
      <c r="T116" s="46"/>
      <c r="U116" s="38"/>
      <c r="V116" s="46"/>
      <c r="W116" s="39"/>
      <c r="X116" s="46"/>
      <c r="Y116" s="47"/>
      <c r="Z116" s="46"/>
      <c r="AA116" s="46"/>
      <c r="AB116" s="39"/>
      <c r="AC116" s="46"/>
      <c r="AD116" s="39"/>
      <c r="AE116" s="46"/>
      <c r="AF116" s="49"/>
    </row>
    <row r="117" spans="3:32" customFormat="1" ht="15.75" thickBot="1" x14ac:dyDescent="0.3">
      <c r="C117" s="48">
        <f t="shared" si="96"/>
        <v>33.200000000000003</v>
      </c>
      <c r="D117" s="75" t="s">
        <v>185</v>
      </c>
      <c r="E117" s="42">
        <v>0.5</v>
      </c>
      <c r="F117" s="43"/>
      <c r="G117" s="36">
        <v>2618046618</v>
      </c>
      <c r="H117" s="36">
        <v>4283281506</v>
      </c>
      <c r="I117" s="36">
        <v>1253176213</v>
      </c>
      <c r="J117" s="36">
        <v>1263160163</v>
      </c>
      <c r="K117" s="41">
        <f t="shared" ref="K117" si="97">+(G117-I117)</f>
        <v>1364870405</v>
      </c>
      <c r="L117" s="41">
        <f t="shared" ref="L117" si="98">+H117-J117</f>
        <v>3020121343</v>
      </c>
      <c r="M117" s="36">
        <v>568780025</v>
      </c>
      <c r="N117" s="36">
        <v>2903637</v>
      </c>
      <c r="O117" s="44"/>
      <c r="P117" s="45"/>
      <c r="Q117" s="38"/>
      <c r="R117" s="46"/>
      <c r="S117" s="45"/>
      <c r="T117" s="46"/>
      <c r="U117" s="38"/>
      <c r="V117" s="46"/>
      <c r="W117" s="39"/>
      <c r="X117" s="46"/>
      <c r="Y117" s="47"/>
      <c r="Z117" s="46"/>
      <c r="AA117" s="46"/>
      <c r="AB117" s="39"/>
      <c r="AC117" s="46"/>
      <c r="AD117" s="39"/>
      <c r="AE117" s="46"/>
      <c r="AF117" s="49"/>
    </row>
    <row r="118" spans="3:32" customFormat="1" ht="15.75" thickBot="1" x14ac:dyDescent="0.3">
      <c r="C118" s="60">
        <v>34</v>
      </c>
      <c r="D118" s="74" t="str">
        <f>VLOOKUP(C118,'DATOS INICIALES'!$B$5:$C$64,2,0)</f>
        <v>INTERSA S.A</v>
      </c>
      <c r="E118" s="61">
        <v>1</v>
      </c>
      <c r="F118" s="61" t="s">
        <v>143</v>
      </c>
      <c r="G118" s="62">
        <v>2972054000</v>
      </c>
      <c r="H118" s="62">
        <v>3005731000</v>
      </c>
      <c r="I118" s="62">
        <v>603505000</v>
      </c>
      <c r="J118" s="62">
        <v>1090172000</v>
      </c>
      <c r="K118" s="62">
        <f t="shared" ref="K118" si="99">+(G118-I118)</f>
        <v>2368549000</v>
      </c>
      <c r="L118" s="62">
        <f t="shared" ref="L118" si="100">+H118-J118</f>
        <v>1915559000</v>
      </c>
      <c r="M118" s="62">
        <v>150374000</v>
      </c>
      <c r="N118" s="62">
        <v>10531000</v>
      </c>
      <c r="O118" s="63"/>
      <c r="P118" s="64">
        <f>+'DATOS INICIALES'!$H$3</f>
        <v>1808060441</v>
      </c>
      <c r="Q118" s="65">
        <f>+K118</f>
        <v>2368549000</v>
      </c>
      <c r="R118" s="66" t="str">
        <f>IF(Q118&gt;=(P118*$R$12),"HABIL","NO HABIL")</f>
        <v>HABIL</v>
      </c>
      <c r="S118" s="64"/>
      <c r="T118" s="67"/>
      <c r="U118" s="62">
        <f>+G118/I118</f>
        <v>4.9246551395597384</v>
      </c>
      <c r="V118" s="66" t="str">
        <f>IF(U118&gt;=$V$12,"HABIL","NO HABIL")</f>
        <v>HABIL</v>
      </c>
      <c r="W118" s="68">
        <f>+J118/H118</f>
        <v>0.36269779298280519</v>
      </c>
      <c r="X118" s="66" t="str">
        <f>IF(W118&lt;=$X$12,"HABIL","NO HABIL")</f>
        <v>HABIL</v>
      </c>
      <c r="Y118" s="69">
        <f>+M118/N118</f>
        <v>14.279175766783782</v>
      </c>
      <c r="Z118" s="66" t="str">
        <f>IF(Y118&gt;=$Z$12,"HABIL","NO HABIL")</f>
        <v>HABIL</v>
      </c>
      <c r="AA118" s="70" t="str">
        <f>IF(AND(R118="HABIL",V118="HABIL",X118="HABIL",Z118="HABIL"),"HABIL","NO HABIL")</f>
        <v>HABIL</v>
      </c>
      <c r="AB118" s="68">
        <f>+M118/L118</f>
        <v>7.8501366963899311E-2</v>
      </c>
      <c r="AC118" s="66" t="str">
        <f>IF(AB118&gt;=$AC$12,"HABIL","NO HABIL")</f>
        <v>HABIL</v>
      </c>
      <c r="AD118" s="68">
        <f>+M118/H118</f>
        <v>5.0029094419959737E-2</v>
      </c>
      <c r="AE118" s="66" t="str">
        <f>IF(AD118&gt;=$AE$12,"HABIL","NO HABIL")</f>
        <v>HABIL</v>
      </c>
      <c r="AF118" s="71" t="str">
        <f>IF(AND(AC118="HABIL",AE118="HABIL"),"HABIL","NO HABIL")</f>
        <v>HABIL</v>
      </c>
    </row>
    <row r="119" spans="3:32" customFormat="1" ht="15.75" thickBot="1" x14ac:dyDescent="0.3">
      <c r="C119" s="60">
        <v>35</v>
      </c>
      <c r="D119" s="74" t="str">
        <f>VLOOKUP(C119,'DATOS INICIALES'!$B$5:$C$64,2,0)</f>
        <v>CONSORCIO INCOL CIMA</v>
      </c>
      <c r="E119" s="61">
        <f>SUM(E120:E121)</f>
        <v>1</v>
      </c>
      <c r="F119" s="61"/>
      <c r="G119" s="62">
        <f>(G120*$E120)+(G121*$E121)</f>
        <v>1883039276.3999999</v>
      </c>
      <c r="H119" s="62">
        <f>(H120*$E120)+(H121*$E121)</f>
        <v>2420989275.5999999</v>
      </c>
      <c r="I119" s="62">
        <f>(I120*$E120)+(I121*$E121)</f>
        <v>472306296.59999996</v>
      </c>
      <c r="J119" s="62">
        <f>(J120*$E120)+(J121*$E121)</f>
        <v>892701569.39999998</v>
      </c>
      <c r="K119" s="62">
        <f>SUM(K120:K121)</f>
        <v>2393534061</v>
      </c>
      <c r="L119" s="62">
        <f>(L120*$E120)+(L121*$E121)</f>
        <v>1528287706.1999998</v>
      </c>
      <c r="M119" s="62">
        <f>(M120*$E120)+(M121*$E121)</f>
        <v>46646999.600000001</v>
      </c>
      <c r="N119" s="62">
        <f>(N120*$E120)+(N121*$E121)</f>
        <v>22542511.199999999</v>
      </c>
      <c r="O119" s="63"/>
      <c r="P119" s="64">
        <f>+'DATOS INICIALES'!$H$3</f>
        <v>1808060441</v>
      </c>
      <c r="Q119" s="65">
        <f>+K119</f>
        <v>2393534061</v>
      </c>
      <c r="R119" s="66" t="str">
        <f>IF(Q119&gt;=(P119*$R$12),"HABIL","NO HABIL")</f>
        <v>HABIL</v>
      </c>
      <c r="S119" s="64">
        <f>IF(COUNTIF(F120:F121,"L")&gt;0,VLOOKUP("L",F120:K121,6,0),0)</f>
        <v>2266596777</v>
      </c>
      <c r="T119" s="67" t="str">
        <f>IF(S119&gt;=(($T$12*P119)),"HABIL","NO HABIL")</f>
        <v>HABIL</v>
      </c>
      <c r="U119" s="62">
        <f>+G119/I119</f>
        <v>3.9869027577135205</v>
      </c>
      <c r="V119" s="66" t="str">
        <f>IF(U119&gt;=$V$12,"HABIL","NO HABIL")</f>
        <v>HABIL</v>
      </c>
      <c r="W119" s="68">
        <f>+J119/H119</f>
        <v>0.36873421059610412</v>
      </c>
      <c r="X119" s="66" t="str">
        <f>IF(W119&lt;=$X$12,"HABIL","NO HABIL")</f>
        <v>HABIL</v>
      </c>
      <c r="Y119" s="69">
        <f>+M119/N119</f>
        <v>2.0692902927336685</v>
      </c>
      <c r="Z119" s="66" t="str">
        <f>IF(Y119&gt;=$Z$12,"HABIL","NO HABIL")</f>
        <v>HABIL</v>
      </c>
      <c r="AA119" s="70" t="str">
        <f>IF(AND(R119="HABIL",T119="HABIL",V119="HABIL",X119="HABIL",Z119="HABIL"),"HABIL","NO HABIL")</f>
        <v>HABIL</v>
      </c>
      <c r="AB119" s="68">
        <f>+M119/L119</f>
        <v>3.0522394056276946E-2</v>
      </c>
      <c r="AC119" s="66" t="str">
        <f>IF(AB119&gt;=$AC$12,"HABIL","NO HABIL")</f>
        <v>HABIL</v>
      </c>
      <c r="AD119" s="68">
        <f>+M119/H119</f>
        <v>1.9267743178432443E-2</v>
      </c>
      <c r="AE119" s="66" t="str">
        <f>IF(AD119&gt;=$AE$12,"HABIL","NO HABIL")</f>
        <v>HABIL</v>
      </c>
      <c r="AF119" s="71" t="str">
        <f>IF(AND(AC119="HABIL",AE119="HABIL"),"HABIL","NO HABIL")</f>
        <v>HABIL</v>
      </c>
    </row>
    <row r="120" spans="3:32" customFormat="1" ht="25.5" x14ac:dyDescent="0.25">
      <c r="C120" s="48">
        <f t="shared" ref="C120:C121" si="101">+C119+0.1</f>
        <v>35.1</v>
      </c>
      <c r="D120" s="75" t="s">
        <v>186</v>
      </c>
      <c r="E120" s="42">
        <v>0.6</v>
      </c>
      <c r="F120" s="42" t="s">
        <v>113</v>
      </c>
      <c r="G120" s="37">
        <v>3049109594</v>
      </c>
      <c r="H120" s="37">
        <v>3945692926</v>
      </c>
      <c r="I120" s="37">
        <v>782512817</v>
      </c>
      <c r="J120" s="37">
        <v>1483171605</v>
      </c>
      <c r="K120" s="40">
        <f>+(G120-I120)</f>
        <v>2266596777</v>
      </c>
      <c r="L120" s="40">
        <f>+H120-J120</f>
        <v>2462521321</v>
      </c>
      <c r="M120" s="37">
        <v>59786840</v>
      </c>
      <c r="N120" s="37">
        <v>37570852</v>
      </c>
      <c r="O120" s="44"/>
      <c r="P120" s="45"/>
      <c r="Q120" s="38"/>
      <c r="R120" s="46"/>
      <c r="S120" s="45"/>
      <c r="T120" s="46"/>
      <c r="U120" s="38"/>
      <c r="V120" s="46"/>
      <c r="W120" s="39"/>
      <c r="X120" s="46"/>
      <c r="Y120" s="47"/>
      <c r="Z120" s="46"/>
      <c r="AA120" s="46"/>
      <c r="AB120" s="39"/>
      <c r="AC120" s="46"/>
      <c r="AD120" s="39"/>
      <c r="AE120" s="46"/>
      <c r="AF120" s="49"/>
    </row>
    <row r="121" spans="3:32" customFormat="1" ht="15.75" thickBot="1" x14ac:dyDescent="0.3">
      <c r="C121" s="48">
        <f t="shared" si="101"/>
        <v>35.200000000000003</v>
      </c>
      <c r="D121" s="76" t="s">
        <v>187</v>
      </c>
      <c r="E121" s="43">
        <v>0.4</v>
      </c>
      <c r="F121" s="43"/>
      <c r="G121" s="36">
        <v>133933800</v>
      </c>
      <c r="H121" s="36">
        <v>133933800</v>
      </c>
      <c r="I121" s="36">
        <v>6996516</v>
      </c>
      <c r="J121" s="36">
        <v>6996516</v>
      </c>
      <c r="K121" s="41">
        <f t="shared" ref="K121" si="102">+(G121-I121)</f>
        <v>126937284</v>
      </c>
      <c r="L121" s="41">
        <f t="shared" ref="L121" si="103">+H121-J121</f>
        <v>126937284</v>
      </c>
      <c r="M121" s="36">
        <v>26937239</v>
      </c>
      <c r="N121" s="36">
        <v>0</v>
      </c>
      <c r="O121" s="44"/>
      <c r="P121" s="45"/>
      <c r="Q121" s="38"/>
      <c r="R121" s="46"/>
      <c r="S121" s="45"/>
      <c r="T121" s="46"/>
      <c r="U121" s="38"/>
      <c r="V121" s="46"/>
      <c r="W121" s="39"/>
      <c r="X121" s="46"/>
      <c r="Y121" s="47"/>
      <c r="Z121" s="46"/>
      <c r="AA121" s="46"/>
      <c r="AB121" s="39"/>
      <c r="AC121" s="46"/>
      <c r="AD121" s="39"/>
      <c r="AE121" s="46"/>
      <c r="AF121" s="49"/>
    </row>
    <row r="122" spans="3:32" customFormat="1" ht="15.75" thickBot="1" x14ac:dyDescent="0.3">
      <c r="C122" s="60">
        <v>36</v>
      </c>
      <c r="D122" s="74" t="str">
        <f>VLOOKUP(C122,'DATOS INICIALES'!$B$5:$C$64,2,0)</f>
        <v>LA UNION TEMPORAL GPC DORADO</v>
      </c>
      <c r="E122" s="61">
        <f>SUM(E123:E125)</f>
        <v>1</v>
      </c>
      <c r="F122" s="61"/>
      <c r="G122" s="62">
        <f>(G123*$E123)+(G124*$E124)+(G125*$E125)</f>
        <v>1301169164</v>
      </c>
      <c r="H122" s="62">
        <f>(H123*$E123)+(H124*$E124)+(H125*$E125)</f>
        <v>1340522164</v>
      </c>
      <c r="I122" s="62">
        <f>(I123*$E123)+(I124*$E124)+(I125*$E125)</f>
        <v>10588633.050000001</v>
      </c>
      <c r="J122" s="62">
        <f>(J123*$E123)+(J124*$E124)+(J125*$E125)</f>
        <v>10588633.050000001</v>
      </c>
      <c r="K122" s="62">
        <f>SUM(K123:K125)</f>
        <v>4663771989</v>
      </c>
      <c r="L122" s="62">
        <f>(L123*$E123)+(L124*$E124)+(L125*$E125)</f>
        <v>1329933530.9499998</v>
      </c>
      <c r="M122" s="62">
        <f>(M123*$E123)+(M124*$E124)+(M125*$E125)</f>
        <v>236915124</v>
      </c>
      <c r="N122" s="62">
        <f>(N123*$E123)+(N124*$E124)+(N125*$E125)</f>
        <v>0</v>
      </c>
      <c r="O122" s="63"/>
      <c r="P122" s="64">
        <f>+'DATOS INICIALES'!$H$3</f>
        <v>1808060441</v>
      </c>
      <c r="Q122" s="65">
        <f>+K122</f>
        <v>4663771989</v>
      </c>
      <c r="R122" s="66" t="str">
        <f>IF(Q122&gt;=(P122*$R$12),"HABIL","NO HABIL")</f>
        <v>HABIL</v>
      </c>
      <c r="S122" s="64">
        <f>IF(COUNTIF(F123:F125,"L")&gt;0,VLOOKUP("L",F123:K125,6,0),0)</f>
        <v>2204866663</v>
      </c>
      <c r="T122" s="67" t="str">
        <f>IF(S122&gt;=(($T$12*P122)),"HABIL","NO HABIL")</f>
        <v>HABIL</v>
      </c>
      <c r="U122" s="62">
        <f>+G122/I122</f>
        <v>122.88358259803893</v>
      </c>
      <c r="V122" s="66" t="str">
        <f>IF(U122&gt;=$V$12,"HABIL","NO HABIL")</f>
        <v>HABIL</v>
      </c>
      <c r="W122" s="68">
        <f>+J122/H122</f>
        <v>7.8988869668551037E-3</v>
      </c>
      <c r="X122" s="66" t="str">
        <f>IF(W122&lt;=$X$12,"HABIL","NO HABIL")</f>
        <v>HABIL</v>
      </c>
      <c r="Y122" s="69" t="s">
        <v>170</v>
      </c>
      <c r="Z122" s="66" t="str">
        <f>IF(Y122&gt;=$Z$12,"HABIL","NO HABIL")</f>
        <v>HABIL</v>
      </c>
      <c r="AA122" s="70" t="str">
        <f>IF(AND(R122="HABIL",T122="HABIL",V122="HABIL",X122="HABIL",Z122="HABIL"),"HABIL","NO HABIL")</f>
        <v>HABIL</v>
      </c>
      <c r="AB122" s="68">
        <f>+M122/L122</f>
        <v>0.17814057506375261</v>
      </c>
      <c r="AC122" s="66" t="str">
        <f>IF(AB122&gt;=$AC$12,"HABIL","NO HABIL")</f>
        <v>HABIL</v>
      </c>
      <c r="AD122" s="68">
        <f>+M122/H122</f>
        <v>0.17673346279711344</v>
      </c>
      <c r="AE122" s="66" t="str">
        <f>IF(AD122&gt;=$AE$12,"HABIL","NO HABIL")</f>
        <v>HABIL</v>
      </c>
      <c r="AF122" s="71" t="str">
        <f>IF(AND(AC122="HABIL",AE122="HABIL"),"HABIL","NO HABIL")</f>
        <v>HABIL</v>
      </c>
    </row>
    <row r="123" spans="3:32" customFormat="1" ht="15" x14ac:dyDescent="0.25">
      <c r="C123" s="48">
        <f t="shared" ref="C123:C125" si="104">+C122+0.1</f>
        <v>36.1</v>
      </c>
      <c r="D123" s="75" t="s">
        <v>188</v>
      </c>
      <c r="E123" s="42">
        <v>0.45</v>
      </c>
      <c r="F123" s="42"/>
      <c r="G123" s="37">
        <v>150000000</v>
      </c>
      <c r="H123" s="37">
        <v>150000000</v>
      </c>
      <c r="I123" s="37">
        <v>0</v>
      </c>
      <c r="J123" s="37">
        <v>0</v>
      </c>
      <c r="K123" s="40">
        <f>+(G123-I123)</f>
        <v>150000000</v>
      </c>
      <c r="L123" s="40">
        <f>+H123-J123</f>
        <v>150000000</v>
      </c>
      <c r="M123" s="37">
        <v>0</v>
      </c>
      <c r="N123" s="37">
        <v>0</v>
      </c>
      <c r="O123" s="44"/>
      <c r="P123" s="45"/>
      <c r="Q123" s="38"/>
      <c r="R123" s="46"/>
      <c r="S123" s="45"/>
      <c r="T123" s="46"/>
      <c r="U123" s="38"/>
      <c r="V123" s="46"/>
      <c r="W123" s="39"/>
      <c r="X123" s="46"/>
      <c r="Y123" s="47"/>
      <c r="Z123" s="46"/>
      <c r="AA123" s="46"/>
      <c r="AB123" s="39"/>
      <c r="AC123" s="46"/>
      <c r="AD123" s="39"/>
      <c r="AE123" s="46"/>
      <c r="AF123" s="49"/>
    </row>
    <row r="124" spans="3:32" customFormat="1" ht="25.5" x14ac:dyDescent="0.25">
      <c r="C124" s="48">
        <f t="shared" si="104"/>
        <v>36.200000000000003</v>
      </c>
      <c r="D124" s="76" t="s">
        <v>189</v>
      </c>
      <c r="E124" s="43">
        <v>0.45</v>
      </c>
      <c r="F124" s="43" t="s">
        <v>113</v>
      </c>
      <c r="G124" s="36">
        <v>2214750008</v>
      </c>
      <c r="H124" s="36">
        <v>2270060008</v>
      </c>
      <c r="I124" s="36">
        <v>9883345</v>
      </c>
      <c r="J124" s="36">
        <v>9883345</v>
      </c>
      <c r="K124" s="41">
        <f t="shared" ref="K124:K125" si="105">+(G124-I124)</f>
        <v>2204866663</v>
      </c>
      <c r="L124" s="41">
        <f t="shared" ref="L124:L125" si="106">+H124-J124</f>
        <v>2260176663</v>
      </c>
      <c r="M124" s="36">
        <v>463832474</v>
      </c>
      <c r="N124" s="36">
        <v>0</v>
      </c>
      <c r="O124" s="44"/>
      <c r="P124" s="45"/>
      <c r="Q124" s="38"/>
      <c r="R124" s="46"/>
      <c r="S124" s="45"/>
      <c r="T124" s="46"/>
      <c r="U124" s="38"/>
      <c r="V124" s="46"/>
      <c r="W124" s="39"/>
      <c r="X124" s="46"/>
      <c r="Y124" s="47"/>
      <c r="Z124" s="46"/>
      <c r="AA124" s="46"/>
      <c r="AB124" s="39"/>
      <c r="AC124" s="46"/>
      <c r="AD124" s="39"/>
      <c r="AE124" s="46"/>
      <c r="AF124" s="49"/>
    </row>
    <row r="125" spans="3:32" customFormat="1" ht="15.75" thickBot="1" x14ac:dyDescent="0.3">
      <c r="C125" s="48">
        <f t="shared" si="104"/>
        <v>36.300000000000004</v>
      </c>
      <c r="D125" s="76" t="s">
        <v>190</v>
      </c>
      <c r="E125" s="43">
        <v>0.1</v>
      </c>
      <c r="F125" s="43"/>
      <c r="G125" s="36">
        <v>2370316604</v>
      </c>
      <c r="H125" s="36">
        <v>2514951604</v>
      </c>
      <c r="I125" s="36">
        <v>61411278</v>
      </c>
      <c r="J125" s="36">
        <v>61411278</v>
      </c>
      <c r="K125" s="41">
        <f t="shared" si="105"/>
        <v>2308905326</v>
      </c>
      <c r="L125" s="41">
        <f t="shared" si="106"/>
        <v>2453540326</v>
      </c>
      <c r="M125" s="36">
        <v>281905107</v>
      </c>
      <c r="N125" s="36">
        <v>0</v>
      </c>
      <c r="O125" s="44"/>
      <c r="P125" s="45"/>
      <c r="Q125" s="38"/>
      <c r="R125" s="46"/>
      <c r="S125" s="45"/>
      <c r="T125" s="46"/>
      <c r="U125" s="38"/>
      <c r="V125" s="46"/>
      <c r="W125" s="39"/>
      <c r="X125" s="46"/>
      <c r="Y125" s="47"/>
      <c r="Z125" s="46"/>
      <c r="AA125" s="46"/>
      <c r="AB125" s="39"/>
      <c r="AC125" s="46"/>
      <c r="AD125" s="39"/>
      <c r="AE125" s="46"/>
      <c r="AF125" s="49"/>
    </row>
    <row r="126" spans="3:32" customFormat="1" ht="15.75" thickBot="1" x14ac:dyDescent="0.3">
      <c r="C126" s="60">
        <v>37</v>
      </c>
      <c r="D126" s="74" t="str">
        <f>VLOOKUP(C126,'DATOS INICIALES'!$B$5:$C$64,2,0)</f>
        <v>CONSORCIO INTEGRAL EL DORADO</v>
      </c>
      <c r="E126" s="61">
        <f>SUM(E127:E128)</f>
        <v>1</v>
      </c>
      <c r="F126" s="61"/>
      <c r="G126" s="62">
        <f>(G127*$E127)+(G128*$E128)</f>
        <v>9479302230</v>
      </c>
      <c r="H126" s="62">
        <f>(H127*$E127)+(H128*$E128)</f>
        <v>9835234070</v>
      </c>
      <c r="I126" s="62">
        <f>(I127*$E127)+(I128*$E128)</f>
        <v>2953514150</v>
      </c>
      <c r="J126" s="62">
        <f>(J127*$E127)+(J128*$E128)</f>
        <v>3015618220</v>
      </c>
      <c r="K126" s="62">
        <f>SUM(K127:K128)</f>
        <v>13317468000</v>
      </c>
      <c r="L126" s="62">
        <f>(L127*$E127)+(L128*$E128)</f>
        <v>6819615850</v>
      </c>
      <c r="M126" s="62">
        <f>(M127*$E127)+(M128*$E128)</f>
        <v>1970705120</v>
      </c>
      <c r="N126" s="62">
        <f>(N127*$E127)+(N128*$E128)</f>
        <v>91630</v>
      </c>
      <c r="O126" s="63"/>
      <c r="P126" s="64">
        <f>+'DATOS INICIALES'!$H$3</f>
        <v>1808060441</v>
      </c>
      <c r="Q126" s="65">
        <f>+K126</f>
        <v>13317468000</v>
      </c>
      <c r="R126" s="66" t="str">
        <f>IF(Q126&gt;=(P126*$R$12),"HABIL","NO HABIL")</f>
        <v>HABIL</v>
      </c>
      <c r="S126" s="64">
        <f>IF(COUNTIF(F127:F128,"L")&gt;0,VLOOKUP("L",F127:K128,6,0),0)</f>
        <v>13306030000</v>
      </c>
      <c r="T126" s="67" t="str">
        <f>IF(S126&gt;=(($T$12*P126)),"HABIL","NO HABIL")</f>
        <v>HABIL</v>
      </c>
      <c r="U126" s="62">
        <f>+G126/I126</f>
        <v>3.2094995143327822</v>
      </c>
      <c r="V126" s="66" t="str">
        <f>IF(U126&gt;=$V$12,"HABIL","NO HABIL")</f>
        <v>HABIL</v>
      </c>
      <c r="W126" s="68">
        <f>+J126/H126</f>
        <v>0.30661377233495773</v>
      </c>
      <c r="X126" s="66" t="str">
        <f>IF(W126&lt;=$X$12,"HABIL","NO HABIL")</f>
        <v>HABIL</v>
      </c>
      <c r="Y126" s="69">
        <f>+M126/N126</f>
        <v>21507.204190767217</v>
      </c>
      <c r="Z126" s="66" t="str">
        <f>IF(Y126&gt;=$Z$12,"HABIL","NO HABIL")</f>
        <v>HABIL</v>
      </c>
      <c r="AA126" s="70" t="str">
        <f>IF(AND(R126="HABIL",T126="HABIL",V126="HABIL",X126="HABIL",Z126="HABIL"),"HABIL","NO HABIL")</f>
        <v>HABIL</v>
      </c>
      <c r="AB126" s="68">
        <f>+M126/L126</f>
        <v>0.28897597215831444</v>
      </c>
      <c r="AC126" s="66" t="str">
        <f>IF(AB126&gt;=$AC$12,"HABIL","NO HABIL")</f>
        <v>HABIL</v>
      </c>
      <c r="AD126" s="68">
        <f>+M126/H126</f>
        <v>0.20037195922069193</v>
      </c>
      <c r="AE126" s="66" t="str">
        <f>IF(AD126&gt;=$AE$12,"HABIL","NO HABIL")</f>
        <v>HABIL</v>
      </c>
      <c r="AF126" s="71" t="str">
        <f>IF(AND(AC126="HABIL",AE126="HABIL"),"HABIL","NO HABIL")</f>
        <v>HABIL</v>
      </c>
    </row>
    <row r="127" spans="3:32" customFormat="1" ht="25.5" x14ac:dyDescent="0.25">
      <c r="C127" s="48">
        <f t="shared" ref="C127:C128" si="107">+C126+0.1</f>
        <v>37.1</v>
      </c>
      <c r="D127" s="75" t="s">
        <v>191</v>
      </c>
      <c r="E127" s="42">
        <v>0.51</v>
      </c>
      <c r="F127" s="42"/>
      <c r="G127" s="37">
        <v>37479000</v>
      </c>
      <c r="H127" s="37">
        <v>37614000</v>
      </c>
      <c r="I127" s="37">
        <v>26041000</v>
      </c>
      <c r="J127" s="37">
        <v>26041000</v>
      </c>
      <c r="K127" s="40">
        <f>+(G127-I127)</f>
        <v>11438000</v>
      </c>
      <c r="L127" s="40">
        <f>+H127-J127</f>
        <v>11573000</v>
      </c>
      <c r="M127" s="37">
        <v>1499000</v>
      </c>
      <c r="N127" s="37">
        <v>0</v>
      </c>
      <c r="O127" s="44"/>
      <c r="P127" s="45"/>
      <c r="Q127" s="38"/>
      <c r="R127" s="46"/>
      <c r="S127" s="45"/>
      <c r="T127" s="46"/>
      <c r="U127" s="38"/>
      <c r="V127" s="46"/>
      <c r="W127" s="39"/>
      <c r="X127" s="46"/>
      <c r="Y127" s="47"/>
      <c r="Z127" s="46"/>
      <c r="AA127" s="46"/>
      <c r="AB127" s="39"/>
      <c r="AC127" s="46"/>
      <c r="AD127" s="39"/>
      <c r="AE127" s="46"/>
      <c r="AF127" s="49"/>
    </row>
    <row r="128" spans="3:32" customFormat="1" ht="26.25" thickBot="1" x14ac:dyDescent="0.3">
      <c r="C128" s="48">
        <f t="shared" si="107"/>
        <v>37.200000000000003</v>
      </c>
      <c r="D128" s="76" t="s">
        <v>192</v>
      </c>
      <c r="E128" s="43">
        <v>0.49</v>
      </c>
      <c r="F128" s="43" t="s">
        <v>113</v>
      </c>
      <c r="G128" s="36">
        <v>19306506000</v>
      </c>
      <c r="H128" s="36">
        <v>20032757000</v>
      </c>
      <c r="I128" s="36">
        <v>6000476000</v>
      </c>
      <c r="J128" s="36">
        <v>6127219000</v>
      </c>
      <c r="K128" s="41">
        <f t="shared" ref="K128" si="108">+(G128-I128)</f>
        <v>13306030000</v>
      </c>
      <c r="L128" s="41">
        <f t="shared" ref="L128" si="109">+H128-J128</f>
        <v>13905538000</v>
      </c>
      <c r="M128" s="36">
        <v>4020287000</v>
      </c>
      <c r="N128" s="36">
        <v>187000</v>
      </c>
      <c r="O128" s="44"/>
      <c r="P128" s="45"/>
      <c r="Q128" s="38"/>
      <c r="R128" s="46"/>
      <c r="S128" s="45"/>
      <c r="T128" s="46"/>
      <c r="U128" s="38"/>
      <c r="V128" s="46"/>
      <c r="W128" s="39"/>
      <c r="X128" s="46"/>
      <c r="Y128" s="47"/>
      <c r="Z128" s="46"/>
      <c r="AA128" s="46"/>
      <c r="AB128" s="39"/>
      <c r="AC128" s="46"/>
      <c r="AD128" s="39"/>
      <c r="AE128" s="46"/>
      <c r="AF128" s="49"/>
    </row>
    <row r="129" spans="3:33" customFormat="1" ht="26.25" thickBot="1" x14ac:dyDescent="0.3">
      <c r="C129" s="60">
        <v>38</v>
      </c>
      <c r="D129" s="74" t="str">
        <f>VLOOKUP(C129,'DATOS INICIALES'!$B$5:$C$64,2,0)</f>
        <v>INGENIERÍA Y CONSULTORÍA 
INGECON SAS</v>
      </c>
      <c r="E129" s="61">
        <v>1</v>
      </c>
      <c r="F129" s="61" t="s">
        <v>143</v>
      </c>
      <c r="G129" s="62">
        <v>5307256000</v>
      </c>
      <c r="H129" s="62">
        <v>9869342000</v>
      </c>
      <c r="I129" s="62">
        <v>1866398000</v>
      </c>
      <c r="J129" s="62">
        <v>4342368000</v>
      </c>
      <c r="K129" s="62">
        <f t="shared" ref="K129" si="110">+(G129-I129)</f>
        <v>3440858000</v>
      </c>
      <c r="L129" s="62">
        <f t="shared" ref="L129" si="111">+H129-J129</f>
        <v>5526974000</v>
      </c>
      <c r="M129" s="62">
        <v>1086368000</v>
      </c>
      <c r="N129" s="62">
        <v>0</v>
      </c>
      <c r="O129" s="63"/>
      <c r="P129" s="64">
        <f>+'DATOS INICIALES'!$H$3</f>
        <v>1808060441</v>
      </c>
      <c r="Q129" s="65">
        <f>+K129</f>
        <v>3440858000</v>
      </c>
      <c r="R129" s="66" t="str">
        <f>IF(Q129&gt;=(P129*$R$12),"HABIL","NO HABIL")</f>
        <v>HABIL</v>
      </c>
      <c r="S129" s="64"/>
      <c r="T129" s="67"/>
      <c r="U129" s="62">
        <f>+G129/I129</f>
        <v>2.8435821298565473</v>
      </c>
      <c r="V129" s="66" t="str">
        <f>IF(U129&gt;=$V$12,"HABIL","NO HABIL")</f>
        <v>HABIL</v>
      </c>
      <c r="W129" s="68">
        <f>+J129/H129</f>
        <v>0.43998556337393113</v>
      </c>
      <c r="X129" s="66" t="str">
        <f>IF(W129&lt;=$X$12,"HABIL","NO HABIL")</f>
        <v>HABIL</v>
      </c>
      <c r="Y129" s="69" t="s">
        <v>170</v>
      </c>
      <c r="Z129" s="66" t="str">
        <f>IF(Y129&gt;=$Z$12,"HABIL","NO HABIL")</f>
        <v>HABIL</v>
      </c>
      <c r="AA129" s="70" t="str">
        <f>IF(AND(R129="HABIL",V129="HABIL",X129="HABIL",Z129="HABIL"),"HABIL","NO HABIL")</f>
        <v>HABIL</v>
      </c>
      <c r="AB129" s="68">
        <f>+M129/L129</f>
        <v>0.19655746526037576</v>
      </c>
      <c r="AC129" s="66" t="str">
        <f>IF(AB129&gt;=$AC$12,"HABIL","NO HABIL")</f>
        <v>HABIL</v>
      </c>
      <c r="AD129" s="68">
        <f>+M129/H129</f>
        <v>0.11007501817243744</v>
      </c>
      <c r="AE129" s="66" t="str">
        <f>IF(AD129&gt;=$AE$12,"HABIL","NO HABIL")</f>
        <v>HABIL</v>
      </c>
      <c r="AF129" s="71" t="str">
        <f>IF(AND(AC129="HABIL",AE129="HABIL"),"HABIL","NO HABIL")</f>
        <v>HABIL</v>
      </c>
    </row>
    <row r="130" spans="3:33" customFormat="1" ht="15.75" thickBot="1" x14ac:dyDescent="0.3">
      <c r="C130" s="60">
        <v>39</v>
      </c>
      <c r="D130" s="74" t="str">
        <f>VLOOKUP(C130,'DATOS INICIALES'!$B$5:$C$64,2,0)</f>
        <v>CB INGENIEROS S.A.S</v>
      </c>
      <c r="E130" s="61">
        <v>1</v>
      </c>
      <c r="F130" s="61" t="s">
        <v>143</v>
      </c>
      <c r="G130" s="62">
        <v>2447965702</v>
      </c>
      <c r="H130" s="62">
        <v>4545079715</v>
      </c>
      <c r="I130" s="62">
        <v>425217181</v>
      </c>
      <c r="J130" s="62">
        <v>2725525488</v>
      </c>
      <c r="K130" s="62">
        <f t="shared" ref="K130" si="112">+(G130-I130)</f>
        <v>2022748521</v>
      </c>
      <c r="L130" s="62">
        <f t="shared" ref="L130" si="113">+H130-J130</f>
        <v>1819554227</v>
      </c>
      <c r="M130" s="62">
        <v>570373862</v>
      </c>
      <c r="N130" s="62">
        <v>87367418</v>
      </c>
      <c r="O130" s="63"/>
      <c r="P130" s="64">
        <f>+'DATOS INICIALES'!$H$3</f>
        <v>1808060441</v>
      </c>
      <c r="Q130" s="65">
        <f>+K130</f>
        <v>2022748521</v>
      </c>
      <c r="R130" s="66" t="str">
        <f>IF(Q130&gt;=(P130*$R$12),"HABIL","NO HABIL")</f>
        <v>HABIL</v>
      </c>
      <c r="S130" s="64"/>
      <c r="T130" s="67"/>
      <c r="U130" s="62">
        <f>+G130/I130</f>
        <v>5.7569774020960836</v>
      </c>
      <c r="V130" s="66" t="str">
        <f>IF(U130&gt;=$V$12,"HABIL","NO HABIL")</f>
        <v>HABIL</v>
      </c>
      <c r="W130" s="68">
        <f>+J130/H130</f>
        <v>0.59966505735972553</v>
      </c>
      <c r="X130" s="66" t="str">
        <f>IF(W130&lt;=$X$12,"HABIL","NO HABIL")</f>
        <v>HABIL</v>
      </c>
      <c r="Y130" s="69">
        <f>+M130/N130</f>
        <v>6.528450480246538</v>
      </c>
      <c r="Z130" s="66" t="str">
        <f>IF(Y130&gt;=$Z$12,"HABIL","NO HABIL")</f>
        <v>HABIL</v>
      </c>
      <c r="AA130" s="70" t="str">
        <f>IF(AND(R130="HABIL",V130="HABIL",X130="HABIL",Z130="HABIL"),"HABIL","NO HABIL")</f>
        <v>HABIL</v>
      </c>
      <c r="AB130" s="68">
        <f>+M130/L130</f>
        <v>0.31346900990162135</v>
      </c>
      <c r="AC130" s="66" t="str">
        <f>IF(AB130&gt;=$AC$12,"HABIL","NO HABIL")</f>
        <v>HABIL</v>
      </c>
      <c r="AD130" s="68">
        <f>+M130/H130</f>
        <v>0.12549259809846922</v>
      </c>
      <c r="AE130" s="66" t="str">
        <f>IF(AD130&gt;=$AE$12,"HABIL","NO HABIL")</f>
        <v>HABIL</v>
      </c>
      <c r="AF130" s="71" t="str">
        <f>IF(AND(AC130="HABIL",AE130="HABIL"),"HABIL","NO HABIL")</f>
        <v>HABIL</v>
      </c>
    </row>
    <row r="131" spans="3:33" customFormat="1" ht="15.75" thickBot="1" x14ac:dyDescent="0.3">
      <c r="C131" s="60">
        <v>40</v>
      </c>
      <c r="D131" s="74" t="str">
        <f>VLOOKUP(C131,'DATOS INICIALES'!$B$5:$C$64,2,0)</f>
        <v>CONSORCIO AEROTERMINAL</v>
      </c>
      <c r="E131" s="61">
        <f>SUM(E132:E134)</f>
        <v>1</v>
      </c>
      <c r="F131" s="61"/>
      <c r="G131" s="62">
        <f>(G132*$E132)+(G133*$E133)+(G134*$E134)</f>
        <v>2329858843.8000002</v>
      </c>
      <c r="H131" s="62">
        <f>(H132*$E132)+(H133*$E133)+(H134*$E134)</f>
        <v>2672187970.8000002</v>
      </c>
      <c r="I131" s="62">
        <f>(I132*$E132)+(I133*$E133)+(I134*$E134)</f>
        <v>638088736.80000007</v>
      </c>
      <c r="J131" s="62">
        <f>(J132*$E132)+(J133*$E133)+(J134*$E134)</f>
        <v>977906121.20000005</v>
      </c>
      <c r="K131" s="62">
        <f>SUM(K132:K134)</f>
        <v>4315275957</v>
      </c>
      <c r="L131" s="62">
        <f>(L132*$E132)+(L133*$E133)+(L134*$E134)</f>
        <v>1694281849.6000001</v>
      </c>
      <c r="M131" s="62">
        <f>(M132*$E132)+(M133*$E133)+(M134*$E134)</f>
        <v>539223734.80000007</v>
      </c>
      <c r="N131" s="62">
        <f>(N132*$E132)+(N133*$E133)+(N134*$E134)</f>
        <v>2059433.8</v>
      </c>
      <c r="O131" s="63"/>
      <c r="P131" s="64">
        <f>+'DATOS INICIALES'!$H$3</f>
        <v>1808060441</v>
      </c>
      <c r="Q131" s="65">
        <f>+K131</f>
        <v>4315275957</v>
      </c>
      <c r="R131" s="66" t="str">
        <f>IF(Q131&gt;=(P131*$R$12),"HABIL","NO HABIL")</f>
        <v>HABIL</v>
      </c>
      <c r="S131" s="64">
        <f>IF(COUNTIF(F132:F134,"L")&gt;0,VLOOKUP("L",F132:K134,6,0),0)</f>
        <v>2231019843</v>
      </c>
      <c r="T131" s="67" t="str">
        <f>IF(S131&gt;=(($T$12*P131)),"HABIL","NO HABIL")</f>
        <v>HABIL</v>
      </c>
      <c r="U131" s="62">
        <f>+G131/I131</f>
        <v>3.6513085240842633</v>
      </c>
      <c r="V131" s="66" t="str">
        <f>IF(U131&gt;=$V$12,"HABIL","NO HABIL")</f>
        <v>HABIL</v>
      </c>
      <c r="W131" s="68">
        <f>+J131/H131</f>
        <v>0.36595708531209137</v>
      </c>
      <c r="X131" s="66" t="str">
        <f>IF(W131&lt;=$X$12,"HABIL","NO HABIL")</f>
        <v>HABIL</v>
      </c>
      <c r="Y131" s="69">
        <f>+M131/N131</f>
        <v>261.83105997386275</v>
      </c>
      <c r="Z131" s="66" t="str">
        <f>IF(Y131&gt;=$Z$12,"HABIL","NO HABIL")</f>
        <v>HABIL</v>
      </c>
      <c r="AA131" s="110" t="s">
        <v>161</v>
      </c>
      <c r="AB131" s="68">
        <f>+M131/L131</f>
        <v>0.31826094042576469</v>
      </c>
      <c r="AC131" s="66" t="str">
        <f>IF(AB131&gt;=$AC$12,"HABIL","NO HABIL")</f>
        <v>HABIL</v>
      </c>
      <c r="AD131" s="68">
        <f>+M131/H131</f>
        <v>0.20179109429886669</v>
      </c>
      <c r="AE131" s="66" t="str">
        <f>IF(AD131&gt;=$AE$12,"HABIL","NO HABIL")</f>
        <v>HABIL</v>
      </c>
      <c r="AF131" s="110" t="s">
        <v>161</v>
      </c>
    </row>
    <row r="132" spans="3:33" customFormat="1" ht="15" x14ac:dyDescent="0.25">
      <c r="C132" s="48">
        <f t="shared" ref="C132:C134" si="114">+C131+0.1</f>
        <v>40.1</v>
      </c>
      <c r="D132" s="75" t="s">
        <v>193</v>
      </c>
      <c r="E132" s="42">
        <v>0.4</v>
      </c>
      <c r="F132" s="42"/>
      <c r="G132" s="37">
        <v>3193406039</v>
      </c>
      <c r="H132" s="37">
        <v>3648306436</v>
      </c>
      <c r="I132" s="37">
        <v>1280851304</v>
      </c>
      <c r="J132" s="37">
        <v>1290851384</v>
      </c>
      <c r="K132" s="40">
        <f>+(G132-I132)</f>
        <v>1912554735</v>
      </c>
      <c r="L132" s="40">
        <f>+H132-J132</f>
        <v>2357455052</v>
      </c>
      <c r="M132" s="37">
        <v>676856346</v>
      </c>
      <c r="N132" s="37">
        <v>1290692</v>
      </c>
      <c r="O132" s="44"/>
      <c r="P132" s="45"/>
      <c r="Q132" s="38"/>
      <c r="R132" s="46"/>
      <c r="S132" s="45"/>
      <c r="T132" s="46"/>
      <c r="U132" s="38"/>
      <c r="V132" s="46"/>
      <c r="W132" s="39"/>
      <c r="X132" s="46"/>
      <c r="Y132" s="47"/>
      <c r="Z132" s="46"/>
      <c r="AA132" s="46"/>
      <c r="AB132" s="39"/>
      <c r="AC132" s="46"/>
      <c r="AD132" s="39"/>
      <c r="AE132" s="46"/>
      <c r="AF132" s="49"/>
    </row>
    <row r="133" spans="3:33" customFormat="1" ht="25.5" x14ac:dyDescent="0.25">
      <c r="C133" s="48">
        <f t="shared" si="114"/>
        <v>40.200000000000003</v>
      </c>
      <c r="D133" s="76" t="s">
        <v>194</v>
      </c>
      <c r="E133" s="43">
        <v>0.4</v>
      </c>
      <c r="F133" s="43" t="s">
        <v>113</v>
      </c>
      <c r="G133" s="36">
        <v>2489201198</v>
      </c>
      <c r="H133" s="36">
        <v>2835106201</v>
      </c>
      <c r="I133" s="36">
        <v>258181355</v>
      </c>
      <c r="J133" s="36">
        <v>1097724736</v>
      </c>
      <c r="K133" s="41">
        <f t="shared" ref="K133:K134" si="115">+(G133-I133)</f>
        <v>2231019843</v>
      </c>
      <c r="L133" s="41">
        <f t="shared" ref="L133:L134" si="116">+H133-J133</f>
        <v>1737381465</v>
      </c>
      <c r="M133" s="36">
        <v>624250864</v>
      </c>
      <c r="N133" s="36">
        <v>660110</v>
      </c>
      <c r="O133" s="44"/>
      <c r="P133" s="45"/>
      <c r="Q133" s="38"/>
      <c r="R133" s="46"/>
      <c r="S133" s="45"/>
      <c r="T133" s="46"/>
      <c r="U133" s="38"/>
      <c r="V133" s="46"/>
      <c r="W133" s="39"/>
      <c r="X133" s="46"/>
      <c r="Y133" s="47"/>
      <c r="Z133" s="46"/>
      <c r="AA133" s="46"/>
      <c r="AB133" s="39"/>
      <c r="AC133" s="46"/>
      <c r="AD133" s="39"/>
      <c r="AE133" s="46"/>
      <c r="AF133" s="49"/>
    </row>
    <row r="134" spans="3:33" customFormat="1" ht="26.25" thickBot="1" x14ac:dyDescent="0.3">
      <c r="C134" s="48">
        <f t="shared" si="114"/>
        <v>40.300000000000004</v>
      </c>
      <c r="D134" s="76" t="s">
        <v>195</v>
      </c>
      <c r="E134" s="43">
        <v>0.2</v>
      </c>
      <c r="F134" s="43"/>
      <c r="G134" s="36">
        <v>284079745</v>
      </c>
      <c r="H134" s="36">
        <v>394114580</v>
      </c>
      <c r="I134" s="36">
        <v>112378366</v>
      </c>
      <c r="J134" s="36">
        <v>112378366</v>
      </c>
      <c r="K134" s="41">
        <f t="shared" si="115"/>
        <v>171701379</v>
      </c>
      <c r="L134" s="41">
        <f t="shared" si="116"/>
        <v>281736214</v>
      </c>
      <c r="M134" s="36">
        <v>93904254</v>
      </c>
      <c r="N134" s="36">
        <v>6395565</v>
      </c>
      <c r="O134" s="44"/>
      <c r="P134" s="45"/>
      <c r="Q134" s="38"/>
      <c r="R134" s="46"/>
      <c r="S134" s="45"/>
      <c r="T134" s="46"/>
      <c r="U134" s="38"/>
      <c r="V134" s="46"/>
      <c r="W134" s="39"/>
      <c r="X134" s="46"/>
      <c r="Y134" s="47"/>
      <c r="Z134" s="46"/>
      <c r="AA134" s="46"/>
      <c r="AB134" s="39"/>
      <c r="AC134" s="46"/>
      <c r="AD134" s="39"/>
      <c r="AE134" s="46"/>
      <c r="AF134" s="49"/>
    </row>
    <row r="135" spans="3:33" customFormat="1" ht="15.75" thickBot="1" x14ac:dyDescent="0.3">
      <c r="C135" s="60">
        <v>41</v>
      </c>
      <c r="D135" s="74" t="str">
        <f>VLOOKUP(C135,'DATOS INICIALES'!$B$5:$C$64,2,0)</f>
        <v>CONSORCIO MAB</v>
      </c>
      <c r="E135" s="61">
        <f>SUM(E136:E137)</f>
        <v>1</v>
      </c>
      <c r="F135" s="61"/>
      <c r="G135" s="62">
        <f>(G136*$E136)+(G137*$E137)</f>
        <v>23309366306</v>
      </c>
      <c r="H135" s="62">
        <f>(H136*$E136)+(H137*$E137)</f>
        <v>26165822522</v>
      </c>
      <c r="I135" s="62">
        <f>(I136*$E136)+(I137*$E137)</f>
        <v>9334204215.6000004</v>
      </c>
      <c r="J135" s="62">
        <f>(J136*$E136)+(J137*$E137)</f>
        <v>14201609907</v>
      </c>
      <c r="K135" s="62">
        <f>SUM(K136:K137)</f>
        <v>23937905226</v>
      </c>
      <c r="L135" s="62">
        <f>(L136*$E136)+(L137*$E137)</f>
        <v>11964212615</v>
      </c>
      <c r="M135" s="62">
        <f>(M136*$E136)+(M137*$E137)</f>
        <v>5338062539</v>
      </c>
      <c r="N135" s="62">
        <f>(N136*$E136)+(N137*$E137)</f>
        <v>44683060.199999996</v>
      </c>
      <c r="O135" s="63"/>
      <c r="P135" s="64">
        <f>+'DATOS INICIALES'!$H$3</f>
        <v>1808060441</v>
      </c>
      <c r="Q135" s="65">
        <f>+K135</f>
        <v>23937905226</v>
      </c>
      <c r="R135" s="66" t="str">
        <f>IF(Q135&gt;=(P135*$R$12),"HABIL","NO HABIL")</f>
        <v>HABIL</v>
      </c>
      <c r="S135" s="64">
        <f>IF(COUNTIF(F136:F137,"L")&gt;0,VLOOKUP("L",F136:K137,6,0),0)</f>
        <v>22000000000</v>
      </c>
      <c r="T135" s="67" t="str">
        <f>IF(S135&gt;=(($T$12*P135)),"HABIL","NO HABIL")</f>
        <v>HABIL</v>
      </c>
      <c r="U135" s="62">
        <f>+G135/I135</f>
        <v>2.4971990935278332</v>
      </c>
      <c r="V135" s="66" t="str">
        <f>IF(U135&gt;=$V$12,"HABIL","NO HABIL")</f>
        <v>HABIL</v>
      </c>
      <c r="W135" s="68">
        <f>+J135/H135</f>
        <v>0.54275419376017731</v>
      </c>
      <c r="X135" s="66" t="str">
        <f>IF(W135&lt;=$X$12,"HABIL","NO HABIL")</f>
        <v>HABIL</v>
      </c>
      <c r="Y135" s="69">
        <f>+M135/N135</f>
        <v>119.46501683427672</v>
      </c>
      <c r="Z135" s="66" t="str">
        <f>IF(Y135&gt;=$Z$12,"HABIL","NO HABIL")</f>
        <v>HABIL</v>
      </c>
      <c r="AA135" s="70" t="str">
        <f>IF(AND(R135="HABIL",T135="HABIL",V135="HABIL",X135="HABIL",Z135="HABIL"),"HABIL","NO HABIL")</f>
        <v>HABIL</v>
      </c>
      <c r="AB135" s="68">
        <f>+M135/L135</f>
        <v>0.44616914717040906</v>
      </c>
      <c r="AC135" s="66" t="str">
        <f>IF(AB135&gt;=$AC$12,"HABIL","NO HABIL")</f>
        <v>HABIL</v>
      </c>
      <c r="AD135" s="68">
        <f>+M135/H135</f>
        <v>0.20400897141726779</v>
      </c>
      <c r="AE135" s="66" t="str">
        <f>IF(AD135&gt;=$AE$12,"HABIL","NO HABIL")</f>
        <v>HABIL</v>
      </c>
      <c r="AF135" s="71" t="str">
        <f>IF(AND(AC135="HABIL",AE135="HABIL"),"HABIL","NO HABIL")</f>
        <v>HABIL</v>
      </c>
    </row>
    <row r="136" spans="3:33" customFormat="1" ht="25.5" x14ac:dyDescent="0.25">
      <c r="C136" s="48">
        <f t="shared" ref="C136:C137" si="117">+C135+0.1</f>
        <v>41.1</v>
      </c>
      <c r="D136" s="75" t="s">
        <v>196</v>
      </c>
      <c r="E136" s="42">
        <v>0.6</v>
      </c>
      <c r="F136" s="42" t="s">
        <v>113</v>
      </c>
      <c r="G136" s="37">
        <v>35711048300</v>
      </c>
      <c r="H136" s="37">
        <v>40471562272</v>
      </c>
      <c r="I136" s="37">
        <v>13711048300</v>
      </c>
      <c r="J136" s="37">
        <v>21823391119</v>
      </c>
      <c r="K136" s="40">
        <f>+(G136-I136)</f>
        <v>22000000000</v>
      </c>
      <c r="L136" s="40">
        <f>+H136-J136</f>
        <v>18648171153</v>
      </c>
      <c r="M136" s="37">
        <v>8714902879</v>
      </c>
      <c r="N136" s="37">
        <v>74471767</v>
      </c>
      <c r="O136" s="44"/>
      <c r="P136" s="45"/>
      <c r="Q136" s="38"/>
      <c r="R136" s="46"/>
      <c r="S136" s="45"/>
      <c r="T136" s="46"/>
      <c r="U136" s="38"/>
      <c r="V136" s="46"/>
      <c r="W136" s="39"/>
      <c r="X136" s="46"/>
      <c r="Y136" s="47"/>
      <c r="Z136" s="46"/>
      <c r="AA136" s="46"/>
      <c r="AB136" s="39"/>
      <c r="AC136" s="46"/>
      <c r="AD136" s="39"/>
      <c r="AE136" s="46"/>
      <c r="AF136" s="49"/>
    </row>
    <row r="137" spans="3:33" customFormat="1" ht="15.75" thickBot="1" x14ac:dyDescent="0.3">
      <c r="C137" s="48">
        <f t="shared" si="117"/>
        <v>41.2</v>
      </c>
      <c r="D137" s="76" t="s">
        <v>197</v>
      </c>
      <c r="E137" s="43">
        <v>0.4</v>
      </c>
      <c r="F137" s="43"/>
      <c r="G137" s="36">
        <v>4706843315</v>
      </c>
      <c r="H137" s="36">
        <v>4707212897</v>
      </c>
      <c r="I137" s="36">
        <v>2768938089</v>
      </c>
      <c r="J137" s="36">
        <v>2768938089</v>
      </c>
      <c r="K137" s="41">
        <f t="shared" ref="K137" si="118">+(G137-I137)</f>
        <v>1937905226</v>
      </c>
      <c r="L137" s="41">
        <f t="shared" ref="L137" si="119">+H137-J137</f>
        <v>1938274808</v>
      </c>
      <c r="M137" s="36">
        <v>272802029</v>
      </c>
      <c r="N137" s="36">
        <v>0</v>
      </c>
      <c r="O137" s="44"/>
      <c r="P137" s="45"/>
      <c r="Q137" s="38"/>
      <c r="R137" s="46"/>
      <c r="S137" s="45"/>
      <c r="T137" s="46"/>
      <c r="U137" s="38"/>
      <c r="V137" s="46"/>
      <c r="W137" s="39"/>
      <c r="X137" s="46"/>
      <c r="Y137" s="47"/>
      <c r="Z137" s="46"/>
      <c r="AA137" s="46"/>
      <c r="AB137" s="39"/>
      <c r="AC137" s="46"/>
      <c r="AD137" s="39"/>
      <c r="AE137" s="46"/>
      <c r="AF137" s="49"/>
    </row>
    <row r="138" spans="3:33" customFormat="1" ht="15.75" thickBot="1" x14ac:dyDescent="0.3">
      <c r="C138" s="60">
        <v>42</v>
      </c>
      <c r="D138" s="74" t="str">
        <f>VLOOKUP(C138,'DATOS INICIALES'!$B$5:$C$64,2,0)</f>
        <v>CONSORCIO INTERDORADO</v>
      </c>
      <c r="E138" s="61">
        <f>SUM(E139:E140)</f>
        <v>1</v>
      </c>
      <c r="F138" s="61"/>
      <c r="G138" s="62">
        <f>(G139*$E139)+(G140*$E140)</f>
        <v>1374943394.9000001</v>
      </c>
      <c r="H138" s="62">
        <f>(H139*$E139)+(H140*$E140)</f>
        <v>1380892485.1000001</v>
      </c>
      <c r="I138" s="62">
        <f>(I139*$E139)+(I140*$E140)</f>
        <v>874632857.5</v>
      </c>
      <c r="J138" s="62">
        <f>(J139*$E139)+(J140*$E140)</f>
        <v>874725657.5</v>
      </c>
      <c r="K138" s="62">
        <f>SUM(K139:K140)</f>
        <v>2528208838</v>
      </c>
      <c r="L138" s="62">
        <f>(L139*$E139)+(L140*$E140)</f>
        <v>506166827.60000002</v>
      </c>
      <c r="M138" s="62">
        <f>(M139*$E139)+(M140*$E140)</f>
        <v>84957383.599999994</v>
      </c>
      <c r="N138" s="62">
        <f>(N139*$E139)+(N140*$E140)</f>
        <v>8436048.4000000004</v>
      </c>
      <c r="O138" s="63"/>
      <c r="P138" s="64">
        <f>+'DATOS INICIALES'!$H$3</f>
        <v>1808060441</v>
      </c>
      <c r="Q138" s="65">
        <f>+K138</f>
        <v>2528208838</v>
      </c>
      <c r="R138" s="66" t="str">
        <f>IF(Q138&gt;=(P138*$R$12),"HABIL","NO HABIL")</f>
        <v>HABIL</v>
      </c>
      <c r="S138" s="64">
        <f>IF(COUNTIF(F139:F140,"L")&gt;0,VLOOKUP("L",F139:K140,6,0),0)</f>
        <v>309362067</v>
      </c>
      <c r="T138" s="67" t="str">
        <f>IF(S138&gt;=(($T$12*P138)),"HABIL","NO HABIL")</f>
        <v>HABIL</v>
      </c>
      <c r="U138" s="62">
        <f>+G138/I138</f>
        <v>1.5720234874665684</v>
      </c>
      <c r="V138" s="66" t="str">
        <f>IF(U138&gt;=$V$12,"HABIL","NO HABIL")</f>
        <v>HABIL</v>
      </c>
      <c r="W138" s="68">
        <f>+J138/H138</f>
        <v>0.63344950236053676</v>
      </c>
      <c r="X138" s="66" t="str">
        <f>IF(W138&lt;=$X$12,"HABIL","NO HABIL")</f>
        <v>HABIL</v>
      </c>
      <c r="Y138" s="69">
        <f>+M138/N138</f>
        <v>10.070755829233979</v>
      </c>
      <c r="Z138" s="66" t="str">
        <f>IF(Y138&gt;=$Z$12,"HABIL","NO HABIL")</f>
        <v>HABIL</v>
      </c>
      <c r="AA138" s="110" t="s">
        <v>161</v>
      </c>
      <c r="AB138" s="68">
        <f>+M138/L138</f>
        <v>0.16784462941364037</v>
      </c>
      <c r="AC138" s="66" t="str">
        <f>IF(AB138&gt;=$AC$12,"HABIL","NO HABIL")</f>
        <v>HABIL</v>
      </c>
      <c r="AD138" s="68">
        <f>+M138/H138</f>
        <v>6.1523532437681154E-2</v>
      </c>
      <c r="AE138" s="66" t="str">
        <f>IF(AD138&gt;=$AE$12,"HABIL","NO HABIL")</f>
        <v>HABIL</v>
      </c>
      <c r="AF138" s="114" t="s">
        <v>161</v>
      </c>
      <c r="AG138" s="113"/>
    </row>
    <row r="139" spans="3:33" customFormat="1" ht="25.5" x14ac:dyDescent="0.25">
      <c r="C139" s="48">
        <f t="shared" ref="C139:C140" si="120">+C138+0.1</f>
        <v>42.1</v>
      </c>
      <c r="D139" s="75" t="s">
        <v>198</v>
      </c>
      <c r="E139" s="42">
        <v>0.1</v>
      </c>
      <c r="F139" s="42"/>
      <c r="G139" s="37">
        <v>8510731715</v>
      </c>
      <c r="H139" s="37">
        <v>8570222617</v>
      </c>
      <c r="I139" s="37">
        <v>6291884944</v>
      </c>
      <c r="J139" s="37">
        <v>6292812944</v>
      </c>
      <c r="K139" s="40">
        <f>+(G139-I139)</f>
        <v>2218846771</v>
      </c>
      <c r="L139" s="40">
        <f>+H139-J139</f>
        <v>2277409673</v>
      </c>
      <c r="M139" s="37">
        <v>729945233</v>
      </c>
      <c r="N139" s="37">
        <v>13215484</v>
      </c>
      <c r="O139" s="44"/>
      <c r="P139" s="45"/>
      <c r="Q139" s="38"/>
      <c r="R139" s="46"/>
      <c r="S139" s="45"/>
      <c r="T139" s="46"/>
      <c r="U139" s="38"/>
      <c r="V139" s="46"/>
      <c r="W139" s="39"/>
      <c r="X139" s="46"/>
      <c r="Y139" s="47"/>
      <c r="Z139" s="46"/>
      <c r="AA139" s="46"/>
      <c r="AB139" s="39"/>
      <c r="AC139" s="46"/>
      <c r="AD139" s="39"/>
      <c r="AE139" s="46"/>
      <c r="AF139" s="49"/>
    </row>
    <row r="140" spans="3:33" customFormat="1" ht="15.75" thickBot="1" x14ac:dyDescent="0.3">
      <c r="C140" s="48">
        <f t="shared" si="120"/>
        <v>42.2</v>
      </c>
      <c r="D140" s="76" t="s">
        <v>199</v>
      </c>
      <c r="E140" s="43">
        <v>0.9</v>
      </c>
      <c r="F140" s="43" t="s">
        <v>113</v>
      </c>
      <c r="G140" s="36">
        <v>582078026</v>
      </c>
      <c r="H140" s="36">
        <v>582078026</v>
      </c>
      <c r="I140" s="36">
        <v>272715959</v>
      </c>
      <c r="J140" s="36">
        <v>272715959</v>
      </c>
      <c r="K140" s="41">
        <f t="shared" ref="K140" si="121">+(G140-I140)</f>
        <v>309362067</v>
      </c>
      <c r="L140" s="41">
        <f t="shared" ref="L140" si="122">+H140-J140</f>
        <v>309362067</v>
      </c>
      <c r="M140" s="36">
        <v>13292067</v>
      </c>
      <c r="N140" s="36">
        <v>7905000</v>
      </c>
      <c r="O140" s="44"/>
      <c r="P140" s="45"/>
      <c r="Q140" s="38"/>
      <c r="R140" s="46"/>
      <c r="S140" s="45"/>
      <c r="T140" s="46"/>
      <c r="U140" s="38"/>
      <c r="V140" s="46"/>
      <c r="W140" s="39"/>
      <c r="X140" s="46"/>
      <c r="Y140" s="47"/>
      <c r="Z140" s="46"/>
      <c r="AA140" s="46"/>
      <c r="AB140" s="39"/>
      <c r="AC140" s="46"/>
      <c r="AD140" s="39"/>
      <c r="AE140" s="46"/>
      <c r="AF140" s="49"/>
    </row>
    <row r="141" spans="3:33" customFormat="1" ht="15.75" thickBot="1" x14ac:dyDescent="0.3">
      <c r="C141" s="60">
        <v>43</v>
      </c>
      <c r="D141" s="74" t="str">
        <f>VLOOKUP(C141,'DATOS INICIALES'!$B$5:$C$64,2,0)</f>
        <v>CONSORCIO VIAS CWCP</v>
      </c>
      <c r="E141" s="61">
        <f>SUM(E142:E143)</f>
        <v>1</v>
      </c>
      <c r="F141" s="61"/>
      <c r="G141" s="62">
        <f>(G142*$E142)+(G143*$E143)</f>
        <v>8963796319</v>
      </c>
      <c r="H141" s="62">
        <f>(H142*$E142)+(H143*$E143)</f>
        <v>9853805112.5</v>
      </c>
      <c r="I141" s="62">
        <f>(I142*$E142)+(I143*$E143)</f>
        <v>2037042059</v>
      </c>
      <c r="J141" s="62">
        <f>(J142*$E142)+(J143*$E143)</f>
        <v>5854896110.5</v>
      </c>
      <c r="K141" s="62">
        <f>SUM(K142:K143)</f>
        <v>13853508520</v>
      </c>
      <c r="L141" s="62">
        <f>(L142*$E142)+(L143*$E143)</f>
        <v>3998909002</v>
      </c>
      <c r="M141" s="62">
        <f>(M142*$E142)+(M143*$E143)</f>
        <v>455375693.5</v>
      </c>
      <c r="N141" s="62">
        <f>(N142*$E142)+(N143*$E143)</f>
        <v>0</v>
      </c>
      <c r="O141" s="63"/>
      <c r="P141" s="64">
        <f>+'DATOS INICIALES'!$H$3</f>
        <v>1808060441</v>
      </c>
      <c r="Q141" s="65">
        <f>+K141</f>
        <v>13853508520</v>
      </c>
      <c r="R141" s="66" t="str">
        <f>IF(Q141&gt;=(P141*$R$12),"HABIL","NO HABIL")</f>
        <v>HABIL</v>
      </c>
      <c r="S141" s="64">
        <f>IF(COUNTIF(F142:F143,"L")&gt;0,VLOOKUP("L",F142:K143,6,0),0)</f>
        <v>6521635733</v>
      </c>
      <c r="T141" s="67" t="str">
        <f>IF(S141&gt;=(($T$12*P141)),"HABIL","NO HABIL")</f>
        <v>HABIL</v>
      </c>
      <c r="U141" s="62">
        <f>+G141/I141</f>
        <v>4.4003982536327202</v>
      </c>
      <c r="V141" s="66" t="str">
        <f>IF(U141&gt;=$V$12,"HABIL","NO HABIL")</f>
        <v>HABIL</v>
      </c>
      <c r="W141" s="68">
        <f>+J141/H141</f>
        <v>0.59417616277724006</v>
      </c>
      <c r="X141" s="66" t="str">
        <f>IF(W141&lt;=$X$12,"HABIL","NO HABIL")</f>
        <v>HABIL</v>
      </c>
      <c r="Y141" s="69" t="s">
        <v>170</v>
      </c>
      <c r="Z141" s="66" t="str">
        <f>IF(Y141&gt;=$Z$12,"HABIL","NO HABIL")</f>
        <v>HABIL</v>
      </c>
      <c r="AA141" s="110" t="s">
        <v>161</v>
      </c>
      <c r="AB141" s="68">
        <f>+M141/L141</f>
        <v>0.11387498271959928</v>
      </c>
      <c r="AC141" s="66" t="str">
        <f>IF(AB141&gt;=$AC$12,"HABIL","NO HABIL")</f>
        <v>HABIL</v>
      </c>
      <c r="AD141" s="68">
        <f>+M141/H141</f>
        <v>4.621318245094326E-2</v>
      </c>
      <c r="AE141" s="66" t="str">
        <f>IF(AD141&gt;=$AE$12,"HABIL","NO HABIL")</f>
        <v>HABIL</v>
      </c>
      <c r="AF141" s="114" t="s">
        <v>161</v>
      </c>
    </row>
    <row r="142" spans="3:33" customFormat="1" ht="25.5" x14ac:dyDescent="0.25">
      <c r="C142" s="48">
        <f t="shared" ref="C142:C143" si="123">+C141+0.1</f>
        <v>43.1</v>
      </c>
      <c r="D142" s="75" t="s">
        <v>200</v>
      </c>
      <c r="E142" s="42">
        <v>0.5</v>
      </c>
      <c r="F142" s="42" t="s">
        <v>113</v>
      </c>
      <c r="G142" s="37">
        <v>10267735971</v>
      </c>
      <c r="H142" s="37">
        <v>10281104619</v>
      </c>
      <c r="I142" s="37">
        <v>3746100238</v>
      </c>
      <c r="J142" s="37">
        <v>8157438401</v>
      </c>
      <c r="K142" s="40">
        <f>+(G142-I142)</f>
        <v>6521635733</v>
      </c>
      <c r="L142" s="40">
        <f>+H142-J142</f>
        <v>2123666218</v>
      </c>
      <c r="M142" s="37">
        <v>77264993</v>
      </c>
      <c r="N142" s="37">
        <v>0</v>
      </c>
      <c r="O142" s="44"/>
      <c r="P142" s="45"/>
      <c r="Q142" s="38"/>
      <c r="R142" s="46"/>
      <c r="S142" s="45"/>
      <c r="T142" s="46"/>
      <c r="U142" s="38"/>
      <c r="V142" s="46"/>
      <c r="W142" s="39"/>
      <c r="X142" s="46"/>
      <c r="Y142" s="47"/>
      <c r="Z142" s="46"/>
      <c r="AA142" s="46"/>
      <c r="AB142" s="39"/>
      <c r="AC142" s="46"/>
      <c r="AD142" s="39"/>
      <c r="AE142" s="46"/>
      <c r="AF142" s="49"/>
    </row>
    <row r="143" spans="3:33" customFormat="1" ht="26.25" thickBot="1" x14ac:dyDescent="0.3">
      <c r="C143" s="48">
        <f t="shared" si="123"/>
        <v>43.2</v>
      </c>
      <c r="D143" s="76" t="s">
        <v>201</v>
      </c>
      <c r="E143" s="43">
        <v>0.5</v>
      </c>
      <c r="F143" s="43"/>
      <c r="G143" s="36">
        <v>7659856667</v>
      </c>
      <c r="H143" s="36">
        <v>9426505606</v>
      </c>
      <c r="I143" s="36">
        <v>327983880</v>
      </c>
      <c r="J143" s="36">
        <v>3552353820</v>
      </c>
      <c r="K143" s="41">
        <f t="shared" ref="K143" si="124">+(G143-I143)</f>
        <v>7331872787</v>
      </c>
      <c r="L143" s="41">
        <f t="shared" ref="L143" si="125">+H143-J143</f>
        <v>5874151786</v>
      </c>
      <c r="M143" s="36">
        <v>833486394</v>
      </c>
      <c r="N143" s="36">
        <v>0</v>
      </c>
      <c r="O143" s="44"/>
      <c r="P143" s="45"/>
      <c r="Q143" s="38"/>
      <c r="R143" s="46"/>
      <c r="S143" s="45"/>
      <c r="T143" s="46"/>
      <c r="U143" s="38"/>
      <c r="V143" s="46"/>
      <c r="W143" s="39"/>
      <c r="X143" s="46"/>
      <c r="Y143" s="47"/>
      <c r="Z143" s="46"/>
      <c r="AA143" s="46"/>
      <c r="AB143" s="39"/>
      <c r="AC143" s="46"/>
      <c r="AD143" s="39"/>
      <c r="AE143" s="46"/>
      <c r="AF143" s="49"/>
    </row>
    <row r="144" spans="3:33" customFormat="1" ht="15.75" thickBot="1" x14ac:dyDescent="0.3">
      <c r="C144" s="60">
        <v>44</v>
      </c>
      <c r="D144" s="74" t="str">
        <f>VLOOKUP(C144,'DATOS INICIALES'!$B$5:$C$64,2,0)</f>
        <v>CONSORCIO PIDDO – INTECON</v>
      </c>
      <c r="E144" s="61">
        <f>SUM(E145:E146)</f>
        <v>1</v>
      </c>
      <c r="F144" s="61"/>
      <c r="G144" s="62">
        <f>(G145*$E145)+(G146*$E146)</f>
        <v>8001375459.1999998</v>
      </c>
      <c r="H144" s="62">
        <f>(H145*$E145)+(H146*$E146)</f>
        <v>17956738151</v>
      </c>
      <c r="I144" s="62">
        <f>(I145*$E145)+(I146*$E146)</f>
        <v>2746639396.7999997</v>
      </c>
      <c r="J144" s="62">
        <f>(J145*$E145)+(J146*$E146)</f>
        <v>9505756444.7999992</v>
      </c>
      <c r="K144" s="62">
        <f>SUM(K145:K146)</f>
        <v>8824560104</v>
      </c>
      <c r="L144" s="62">
        <f>(L145*$E145)+(L146*$E146)</f>
        <v>8450981706.1999998</v>
      </c>
      <c r="M144" s="62">
        <f>(M145*$E145)+(M146*$E146)</f>
        <v>902165716.79999995</v>
      </c>
      <c r="N144" s="62">
        <f>(N145*$E145)+(N146*$E146)</f>
        <v>333780042.59999996</v>
      </c>
      <c r="O144" s="63"/>
      <c r="P144" s="64">
        <f>+'DATOS INICIALES'!$H$3</f>
        <v>1808060441</v>
      </c>
      <c r="Q144" s="65">
        <f>+K144</f>
        <v>8824560104</v>
      </c>
      <c r="R144" s="66" t="str">
        <f>IF(Q144&gt;=(P144*$R$12),"HABIL","NO HABIL")</f>
        <v>HABIL</v>
      </c>
      <c r="S144" s="64">
        <f>IF(COUNTIF(F145:F146,"L")&gt;0,VLOOKUP("L",F145:K146,6,0),0)</f>
        <v>8624560104</v>
      </c>
      <c r="T144" s="67" t="str">
        <f>IF(S144&gt;=(($T$12*P144)),"HABIL","NO HABIL")</f>
        <v>HABIL</v>
      </c>
      <c r="U144" s="62">
        <f>+G144/I144</f>
        <v>2.9131510559857561</v>
      </c>
      <c r="V144" s="66" t="str">
        <f>IF(U144&gt;=$V$12,"HABIL","NO HABIL")</f>
        <v>HABIL</v>
      </c>
      <c r="W144" s="68">
        <f>+J144/H144</f>
        <v>0.5293698869396628</v>
      </c>
      <c r="X144" s="66" t="str">
        <f>IF(W144&lt;=$X$12,"HABIL","NO HABIL")</f>
        <v>HABIL</v>
      </c>
      <c r="Y144" s="69">
        <f>+M144/N144</f>
        <v>2.7028749525361828</v>
      </c>
      <c r="Z144" s="66" t="str">
        <f>IF(Y144&gt;=$Z$12,"HABIL","NO HABIL")</f>
        <v>HABIL</v>
      </c>
      <c r="AA144" s="70" t="str">
        <f>IF(AND(R144="HABIL",T144="HABIL",V144="HABIL",X144="HABIL",Z144="HABIL"),"HABIL","NO HABIL")</f>
        <v>HABIL</v>
      </c>
      <c r="AB144" s="68">
        <f>+M144/L144</f>
        <v>0.10675277123581191</v>
      </c>
      <c r="AC144" s="66" t="str">
        <f>IF(AB144&gt;=$AC$12,"HABIL","NO HABIL")</f>
        <v>HABIL</v>
      </c>
      <c r="AD144" s="68">
        <f>+M144/H144</f>
        <v>5.0241068796214469E-2</v>
      </c>
      <c r="AE144" s="66" t="str">
        <f>IF(AD144&gt;=$AE$12,"HABIL","NO HABIL")</f>
        <v>HABIL</v>
      </c>
      <c r="AF144" s="71" t="str">
        <f>IF(AND(AC144="HABIL",AE144="HABIL"),"HABIL","NO HABIL")</f>
        <v>HABIL</v>
      </c>
    </row>
    <row r="145" spans="3:32" customFormat="1" ht="15" x14ac:dyDescent="0.25">
      <c r="C145" s="48">
        <f t="shared" ref="C145:C146" si="126">+C144+0.1</f>
        <v>44.1</v>
      </c>
      <c r="D145" s="75" t="s">
        <v>202</v>
      </c>
      <c r="E145" s="42">
        <v>0.4</v>
      </c>
      <c r="F145" s="42"/>
      <c r="G145" s="37">
        <v>200000000</v>
      </c>
      <c r="H145" s="37">
        <v>200000000</v>
      </c>
      <c r="I145" s="37">
        <v>0</v>
      </c>
      <c r="J145" s="37">
        <v>0</v>
      </c>
      <c r="K145" s="40">
        <f>+(G145-I145)</f>
        <v>200000000</v>
      </c>
      <c r="L145" s="40">
        <f>+H145-J145</f>
        <v>200000000</v>
      </c>
      <c r="M145" s="37">
        <v>0</v>
      </c>
      <c r="N145" s="37">
        <v>0</v>
      </c>
      <c r="O145" s="44"/>
      <c r="P145" s="45"/>
      <c r="Q145" s="38"/>
      <c r="R145" s="46"/>
      <c r="S145" s="45"/>
      <c r="T145" s="46"/>
      <c r="U145" s="38"/>
      <c r="V145" s="46"/>
      <c r="W145" s="39"/>
      <c r="X145" s="46"/>
      <c r="Y145" s="47"/>
      <c r="Z145" s="46"/>
      <c r="AA145" s="46"/>
      <c r="AB145" s="39"/>
      <c r="AC145" s="46"/>
      <c r="AD145" s="39"/>
      <c r="AE145" s="46"/>
      <c r="AF145" s="49"/>
    </row>
    <row r="146" spans="3:32" customFormat="1" ht="26.25" thickBot="1" x14ac:dyDescent="0.3">
      <c r="C146" s="48">
        <f t="shared" si="126"/>
        <v>44.2</v>
      </c>
      <c r="D146" s="76" t="s">
        <v>203</v>
      </c>
      <c r="E146" s="43">
        <v>0.6</v>
      </c>
      <c r="F146" s="43" t="s">
        <v>113</v>
      </c>
      <c r="G146" s="36">
        <v>13202292432</v>
      </c>
      <c r="H146" s="36">
        <v>29794563585</v>
      </c>
      <c r="I146" s="36">
        <v>4577732328</v>
      </c>
      <c r="J146" s="36">
        <v>15842927408</v>
      </c>
      <c r="K146" s="41">
        <f t="shared" ref="K146" si="127">+(G146-I146)</f>
        <v>8624560104</v>
      </c>
      <c r="L146" s="41">
        <f t="shared" ref="L146" si="128">+H146-J146</f>
        <v>13951636177</v>
      </c>
      <c r="M146" s="36">
        <v>1503609528</v>
      </c>
      <c r="N146" s="36">
        <v>556300071</v>
      </c>
      <c r="O146" s="44"/>
      <c r="P146" s="45"/>
      <c r="Q146" s="38"/>
      <c r="R146" s="46"/>
      <c r="S146" s="45"/>
      <c r="T146" s="46"/>
      <c r="U146" s="38"/>
      <c r="V146" s="46"/>
      <c r="W146" s="39"/>
      <c r="X146" s="46"/>
      <c r="Y146" s="47"/>
      <c r="Z146" s="46"/>
      <c r="AA146" s="46"/>
      <c r="AB146" s="39"/>
      <c r="AC146" s="46"/>
      <c r="AD146" s="39"/>
      <c r="AE146" s="46"/>
      <c r="AF146" s="49"/>
    </row>
    <row r="147" spans="3:32" customFormat="1" ht="15.75" thickBot="1" x14ac:dyDescent="0.3">
      <c r="C147" s="60">
        <v>45</v>
      </c>
      <c r="D147" s="74" t="str">
        <f>VLOOKUP(C147,'DATOS INICIALES'!$B$5:$C$64,2,0)</f>
        <v>CONSORCIO NORTE P&amp;A</v>
      </c>
      <c r="E147" s="61">
        <f>SUM(E148:E149)</f>
        <v>1</v>
      </c>
      <c r="F147" s="61"/>
      <c r="G147" s="62">
        <f>(G148*$E148)+(G149*$E149)</f>
        <v>17355434069</v>
      </c>
      <c r="H147" s="62">
        <f>(H148*$E148)+(H149*$E149)</f>
        <v>19394543719</v>
      </c>
      <c r="I147" s="62">
        <f>(I148*$E148)+(I149*$E149)</f>
        <v>3966141516</v>
      </c>
      <c r="J147" s="62">
        <f>(J148*$E148)+(J149*$E149)</f>
        <v>6915557618.5</v>
      </c>
      <c r="K147" s="62">
        <f>SUM(K148:K149)</f>
        <v>26778585106</v>
      </c>
      <c r="L147" s="62">
        <f>(L148*$E148)+(L149*$E149)</f>
        <v>12478986100.5</v>
      </c>
      <c r="M147" s="62">
        <f>(M148*$E148)+(M149*$E149)</f>
        <v>1554814074.5</v>
      </c>
      <c r="N147" s="62">
        <f>(N148*$E148)+(N149*$E149)</f>
        <v>218486388.5</v>
      </c>
      <c r="O147" s="63"/>
      <c r="P147" s="64">
        <f>+'DATOS INICIALES'!$H$3</f>
        <v>1808060441</v>
      </c>
      <c r="Q147" s="65">
        <f>+K147</f>
        <v>26778585106</v>
      </c>
      <c r="R147" s="66" t="str">
        <f>IF(Q147&gt;=(P147*$R$12),"HABIL","NO HABIL")</f>
        <v>HABIL</v>
      </c>
      <c r="S147" s="64">
        <f>IF(COUNTIF(F148:F149,"L")&gt;0,VLOOKUP("L",F148:K149,6,0),0)</f>
        <v>1053892106</v>
      </c>
      <c r="T147" s="67" t="str">
        <f>IF(S147&gt;=(($T$12*P147)),"HABIL","NO HABIL")</f>
        <v>HABIL</v>
      </c>
      <c r="U147" s="62">
        <f>+G147/I147</f>
        <v>4.3758988424859826</v>
      </c>
      <c r="V147" s="66" t="str">
        <f>IF(U147&gt;=$V$12,"HABIL","NO HABIL")</f>
        <v>HABIL</v>
      </c>
      <c r="W147" s="68">
        <f>+J147/H147</f>
        <v>0.35657232872795691</v>
      </c>
      <c r="X147" s="66" t="str">
        <f>IF(W147&lt;=$X$12,"HABIL","NO HABIL")</f>
        <v>HABIL</v>
      </c>
      <c r="Y147" s="69">
        <f>+M147/N147</f>
        <v>7.1162971989900417</v>
      </c>
      <c r="Z147" s="66" t="str">
        <f>IF(Y147&gt;=$Z$12,"HABIL","NO HABIL")</f>
        <v>HABIL</v>
      </c>
      <c r="AA147" s="70" t="str">
        <f>IF(AND(R147="HABIL",T147="HABIL",V147="HABIL",X147="HABIL",Z147="HABIL"),"HABIL","NO HABIL")</f>
        <v>HABIL</v>
      </c>
      <c r="AB147" s="68">
        <f>+M147/L147</f>
        <v>0.1245945834043122</v>
      </c>
      <c r="AC147" s="66" t="str">
        <f>IF(AB147&gt;=$AC$12,"HABIL","NO HABIL")</f>
        <v>HABIL</v>
      </c>
      <c r="AD147" s="68">
        <f>+M147/H147</f>
        <v>8.0167602652946951E-2</v>
      </c>
      <c r="AE147" s="66" t="str">
        <f>IF(AD147&gt;=$AE$12,"HABIL","NO HABIL")</f>
        <v>HABIL</v>
      </c>
      <c r="AF147" s="71" t="str">
        <f>IF(AND(AC147="HABIL",AE147="HABIL"),"HABIL","NO HABIL")</f>
        <v>HABIL</v>
      </c>
    </row>
    <row r="148" spans="3:32" customFormat="1" ht="25.5" x14ac:dyDescent="0.25">
      <c r="C148" s="48">
        <f t="shared" ref="C148:C149" si="129">+C147+0.1</f>
        <v>45.1</v>
      </c>
      <c r="D148" s="75" t="s">
        <v>204</v>
      </c>
      <c r="E148" s="42">
        <v>0.5</v>
      </c>
      <c r="F148" s="42"/>
      <c r="G148" s="37">
        <v>33643262000</v>
      </c>
      <c r="H148" s="37">
        <v>37720243000</v>
      </c>
      <c r="I148" s="37">
        <v>7918569000</v>
      </c>
      <c r="J148" s="37">
        <v>13786736000</v>
      </c>
      <c r="K148" s="40">
        <f>+(G148-I148)</f>
        <v>25724693000</v>
      </c>
      <c r="L148" s="40">
        <f>+H148-J148</f>
        <v>23933507000</v>
      </c>
      <c r="M148" s="37">
        <v>2839376000</v>
      </c>
      <c r="N148" s="37">
        <v>433772000</v>
      </c>
      <c r="O148" s="44"/>
      <c r="P148" s="45"/>
      <c r="Q148" s="38"/>
      <c r="R148" s="46"/>
      <c r="S148" s="45"/>
      <c r="T148" s="46"/>
      <c r="U148" s="38"/>
      <c r="V148" s="46"/>
      <c r="W148" s="39"/>
      <c r="X148" s="46"/>
      <c r="Y148" s="47"/>
      <c r="Z148" s="46"/>
      <c r="AA148" s="46"/>
      <c r="AB148" s="39"/>
      <c r="AC148" s="46"/>
      <c r="AD148" s="39"/>
      <c r="AE148" s="46"/>
      <c r="AF148" s="49"/>
    </row>
    <row r="149" spans="3:32" customFormat="1" ht="15.75" thickBot="1" x14ac:dyDescent="0.3">
      <c r="C149" s="48">
        <f t="shared" si="129"/>
        <v>45.2</v>
      </c>
      <c r="D149" s="76" t="s">
        <v>205</v>
      </c>
      <c r="E149" s="43">
        <v>0.5</v>
      </c>
      <c r="F149" s="43" t="s">
        <v>113</v>
      </c>
      <c r="G149" s="36">
        <v>1067606138</v>
      </c>
      <c r="H149" s="36">
        <v>1068844438</v>
      </c>
      <c r="I149" s="36">
        <v>13714032</v>
      </c>
      <c r="J149" s="36">
        <v>44379237</v>
      </c>
      <c r="K149" s="41">
        <f t="shared" ref="K149" si="130">+(G149-I149)</f>
        <v>1053892106</v>
      </c>
      <c r="L149" s="41">
        <f t="shared" ref="L149" si="131">+H149-J149</f>
        <v>1024465201</v>
      </c>
      <c r="M149" s="36">
        <v>270252149</v>
      </c>
      <c r="N149" s="36">
        <v>3200777</v>
      </c>
      <c r="O149" s="44"/>
      <c r="P149" s="45"/>
      <c r="Q149" s="38"/>
      <c r="R149" s="46"/>
      <c r="S149" s="45"/>
      <c r="T149" s="46"/>
      <c r="U149" s="38"/>
      <c r="V149" s="46"/>
      <c r="W149" s="39"/>
      <c r="X149" s="46"/>
      <c r="Y149" s="47"/>
      <c r="Z149" s="46"/>
      <c r="AA149" s="46"/>
      <c r="AB149" s="39"/>
      <c r="AC149" s="46"/>
      <c r="AD149" s="39"/>
      <c r="AE149" s="46"/>
      <c r="AF149" s="49"/>
    </row>
    <row r="150" spans="3:32" customFormat="1" ht="15.75" thickBot="1" x14ac:dyDescent="0.3">
      <c r="C150" s="60">
        <v>46</v>
      </c>
      <c r="D150" s="74" t="str">
        <f>VLOOKUP(C150,'DATOS INICIALES'!$B$5:$C$64,2,0)</f>
        <v>CONSORCIO EL DORADO 2023</v>
      </c>
      <c r="E150" s="61">
        <f>SUM(E151:E153)</f>
        <v>1</v>
      </c>
      <c r="F150" s="61"/>
      <c r="G150" s="62">
        <f>(G151*$E151)+(G152*$E152)+(G153*$E153)</f>
        <v>4473214901.1099997</v>
      </c>
      <c r="H150" s="62">
        <f>(H151*$E151)+(H152*$E152)+(H153*$E153)</f>
        <v>5009147040.79</v>
      </c>
      <c r="I150" s="62">
        <f>(I151*$E151)+(I152*$E152)+(I153*$E153)</f>
        <v>288679953.05000001</v>
      </c>
      <c r="J150" s="62">
        <f>(J151*$E151)+(J152*$E152)+(J153*$E153)</f>
        <v>3009939267.7799997</v>
      </c>
      <c r="K150" s="62">
        <f>SUM(K151:K153)</f>
        <v>8761839465</v>
      </c>
      <c r="L150" s="62">
        <f>(L151*$E151)+(L152*$E152)+(L153*$E153)</f>
        <v>1999207773.01</v>
      </c>
      <c r="M150" s="62">
        <f>(M151*$E151)+(M152*$E152)+(M153*$E153)</f>
        <v>335856441.06</v>
      </c>
      <c r="N150" s="62">
        <f>(N151*$E151)+(N152*$E152)+(N153*$E153)</f>
        <v>1325680.71</v>
      </c>
      <c r="O150" s="63"/>
      <c r="P150" s="64">
        <f>+'DATOS INICIALES'!$H$3</f>
        <v>1808060441</v>
      </c>
      <c r="Q150" s="65">
        <f>+K150</f>
        <v>8761839465</v>
      </c>
      <c r="R150" s="66" t="str">
        <f>IF(Q150&gt;=(P150*$R$12),"HABIL","NO HABIL")</f>
        <v>HABIL</v>
      </c>
      <c r="S150" s="64">
        <f>IF(COUNTIF(F151:F153,"L")&gt;0,VLOOKUP("L",F151:K153,6,0),0)</f>
        <v>8068637021</v>
      </c>
      <c r="T150" s="67" t="str">
        <f>IF(S150&gt;=(($T$12*P150)),"HABIL","NO HABIL")</f>
        <v>HABIL</v>
      </c>
      <c r="U150" s="62">
        <f>+G150/I150</f>
        <v>15.495412320284078</v>
      </c>
      <c r="V150" s="66" t="str">
        <f>IF(U150&gt;=$V$12,"HABIL","NO HABIL")</f>
        <v>HABIL</v>
      </c>
      <c r="W150" s="68">
        <f>+J150/H150</f>
        <v>0.60088858308006421</v>
      </c>
      <c r="X150" s="66" t="str">
        <f>IF(W150&lt;=$X$12,"HABIL","NO HABIL")</f>
        <v>HABIL</v>
      </c>
      <c r="Y150" s="69">
        <f>+M150/N150</f>
        <v>253.3464042484257</v>
      </c>
      <c r="Z150" s="66" t="str">
        <f>IF(Y150&gt;=$Z$12,"HABIL","NO HABIL")</f>
        <v>HABIL</v>
      </c>
      <c r="AA150" s="70" t="str">
        <f>IF(AND(R150="HABIL",T150="HABIL",V150="HABIL",X150="HABIL",Z150="HABIL"),"HABIL","NO HABIL")</f>
        <v>HABIL</v>
      </c>
      <c r="AB150" s="68">
        <f>+M150/L150</f>
        <v>0.16799476552371331</v>
      </c>
      <c r="AC150" s="66" t="str">
        <f>IF(AB150&gt;=$AC$12,"HABIL","NO HABIL")</f>
        <v>HABIL</v>
      </c>
      <c r="AD150" s="68">
        <f>+M150/H150</f>
        <v>6.7048628903301585E-2</v>
      </c>
      <c r="AE150" s="66" t="str">
        <f>IF(AD150&gt;=$AE$12,"HABIL","NO HABIL")</f>
        <v>HABIL</v>
      </c>
      <c r="AF150" s="71" t="str">
        <f>IF(AND(AC150="HABIL",AE150="HABIL"),"HABIL","NO HABIL")</f>
        <v>HABIL</v>
      </c>
    </row>
    <row r="151" spans="3:32" customFormat="1" ht="15" x14ac:dyDescent="0.25">
      <c r="C151" s="48">
        <f t="shared" ref="C151:C153" si="132">+C150+0.1</f>
        <v>46.1</v>
      </c>
      <c r="D151" s="75" t="s">
        <v>206</v>
      </c>
      <c r="E151" s="42">
        <v>0.5</v>
      </c>
      <c r="F151" s="42" t="s">
        <v>113</v>
      </c>
      <c r="G151" s="37">
        <v>8628340411</v>
      </c>
      <c r="H151" s="37">
        <v>8744010431</v>
      </c>
      <c r="I151" s="37">
        <v>559703390</v>
      </c>
      <c r="J151" s="37">
        <v>5994622372</v>
      </c>
      <c r="K151" s="40">
        <f>+(G151-I151)</f>
        <v>8068637021</v>
      </c>
      <c r="L151" s="40">
        <f>+H151-J151</f>
        <v>2749388059</v>
      </c>
      <c r="M151" s="37">
        <v>539148679</v>
      </c>
      <c r="N151" s="37">
        <v>202765</v>
      </c>
      <c r="O151" s="44"/>
      <c r="P151" s="45"/>
      <c r="Q151" s="38"/>
      <c r="R151" s="46"/>
      <c r="S151" s="45"/>
      <c r="T151" s="46"/>
      <c r="U151" s="38"/>
      <c r="V151" s="46"/>
      <c r="W151" s="39"/>
      <c r="X151" s="46"/>
      <c r="Y151" s="47"/>
      <c r="Z151" s="46"/>
      <c r="AA151" s="46"/>
      <c r="AB151" s="39"/>
      <c r="AC151" s="46"/>
      <c r="AD151" s="39"/>
      <c r="AE151" s="46"/>
      <c r="AF151" s="49"/>
    </row>
    <row r="152" spans="3:32" customFormat="1" ht="15" x14ac:dyDescent="0.25">
      <c r="C152" s="48">
        <f t="shared" si="132"/>
        <v>46.2</v>
      </c>
      <c r="D152" s="76" t="s">
        <v>207</v>
      </c>
      <c r="E152" s="43">
        <v>0.49</v>
      </c>
      <c r="F152" s="43"/>
      <c r="G152" s="36">
        <v>316200933</v>
      </c>
      <c r="H152" s="36">
        <v>1287500489</v>
      </c>
      <c r="I152" s="36">
        <v>17691739</v>
      </c>
      <c r="J152" s="36">
        <v>25307217</v>
      </c>
      <c r="K152" s="41">
        <f t="shared" ref="K152:K153" si="133">+(G152-I152)</f>
        <v>298509194</v>
      </c>
      <c r="L152" s="41">
        <f t="shared" ref="L152:L153" si="134">+H152-J152</f>
        <v>1262193272</v>
      </c>
      <c r="M152" s="36">
        <v>133566262</v>
      </c>
      <c r="N152" s="36">
        <v>2450100</v>
      </c>
      <c r="O152" s="44"/>
      <c r="P152" s="45"/>
      <c r="Q152" s="38"/>
      <c r="R152" s="46"/>
      <c r="S152" s="45"/>
      <c r="T152" s="46"/>
      <c r="U152" s="38"/>
      <c r="V152" s="46"/>
      <c r="W152" s="39"/>
      <c r="X152" s="46"/>
      <c r="Y152" s="47"/>
      <c r="Z152" s="46"/>
      <c r="AA152" s="46"/>
      <c r="AB152" s="39"/>
      <c r="AC152" s="46"/>
      <c r="AD152" s="39"/>
      <c r="AE152" s="46"/>
      <c r="AF152" s="49"/>
    </row>
    <row r="153" spans="3:32" customFormat="1" ht="15.75" thickBot="1" x14ac:dyDescent="0.3">
      <c r="C153" s="48">
        <f t="shared" si="132"/>
        <v>46.300000000000004</v>
      </c>
      <c r="D153" s="76" t="s">
        <v>208</v>
      </c>
      <c r="E153" s="43">
        <v>0.01</v>
      </c>
      <c r="F153" s="43"/>
      <c r="G153" s="36">
        <v>410623844</v>
      </c>
      <c r="H153" s="36">
        <v>626658568</v>
      </c>
      <c r="I153" s="36">
        <v>15930594</v>
      </c>
      <c r="J153" s="36">
        <v>22754545</v>
      </c>
      <c r="K153" s="41">
        <f t="shared" si="133"/>
        <v>394693250</v>
      </c>
      <c r="L153" s="41">
        <f t="shared" si="134"/>
        <v>603904023</v>
      </c>
      <c r="M153" s="36">
        <v>83463318</v>
      </c>
      <c r="N153" s="36">
        <v>2374921</v>
      </c>
      <c r="O153" s="44"/>
      <c r="P153" s="45"/>
      <c r="Q153" s="38"/>
      <c r="R153" s="46"/>
      <c r="S153" s="45"/>
      <c r="T153" s="46"/>
      <c r="U153" s="38"/>
      <c r="V153" s="46"/>
      <c r="W153" s="39"/>
      <c r="X153" s="46"/>
      <c r="Y153" s="47"/>
      <c r="Z153" s="46"/>
      <c r="AA153" s="46"/>
      <c r="AB153" s="39"/>
      <c r="AC153" s="46"/>
      <c r="AD153" s="39"/>
      <c r="AE153" s="46"/>
      <c r="AF153" s="49"/>
    </row>
    <row r="154" spans="3:32" customFormat="1" ht="15.75" thickBot="1" x14ac:dyDescent="0.3">
      <c r="C154" s="60">
        <v>47</v>
      </c>
      <c r="D154" s="74" t="str">
        <f>VLOOKUP(C154,'DATOS INICIALES'!$B$5:$C$64,2,0)</f>
        <v>VELNEC S.A.</v>
      </c>
      <c r="E154" s="61">
        <v>1</v>
      </c>
      <c r="F154" s="61" t="s">
        <v>143</v>
      </c>
      <c r="G154" s="62">
        <v>5916923640</v>
      </c>
      <c r="H154" s="62">
        <v>10677035496</v>
      </c>
      <c r="I154" s="62">
        <v>1809503324</v>
      </c>
      <c r="J154" s="62">
        <v>4627236227</v>
      </c>
      <c r="K154" s="62">
        <f t="shared" ref="K154" si="135">+(G154-I154)</f>
        <v>4107420316</v>
      </c>
      <c r="L154" s="62">
        <f t="shared" ref="L154" si="136">+H154-J154</f>
        <v>6049799269</v>
      </c>
      <c r="M154" s="62">
        <v>748681144</v>
      </c>
      <c r="N154" s="62">
        <v>95456008</v>
      </c>
      <c r="O154" s="63"/>
      <c r="P154" s="64">
        <f>+'DATOS INICIALES'!$H$3</f>
        <v>1808060441</v>
      </c>
      <c r="Q154" s="65">
        <f>+K154</f>
        <v>4107420316</v>
      </c>
      <c r="R154" s="66" t="str">
        <f>IF(Q154&gt;=(P154*$R$12),"HABIL","NO HABIL")</f>
        <v>HABIL</v>
      </c>
      <c r="S154" s="64"/>
      <c r="T154" s="67"/>
      <c r="U154" s="62">
        <f>+G154/I154</f>
        <v>3.2699158722296993</v>
      </c>
      <c r="V154" s="66" t="str">
        <f>IF(U154&gt;=$V$12,"HABIL","NO HABIL")</f>
        <v>HABIL</v>
      </c>
      <c r="W154" s="68">
        <f>+J154/H154</f>
        <v>0.43338211516984548</v>
      </c>
      <c r="X154" s="66" t="str">
        <f>IF(W154&lt;=$X$12,"HABIL","NO HABIL")</f>
        <v>HABIL</v>
      </c>
      <c r="Y154" s="69">
        <f>+M154/N154</f>
        <v>7.8432060976193352</v>
      </c>
      <c r="Z154" s="66" t="str">
        <f>IF(Y154&gt;=$Z$12,"HABIL","NO HABIL")</f>
        <v>HABIL</v>
      </c>
      <c r="AA154" s="70" t="str">
        <f>IF(AND(R154="HABIL",V154="HABIL",X154="HABIL",Z154="HABIL"),"HABIL","NO HABIL")</f>
        <v>HABIL</v>
      </c>
      <c r="AB154" s="68">
        <f>+M154/L154</f>
        <v>0.12375305538422485</v>
      </c>
      <c r="AC154" s="66" t="str">
        <f>IF(AB154&gt;=$AC$12,"HABIL","NO HABIL")</f>
        <v>HABIL</v>
      </c>
      <c r="AD154" s="68">
        <f>+M154/H154</f>
        <v>7.012069448307845E-2</v>
      </c>
      <c r="AE154" s="66" t="str">
        <f>IF(AD154&gt;=$AE$12,"HABIL","NO HABIL")</f>
        <v>HABIL</v>
      </c>
      <c r="AF154" s="71" t="str">
        <f>IF(AND(AC154="HABIL",AE154="HABIL"),"HABIL","NO HABIL")</f>
        <v>HABIL</v>
      </c>
    </row>
    <row r="155" spans="3:32" customFormat="1" ht="15.75" thickBot="1" x14ac:dyDescent="0.3">
      <c r="C155" s="60">
        <v>48</v>
      </c>
      <c r="D155" s="74" t="str">
        <f>VLOOKUP(C155,'DATOS INICIALES'!$B$5:$C$64,2,0)</f>
        <v>CONSORCIO AEROPUERTO EL DORADO 001</v>
      </c>
      <c r="E155" s="61">
        <f>SUM(E156:E157)</f>
        <v>1</v>
      </c>
      <c r="F155" s="61"/>
      <c r="G155" s="62">
        <f>(G156*$E156)+(G157*$E157)</f>
        <v>18055507214.5</v>
      </c>
      <c r="H155" s="62">
        <f>(H156*$E156)+(H157*$E157)</f>
        <v>20532230833.5</v>
      </c>
      <c r="I155" s="62">
        <f>(I156*$E156)+(I157*$E157)</f>
        <v>5925780253</v>
      </c>
      <c r="J155" s="62">
        <f>(J156*$E156)+(J157*$E157)</f>
        <v>5963130253</v>
      </c>
      <c r="K155" s="62">
        <f>SUM(K156:K157)</f>
        <v>24259453923</v>
      </c>
      <c r="L155" s="62">
        <f>(L156*$E156)+(L157*$E157)</f>
        <v>14569100580.5</v>
      </c>
      <c r="M155" s="62">
        <f>(M156*$E156)+(M157*$E157)</f>
        <v>1277431914</v>
      </c>
      <c r="N155" s="62">
        <f>(N156*$E156)+(N157*$E157)</f>
        <v>0</v>
      </c>
      <c r="O155" s="63"/>
      <c r="P155" s="64">
        <f>+'DATOS INICIALES'!$H$3</f>
        <v>1808060441</v>
      </c>
      <c r="Q155" s="65">
        <f>+K155</f>
        <v>24259453923</v>
      </c>
      <c r="R155" s="66" t="str">
        <f>IF(Q155&gt;=(P155*$R$12),"HABIL","NO HABIL")</f>
        <v>HABIL</v>
      </c>
      <c r="S155" s="64">
        <f>IF(COUNTIF(F156:F157,"L")&gt;0,VLOOKUP("L",F156:K157,6,0),0)</f>
        <v>0</v>
      </c>
      <c r="T155" s="67" t="str">
        <f>IF(S155&gt;=(($T$12*P155)),"HABIL","NO HABIL")</f>
        <v>NO HABIL</v>
      </c>
      <c r="U155" s="62">
        <f>+G155/I155</f>
        <v>3.0469417433019346</v>
      </c>
      <c r="V155" s="66" t="str">
        <f>IF(U155&gt;=$V$12,"HABIL","NO HABIL")</f>
        <v>HABIL</v>
      </c>
      <c r="W155" s="68">
        <f>+J155/H155</f>
        <v>0.29042778163543093</v>
      </c>
      <c r="X155" s="66" t="str">
        <f>IF(W155&lt;=$X$12,"HABIL","NO HABIL")</f>
        <v>HABIL</v>
      </c>
      <c r="Y155" s="69" t="s">
        <v>170</v>
      </c>
      <c r="Z155" s="66" t="str">
        <f>IF(Y155&gt;=$Z$12,"HABIL","NO HABIL")</f>
        <v>HABIL</v>
      </c>
      <c r="AA155" s="110" t="s">
        <v>161</v>
      </c>
      <c r="AB155" s="68">
        <f>+M155/L155</f>
        <v>8.768090431812775E-2</v>
      </c>
      <c r="AC155" s="66" t="str">
        <f>IF(AB155&gt;=$AC$12,"HABIL","NO HABIL")</f>
        <v>HABIL</v>
      </c>
      <c r="AD155" s="68">
        <f>+M155/H155</f>
        <v>6.2215933785225434E-2</v>
      </c>
      <c r="AE155" s="66" t="str">
        <f>IF(AD155&gt;=$AE$12,"HABIL","NO HABIL")</f>
        <v>HABIL</v>
      </c>
      <c r="AF155" s="114" t="s">
        <v>161</v>
      </c>
    </row>
    <row r="156" spans="3:32" customFormat="1" ht="30.75" customHeight="1" x14ac:dyDescent="0.25">
      <c r="C156" s="48">
        <f t="shared" ref="C156:C157" si="137">+C155+0.1</f>
        <v>48.1</v>
      </c>
      <c r="D156" s="75" t="s">
        <v>209</v>
      </c>
      <c r="E156" s="42">
        <v>0.5</v>
      </c>
      <c r="F156" s="43"/>
      <c r="G156" s="37">
        <v>35739313429</v>
      </c>
      <c r="H156" s="37">
        <v>40520625667</v>
      </c>
      <c r="I156" s="37">
        <v>11504917506</v>
      </c>
      <c r="J156" s="37">
        <v>11504917506</v>
      </c>
      <c r="K156" s="40">
        <f>+(G156-I156)</f>
        <v>24234395923</v>
      </c>
      <c r="L156" s="40">
        <f>+H156-J156</f>
        <v>29015708161</v>
      </c>
      <c r="M156" s="37">
        <v>2519213828</v>
      </c>
      <c r="N156" s="37"/>
      <c r="O156" s="44"/>
      <c r="P156" s="45"/>
      <c r="Q156" s="38"/>
      <c r="R156" s="46"/>
      <c r="S156" s="45"/>
      <c r="T156" s="46"/>
      <c r="U156" s="38"/>
      <c r="V156" s="46"/>
      <c r="W156" s="39"/>
      <c r="X156" s="46"/>
      <c r="Y156" s="47"/>
      <c r="Z156" s="46"/>
      <c r="AA156" s="46"/>
      <c r="AB156" s="39"/>
      <c r="AC156" s="46"/>
      <c r="AD156" s="39"/>
      <c r="AE156" s="46"/>
      <c r="AF156" s="49"/>
    </row>
    <row r="157" spans="3:32" customFormat="1" ht="26.25" thickBot="1" x14ac:dyDescent="0.3">
      <c r="C157" s="48">
        <f t="shared" si="137"/>
        <v>48.2</v>
      </c>
      <c r="D157" s="76" t="s">
        <v>210</v>
      </c>
      <c r="E157" s="43">
        <v>0.5</v>
      </c>
      <c r="F157" s="43"/>
      <c r="G157" s="36">
        <v>371701000</v>
      </c>
      <c r="H157" s="36">
        <v>543836000</v>
      </c>
      <c r="I157" s="36">
        <v>346643000</v>
      </c>
      <c r="J157" s="36">
        <v>421343000</v>
      </c>
      <c r="K157" s="41">
        <f t="shared" ref="K157" si="138">+(G157-I157)</f>
        <v>25058000</v>
      </c>
      <c r="L157" s="41">
        <f t="shared" ref="L157" si="139">+H157-J157</f>
        <v>122493000</v>
      </c>
      <c r="M157" s="36">
        <v>35650000</v>
      </c>
      <c r="N157" s="36">
        <v>0</v>
      </c>
      <c r="O157" s="44"/>
      <c r="P157" s="45"/>
      <c r="Q157" s="38"/>
      <c r="R157" s="46"/>
      <c r="S157" s="45"/>
      <c r="T157" s="46"/>
      <c r="U157" s="38"/>
      <c r="V157" s="46"/>
      <c r="W157" s="39"/>
      <c r="X157" s="46"/>
      <c r="Y157" s="47"/>
      <c r="Z157" s="46"/>
      <c r="AA157" s="46"/>
      <c r="AB157" s="39"/>
      <c r="AC157" s="46"/>
      <c r="AD157" s="39"/>
      <c r="AE157" s="46"/>
      <c r="AF157" s="49"/>
    </row>
    <row r="158" spans="3:32" customFormat="1" ht="15.75" thickBot="1" x14ac:dyDescent="0.3">
      <c r="C158" s="60">
        <v>49</v>
      </c>
      <c r="D158" s="74" t="str">
        <f>VLOOKUP(C158,'DATOS INICIALES'!$B$5:$C$64,2,0)</f>
        <v>INGEANDINA CONSULTORES DE INGENIERIA S.A.S</v>
      </c>
      <c r="E158" s="61">
        <v>1</v>
      </c>
      <c r="F158" s="61" t="s">
        <v>143</v>
      </c>
      <c r="G158" s="62">
        <v>11118925000</v>
      </c>
      <c r="H158" s="62">
        <v>17260531000</v>
      </c>
      <c r="I158" s="62">
        <v>956453000</v>
      </c>
      <c r="J158" s="62">
        <v>956453000</v>
      </c>
      <c r="K158" s="62">
        <f t="shared" ref="K158" si="140">+(G158-I158)</f>
        <v>10162472000</v>
      </c>
      <c r="L158" s="62">
        <f t="shared" ref="L158" si="141">+H158-J158</f>
        <v>16304078000</v>
      </c>
      <c r="M158" s="62">
        <v>2896596000</v>
      </c>
      <c r="N158" s="62">
        <v>9115149</v>
      </c>
      <c r="O158" s="63"/>
      <c r="P158" s="64">
        <f>+'DATOS INICIALES'!$H$3</f>
        <v>1808060441</v>
      </c>
      <c r="Q158" s="65">
        <f>+K158</f>
        <v>10162472000</v>
      </c>
      <c r="R158" s="66" t="str">
        <f>IF(Q158&gt;=(P158*$R$12),"HABIL","NO HABIL")</f>
        <v>HABIL</v>
      </c>
      <c r="S158" s="64"/>
      <c r="T158" s="67"/>
      <c r="U158" s="62">
        <f>+G158/I158</f>
        <v>11.625166108528072</v>
      </c>
      <c r="V158" s="66" t="str">
        <f>IF(U158&gt;=$V$12,"HABIL","NO HABIL")</f>
        <v>HABIL</v>
      </c>
      <c r="W158" s="68">
        <f>+J158/H158</f>
        <v>5.5412721659605951E-2</v>
      </c>
      <c r="X158" s="66" t="str">
        <f>IF(W158&lt;=$X$12,"HABIL","NO HABIL")</f>
        <v>HABIL</v>
      </c>
      <c r="Y158" s="69">
        <f>+M158/N158</f>
        <v>317.77823928056472</v>
      </c>
      <c r="Z158" s="66" t="str">
        <f>IF(Y158&gt;=$Z$12,"HABIL","NO HABIL")</f>
        <v>HABIL</v>
      </c>
      <c r="AA158" s="70" t="str">
        <f>IF(AND(R158="HABIL",V158="HABIL",X158="HABIL",Z158="HABIL"),"HABIL","NO HABIL")</f>
        <v>HABIL</v>
      </c>
      <c r="AB158" s="68">
        <f>+M158/L158</f>
        <v>0.17766082816826564</v>
      </c>
      <c r="AC158" s="66" t="str">
        <f>IF(AB158&gt;=$AC$12,"HABIL","NO HABIL")</f>
        <v>HABIL</v>
      </c>
      <c r="AD158" s="68">
        <f>+M158/H158</f>
        <v>0.16781615814716244</v>
      </c>
      <c r="AE158" s="66" t="str">
        <f>IF(AD158&gt;=$AE$12,"HABIL","NO HABIL")</f>
        <v>HABIL</v>
      </c>
      <c r="AF158" s="71" t="str">
        <f>IF(AND(AC158="HABIL",AE158="HABIL"),"HABIL","NO HABIL")</f>
        <v>HABIL</v>
      </c>
    </row>
    <row r="159" spans="3:32" customFormat="1" ht="15.75" thickBot="1" x14ac:dyDescent="0.3">
      <c r="C159" s="60">
        <v>50</v>
      </c>
      <c r="D159" s="74" t="str">
        <f>VLOOKUP(C159,'DATOS INICIALES'!$B$5:$C$64,2,0)</f>
        <v>CONSORCIO AEROPUERTO CY</v>
      </c>
      <c r="E159" s="61">
        <f>SUM(E160:E161)</f>
        <v>1</v>
      </c>
      <c r="F159" s="61"/>
      <c r="G159" s="62">
        <f>(G160*$E160)+(G161*$E161)</f>
        <v>1877472822.6999998</v>
      </c>
      <c r="H159" s="62">
        <f>(H160*$E160)+(H161*$E161)</f>
        <v>2650908476.5999999</v>
      </c>
      <c r="I159" s="62">
        <f>(I160*$E160)+(I161*$E161)</f>
        <v>407676807.45000005</v>
      </c>
      <c r="J159" s="62">
        <f>(J160*$E160)+(J161*$E161)</f>
        <v>878793781.45000005</v>
      </c>
      <c r="K159" s="62">
        <f>SUM(K160:K161)</f>
        <v>2575023611</v>
      </c>
      <c r="L159" s="62">
        <f>(L160*$E160)+(L161*$E161)</f>
        <v>1772114695.1500001</v>
      </c>
      <c r="M159" s="62">
        <f>(M160*$E160)+(M161*$E161)</f>
        <v>505797618.19999999</v>
      </c>
      <c r="N159" s="62">
        <f>(N160*$E160)+(N161*$E161)</f>
        <v>10416843.550000001</v>
      </c>
      <c r="O159" s="63"/>
      <c r="P159" s="64">
        <f>+'DATOS INICIALES'!$H$3</f>
        <v>1808060441</v>
      </c>
      <c r="Q159" s="65">
        <f>+K159</f>
        <v>2575023611</v>
      </c>
      <c r="R159" s="66" t="str">
        <f>IF(Q159&gt;=(P159*$R$12),"HABIL","NO HABIL")</f>
        <v>HABIL</v>
      </c>
      <c r="S159" s="64">
        <f>IF(COUNTIF(F160:F161,"L")&gt;0,VLOOKUP("L",F160:K161,6,0),0)</f>
        <v>1895125838</v>
      </c>
      <c r="T159" s="67" t="str">
        <f>IF(S159&gt;=(($T$12*P159)),"HABIL","NO HABIL")</f>
        <v>HABIL</v>
      </c>
      <c r="U159" s="62">
        <f>+G159/I159</f>
        <v>4.6052971088630406</v>
      </c>
      <c r="V159" s="66" t="str">
        <f>IF(U159&gt;=$V$12,"HABIL","NO HABIL")</f>
        <v>HABIL</v>
      </c>
      <c r="W159" s="68">
        <f>+J159/H159</f>
        <v>0.33150664732760698</v>
      </c>
      <c r="X159" s="66" t="str">
        <f>IF(W159&lt;=$X$12,"HABIL","NO HABIL")</f>
        <v>HABIL</v>
      </c>
      <c r="Y159" s="69">
        <f>+M159/N159</f>
        <v>48.555746831774194</v>
      </c>
      <c r="Z159" s="66" t="str">
        <f>IF(Y159&gt;=$Z$12,"HABIL","NO HABIL")</f>
        <v>HABIL</v>
      </c>
      <c r="AA159" s="110" t="s">
        <v>161</v>
      </c>
      <c r="AB159" s="68">
        <f>+M159/L159</f>
        <v>0.28542036222840922</v>
      </c>
      <c r="AC159" s="66" t="str">
        <f>IF(AB159&gt;=$AC$12,"HABIL","NO HABIL")</f>
        <v>HABIL</v>
      </c>
      <c r="AD159" s="68">
        <f>+M159/H159</f>
        <v>0.19080161486703814</v>
      </c>
      <c r="AE159" s="66" t="str">
        <f>IF(AD159&gt;=$AE$12,"HABIL","NO HABIL")</f>
        <v>HABIL</v>
      </c>
      <c r="AF159" s="114" t="s">
        <v>161</v>
      </c>
    </row>
    <row r="160" spans="3:32" customFormat="1" ht="15" x14ac:dyDescent="0.25">
      <c r="C160" s="48">
        <f t="shared" ref="C160:C161" si="142">+C159+0.1</f>
        <v>50.1</v>
      </c>
      <c r="D160" s="75" t="s">
        <v>211</v>
      </c>
      <c r="E160" s="42">
        <v>0.65</v>
      </c>
      <c r="F160" s="42" t="s">
        <v>113</v>
      </c>
      <c r="G160" s="37">
        <v>2488780267</v>
      </c>
      <c r="H160" s="37">
        <v>2806113780</v>
      </c>
      <c r="I160" s="37">
        <v>593654429</v>
      </c>
      <c r="J160" s="37">
        <v>1202774380</v>
      </c>
      <c r="K160" s="40">
        <f>+(G160-I160)</f>
        <v>1895125838</v>
      </c>
      <c r="L160" s="40">
        <f>+H160-J160</f>
        <v>1603339400</v>
      </c>
      <c r="M160" s="37">
        <v>683802028</v>
      </c>
      <c r="N160" s="37">
        <v>6908341</v>
      </c>
      <c r="O160" s="44"/>
      <c r="P160" s="45"/>
      <c r="Q160" s="38"/>
      <c r="R160" s="46"/>
      <c r="S160" s="45"/>
      <c r="T160" s="46"/>
      <c r="U160" s="38"/>
      <c r="V160" s="46"/>
      <c r="W160" s="39"/>
      <c r="X160" s="46"/>
      <c r="Y160" s="47"/>
      <c r="Z160" s="46"/>
      <c r="AA160" s="46"/>
      <c r="AB160" s="39"/>
      <c r="AC160" s="46"/>
      <c r="AD160" s="39"/>
      <c r="AE160" s="46"/>
      <c r="AF160" s="49"/>
    </row>
    <row r="161" spans="3:32" customFormat="1" ht="15.75" thickBot="1" x14ac:dyDescent="0.3">
      <c r="C161" s="48">
        <f t="shared" si="142"/>
        <v>50.2</v>
      </c>
      <c r="D161" s="76" t="s">
        <v>212</v>
      </c>
      <c r="E161" s="43">
        <v>0.35</v>
      </c>
      <c r="F161" s="43"/>
      <c r="G161" s="36">
        <v>742187569</v>
      </c>
      <c r="H161" s="36">
        <v>2362670056</v>
      </c>
      <c r="I161" s="36">
        <v>62289796</v>
      </c>
      <c r="J161" s="36">
        <v>277115527</v>
      </c>
      <c r="K161" s="41">
        <f t="shared" ref="K161" si="143">+(G161-I161)</f>
        <v>679897773</v>
      </c>
      <c r="L161" s="41">
        <f t="shared" ref="L161" si="144">+H161-J161</f>
        <v>2085554529</v>
      </c>
      <c r="M161" s="36">
        <v>175218000</v>
      </c>
      <c r="N161" s="36">
        <v>16932634</v>
      </c>
      <c r="O161" s="44"/>
      <c r="P161" s="45"/>
      <c r="Q161" s="38"/>
      <c r="R161" s="46"/>
      <c r="S161" s="45"/>
      <c r="T161" s="46"/>
      <c r="U161" s="38"/>
      <c r="V161" s="46"/>
      <c r="W161" s="39"/>
      <c r="X161" s="46"/>
      <c r="Y161" s="47"/>
      <c r="Z161" s="46"/>
      <c r="AA161" s="46"/>
      <c r="AB161" s="39"/>
      <c r="AC161" s="46"/>
      <c r="AD161" s="39"/>
      <c r="AE161" s="46"/>
      <c r="AF161" s="49"/>
    </row>
    <row r="162" spans="3:32" customFormat="1" ht="15.75" thickBot="1" x14ac:dyDescent="0.3">
      <c r="C162" s="60">
        <v>51</v>
      </c>
      <c r="D162" s="74" t="str">
        <f>VLOOKUP(C162,'DATOS INICIALES'!$B$5:$C$64,2,0)</f>
        <v>CONSORCIO INTERAEROPUERTO 2023</v>
      </c>
      <c r="E162" s="61">
        <f>SUM(E163:E165)</f>
        <v>1</v>
      </c>
      <c r="F162" s="61"/>
      <c r="G162" s="62">
        <f>(G163*$E163)+(G164*$E164)+(G165*$E165)</f>
        <v>8489814258.750001</v>
      </c>
      <c r="H162" s="62">
        <f>(H163*$E163)+(H164*$E164)+(H165*$E165)</f>
        <v>12395210517.889999</v>
      </c>
      <c r="I162" s="62">
        <f>(I163*$E163)+(I164*$E164)+(I165*$E165)</f>
        <v>2800440113.2300005</v>
      </c>
      <c r="J162" s="62">
        <f>(J163*$E163)+(J164*$E164)+(J165*$E165)</f>
        <v>4349423703.4000006</v>
      </c>
      <c r="K162" s="62">
        <f>SUM(K163:K165)</f>
        <v>16792454577</v>
      </c>
      <c r="L162" s="62">
        <f>(L163*$E163)+(L164*$E164)+(L165*$E165)</f>
        <v>8045786814.4900007</v>
      </c>
      <c r="M162" s="62">
        <f>(M163*$E163)+(M164*$E164)+(M165*$E165)</f>
        <v>3133190420.6800003</v>
      </c>
      <c r="N162" s="62">
        <f>(N163*$E163)+(N164*$E164)+(N165*$E165)</f>
        <v>71165325.540000007</v>
      </c>
      <c r="O162" s="63"/>
      <c r="P162" s="64">
        <f>+'DATOS INICIALES'!$H$3</f>
        <v>1808060441</v>
      </c>
      <c r="Q162" s="65">
        <f>+K162</f>
        <v>16792454577</v>
      </c>
      <c r="R162" s="66" t="str">
        <f>IF(Q162&gt;=(P162*$R$12),"HABIL","NO HABIL")</f>
        <v>HABIL</v>
      </c>
      <c r="S162" s="64">
        <f>IF(COUNTIF(F163:F165,"L")&gt;0,VLOOKUP("L",F163:K165,6,0),0)</f>
        <v>14786413511</v>
      </c>
      <c r="T162" s="67" t="str">
        <f>IF(S162&gt;=(($T$12*P162)),"HABIL","NO HABIL")</f>
        <v>HABIL</v>
      </c>
      <c r="U162" s="62">
        <f>+G162/I162</f>
        <v>3.0316000041000453</v>
      </c>
      <c r="V162" s="66" t="str">
        <f>IF(U162&gt;=$V$12,"HABIL","NO HABIL")</f>
        <v>HABIL</v>
      </c>
      <c r="W162" s="68">
        <f>+J162/H162</f>
        <v>0.35089550896473121</v>
      </c>
      <c r="X162" s="66" t="str">
        <f>IF(W162&lt;=$X$12,"HABIL","NO HABIL")</f>
        <v>HABIL</v>
      </c>
      <c r="Y162" s="69">
        <f>+M162/N162</f>
        <v>44.026924585891521</v>
      </c>
      <c r="Z162" s="66" t="str">
        <f>IF(Y162&gt;=$Z$12,"HABIL","NO HABIL")</f>
        <v>HABIL</v>
      </c>
      <c r="AA162" s="70" t="str">
        <f>IF(AND(R162="HABIL",T162="HABIL",V162="HABIL",X162="HABIL",Z162="HABIL"),"HABIL","NO HABIL")</f>
        <v>HABIL</v>
      </c>
      <c r="AB162" s="68">
        <f>+M162/L162</f>
        <v>0.38942001483774141</v>
      </c>
      <c r="AC162" s="66" t="str">
        <f>IF(AB162&gt;=$AC$12,"HABIL","NO HABIL")</f>
        <v>HABIL</v>
      </c>
      <c r="AD162" s="68">
        <f>+M162/H162</f>
        <v>0.25277428053019901</v>
      </c>
      <c r="AE162" s="66" t="str">
        <f>IF(AD162&gt;=$AE$12,"HABIL","NO HABIL")</f>
        <v>HABIL</v>
      </c>
      <c r="AF162" s="71" t="str">
        <f>IF(AND(AC162="HABIL",AE162="HABIL"),"HABIL","NO HABIL")</f>
        <v>HABIL</v>
      </c>
    </row>
    <row r="163" spans="3:32" customFormat="1" ht="15" x14ac:dyDescent="0.25">
      <c r="C163" s="48">
        <f t="shared" ref="C163:C165" si="145">+C162+0.1</f>
        <v>51.1</v>
      </c>
      <c r="D163" s="75" t="s">
        <v>213</v>
      </c>
      <c r="E163" s="42">
        <v>0.33</v>
      </c>
      <c r="F163" s="42"/>
      <c r="G163" s="37">
        <v>1140868846</v>
      </c>
      <c r="H163" s="37">
        <v>1956868846</v>
      </c>
      <c r="I163" s="37">
        <v>721550043</v>
      </c>
      <c r="J163" s="37">
        <v>721550043</v>
      </c>
      <c r="K163" s="40">
        <f>+(G163-I163)</f>
        <v>419318803</v>
      </c>
      <c r="L163" s="40">
        <f>+H163-J163</f>
        <v>1235318803</v>
      </c>
      <c r="M163" s="37">
        <v>145234552</v>
      </c>
      <c r="N163" s="37">
        <v>0</v>
      </c>
      <c r="O163" s="44"/>
      <c r="P163" s="45"/>
      <c r="Q163" s="38"/>
      <c r="R163" s="46"/>
      <c r="S163" s="45"/>
      <c r="T163" s="46"/>
      <c r="U163" s="38"/>
      <c r="V163" s="46"/>
      <c r="W163" s="39"/>
      <c r="X163" s="46"/>
      <c r="Y163" s="47"/>
      <c r="Z163" s="46"/>
      <c r="AA163" s="46"/>
      <c r="AB163" s="39"/>
      <c r="AC163" s="46"/>
      <c r="AD163" s="39"/>
      <c r="AE163" s="46"/>
      <c r="AF163" s="49"/>
    </row>
    <row r="164" spans="3:32" customFormat="1" ht="40.5" x14ac:dyDescent="0.25">
      <c r="C164" s="48">
        <f t="shared" si="145"/>
        <v>51.2</v>
      </c>
      <c r="D164" s="76" t="s">
        <v>214</v>
      </c>
      <c r="E164" s="43">
        <v>0.34</v>
      </c>
      <c r="F164" s="43" t="s">
        <v>113</v>
      </c>
      <c r="G164" s="36">
        <v>21445436991</v>
      </c>
      <c r="H164" s="36">
        <v>32103984812</v>
      </c>
      <c r="I164" s="36">
        <v>6659023480</v>
      </c>
      <c r="J164" s="36">
        <v>11091676645</v>
      </c>
      <c r="K164" s="41">
        <f t="shared" ref="K164:K165" si="146">+(G164-I164)</f>
        <v>14786413511</v>
      </c>
      <c r="L164" s="41">
        <f t="shared" ref="L164:L165" si="147">+H164-J164</f>
        <v>21012308167</v>
      </c>
      <c r="M164" s="36">
        <v>8900949331</v>
      </c>
      <c r="N164" s="36">
        <v>209309781</v>
      </c>
      <c r="O164" s="44"/>
      <c r="P164" s="45"/>
      <c r="Q164" s="38"/>
      <c r="R164" s="46"/>
      <c r="S164" s="45"/>
      <c r="T164" s="46"/>
      <c r="U164" s="38"/>
      <c r="V164" s="46"/>
      <c r="W164" s="39"/>
      <c r="X164" s="46"/>
      <c r="Y164" s="47"/>
      <c r="Z164" s="46"/>
      <c r="AA164" s="46"/>
      <c r="AB164" s="39"/>
      <c r="AC164" s="46"/>
      <c r="AD164" s="39"/>
      <c r="AE164" s="46"/>
      <c r="AF164" s="49"/>
    </row>
    <row r="165" spans="3:32" customFormat="1" ht="15.75" thickBot="1" x14ac:dyDescent="0.3">
      <c r="C165" s="48">
        <f t="shared" si="145"/>
        <v>51.300000000000004</v>
      </c>
      <c r="D165" s="76" t="s">
        <v>215</v>
      </c>
      <c r="E165" s="43">
        <v>0.33</v>
      </c>
      <c r="F165" s="43"/>
      <c r="G165" s="36">
        <v>2490542311</v>
      </c>
      <c r="H165" s="36">
        <v>2527542311</v>
      </c>
      <c r="I165" s="36">
        <v>903820048</v>
      </c>
      <c r="J165" s="36">
        <v>1030733727</v>
      </c>
      <c r="K165" s="41">
        <f t="shared" si="146"/>
        <v>1586722263</v>
      </c>
      <c r="L165" s="41">
        <f t="shared" si="147"/>
        <v>1496808584</v>
      </c>
      <c r="M165" s="36">
        <v>178606806</v>
      </c>
      <c r="N165" s="36">
        <v>0</v>
      </c>
      <c r="O165" s="44"/>
      <c r="P165" s="45"/>
      <c r="Q165" s="38"/>
      <c r="R165" s="46"/>
      <c r="S165" s="45"/>
      <c r="T165" s="46"/>
      <c r="U165" s="38"/>
      <c r="V165" s="46"/>
      <c r="W165" s="39"/>
      <c r="X165" s="46"/>
      <c r="Y165" s="47"/>
      <c r="Z165" s="46"/>
      <c r="AA165" s="46"/>
      <c r="AB165" s="39"/>
      <c r="AC165" s="46"/>
      <c r="AD165" s="39"/>
      <c r="AE165" s="46"/>
      <c r="AF165" s="49"/>
    </row>
    <row r="166" spans="3:32" customFormat="1" ht="15.75" thickBot="1" x14ac:dyDescent="0.3">
      <c r="C166" s="60">
        <v>52</v>
      </c>
      <c r="D166" s="74" t="str">
        <f>VLOOKUP(C166,'DATOS INICIALES'!$B$5:$C$64,2,0)</f>
        <v>EPYPSA S.A.S</v>
      </c>
      <c r="E166" s="61">
        <v>1</v>
      </c>
      <c r="F166" s="61" t="s">
        <v>143</v>
      </c>
      <c r="G166" s="62">
        <v>270348536</v>
      </c>
      <c r="H166" s="62">
        <v>270348536</v>
      </c>
      <c r="I166" s="62">
        <v>31879037</v>
      </c>
      <c r="J166" s="62">
        <v>31879037</v>
      </c>
      <c r="K166" s="62">
        <f t="shared" ref="K166" si="148">+(G166-I166)</f>
        <v>238469499</v>
      </c>
      <c r="L166" s="62">
        <f t="shared" ref="L166" si="149">+H166-J166</f>
        <v>238469499</v>
      </c>
      <c r="M166" s="62">
        <v>55752897</v>
      </c>
      <c r="N166" s="62">
        <v>0</v>
      </c>
      <c r="O166" s="63"/>
      <c r="P166" s="64">
        <f>+'DATOS INICIALES'!$H$3</f>
        <v>1808060441</v>
      </c>
      <c r="Q166" s="65">
        <f>+K166</f>
        <v>238469499</v>
      </c>
      <c r="R166" s="66" t="str">
        <f>IF(Q166&gt;=(P166*$R$12),"HABIL","NO HABIL")</f>
        <v>HABIL</v>
      </c>
      <c r="S166" s="64"/>
      <c r="T166" s="67"/>
      <c r="U166" s="62">
        <f>+G166/I166</f>
        <v>8.4804486409046795</v>
      </c>
      <c r="V166" s="66" t="str">
        <f>IF(U166&gt;=$V$12,"HABIL","NO HABIL")</f>
        <v>HABIL</v>
      </c>
      <c r="W166" s="68">
        <f>+J166/H166</f>
        <v>0.11791828974431731</v>
      </c>
      <c r="X166" s="66" t="str">
        <f>IF(W166&lt;=$X$12,"HABIL","NO HABIL")</f>
        <v>HABIL</v>
      </c>
      <c r="Y166" s="69" t="s">
        <v>170</v>
      </c>
      <c r="Z166" s="66" t="str">
        <f>IF(Y166&gt;=$Z$12,"HABIL","NO HABIL")</f>
        <v>HABIL</v>
      </c>
      <c r="AA166" s="110" t="s">
        <v>161</v>
      </c>
      <c r="AB166" s="68">
        <f>+M166/L166</f>
        <v>0.23379466654559458</v>
      </c>
      <c r="AC166" s="66" t="str">
        <f>IF(AB166&gt;=$AC$12,"HABIL","NO HABIL")</f>
        <v>HABIL</v>
      </c>
      <c r="AD166" s="68">
        <f>+M166/H166</f>
        <v>0.20622599931519511</v>
      </c>
      <c r="AE166" s="66" t="str">
        <f>IF(AD166&gt;=$AE$12,"HABIL","NO HABIL")</f>
        <v>HABIL</v>
      </c>
      <c r="AF166" s="114" t="s">
        <v>161</v>
      </c>
    </row>
    <row r="167" spans="3:32" customFormat="1" ht="26.25" thickBot="1" x14ac:dyDescent="0.3">
      <c r="C167" s="60">
        <v>53</v>
      </c>
      <c r="D167" s="74" t="str">
        <f>VLOOKUP(C167,'DATOS INICIALES'!$B$5:$C$64,2,0)</f>
        <v>CONSORCIO INTERAEROPUERTOS
R&amp;J</v>
      </c>
      <c r="E167" s="61">
        <f>SUM(E168:E169)</f>
        <v>1</v>
      </c>
      <c r="F167" s="61"/>
      <c r="G167" s="62">
        <f>(G168*$E168)+(G169*$E169)</f>
        <v>58117597199</v>
      </c>
      <c r="H167" s="62">
        <f>(H168*$E168)+(H169*$E169)</f>
        <v>74886189200</v>
      </c>
      <c r="I167" s="62">
        <f>(I168*$E168)+(I169*$E169)</f>
        <v>26741568071</v>
      </c>
      <c r="J167" s="62">
        <f>(J168*$E168)+(J169*$E169)</f>
        <v>33574364734</v>
      </c>
      <c r="K167" s="62">
        <f>SUM(K168:K169)</f>
        <v>62752058256</v>
      </c>
      <c r="L167" s="62">
        <f>(L168*$E168)+(L169*$E169)</f>
        <v>41311824466</v>
      </c>
      <c r="M167" s="62">
        <f>(M168*$E168)+(M169*$E169)</f>
        <v>13729146762</v>
      </c>
      <c r="N167" s="62">
        <f>(N168*$E168)+(N169*$E169)</f>
        <v>539085929.5</v>
      </c>
      <c r="O167" s="63"/>
      <c r="P167" s="64">
        <f>+'DATOS INICIALES'!$H$3</f>
        <v>1808060441</v>
      </c>
      <c r="Q167" s="65">
        <f>+K167</f>
        <v>62752058256</v>
      </c>
      <c r="R167" s="66" t="str">
        <f>IF(Q167&gt;=(P167*$R$12),"HABIL","NO HABIL")</f>
        <v>HABIL</v>
      </c>
      <c r="S167" s="64">
        <f>IF(COUNTIF(F168:F169,"L")&gt;0,VLOOKUP("L",F168:K169,6,0),0)</f>
        <v>6908396000</v>
      </c>
      <c r="T167" s="67" t="str">
        <f>IF(S167&gt;=(($T$12*P167)),"HABIL","NO HABIL")</f>
        <v>HABIL</v>
      </c>
      <c r="U167" s="62">
        <f>+G167/I167</f>
        <v>2.1733055086633404</v>
      </c>
      <c r="V167" s="66" t="str">
        <f>IF(U167&gt;=$V$12,"HABIL","NO HABIL")</f>
        <v>HABIL</v>
      </c>
      <c r="W167" s="68">
        <f>+J167/H167</f>
        <v>0.44833854002548174</v>
      </c>
      <c r="X167" s="66" t="str">
        <f>IF(W167&lt;=$X$12,"HABIL","NO HABIL")</f>
        <v>HABIL</v>
      </c>
      <c r="Y167" s="69">
        <f>+M167/N167</f>
        <v>25.467455206508038</v>
      </c>
      <c r="Z167" s="66" t="str">
        <f>IF(Y167&gt;=$Z$12,"HABIL","NO HABIL")</f>
        <v>HABIL</v>
      </c>
      <c r="AA167" s="70" t="str">
        <f>IF(AND(R167="HABIL",T167="HABIL",V167="HABIL",X167="HABIL",Z167="HABIL"),"HABIL","NO HABIL")</f>
        <v>HABIL</v>
      </c>
      <c r="AB167" s="68">
        <f>+M167/L167</f>
        <v>0.33232971284769108</v>
      </c>
      <c r="AC167" s="66" t="str">
        <f>IF(AB167&gt;=$AC$12,"HABIL","NO HABIL")</f>
        <v>HABIL</v>
      </c>
      <c r="AD167" s="68">
        <f>+M167/H167</f>
        <v>0.1833334945824697</v>
      </c>
      <c r="AE167" s="66" t="str">
        <f>IF(AD167&gt;=$AE$12,"HABIL","NO HABIL")</f>
        <v>HABIL</v>
      </c>
      <c r="AF167" s="71" t="str">
        <f>IF(AND(AC167="HABIL",AE167="HABIL"),"HABIL","NO HABIL")</f>
        <v>HABIL</v>
      </c>
    </row>
    <row r="168" spans="3:32" customFormat="1" ht="15" x14ac:dyDescent="0.25">
      <c r="C168" s="48">
        <f t="shared" ref="C168:C169" si="150">+C167+0.1</f>
        <v>53.1</v>
      </c>
      <c r="D168" s="75" t="s">
        <v>216</v>
      </c>
      <c r="E168" s="42">
        <v>0.5</v>
      </c>
      <c r="F168" s="42"/>
      <c r="G168" s="37">
        <v>105877565398</v>
      </c>
      <c r="H168" s="37">
        <v>138093196400</v>
      </c>
      <c r="I168" s="37">
        <v>50033903142</v>
      </c>
      <c r="J168" s="37">
        <v>63699496468</v>
      </c>
      <c r="K168" s="40">
        <f>+(G168-I168)</f>
        <v>55843662256</v>
      </c>
      <c r="L168" s="40">
        <f>+H168-J168</f>
        <v>74393699932</v>
      </c>
      <c r="M168" s="37">
        <v>25268971524</v>
      </c>
      <c r="N168" s="37">
        <v>1078071439</v>
      </c>
      <c r="O168" s="44"/>
      <c r="P168" s="45"/>
      <c r="Q168" s="38"/>
      <c r="R168" s="46"/>
      <c r="S168" s="45"/>
      <c r="T168" s="46"/>
      <c r="U168" s="38"/>
      <c r="V168" s="46"/>
      <c r="W168" s="39"/>
      <c r="X168" s="46"/>
      <c r="Y168" s="47"/>
      <c r="Z168" s="46"/>
      <c r="AA168" s="46"/>
      <c r="AB168" s="39"/>
      <c r="AC168" s="46"/>
      <c r="AD168" s="39"/>
      <c r="AE168" s="46"/>
      <c r="AF168" s="49"/>
    </row>
    <row r="169" spans="3:32" customFormat="1" ht="15.75" thickBot="1" x14ac:dyDescent="0.3">
      <c r="C169" s="48">
        <f t="shared" si="150"/>
        <v>53.2</v>
      </c>
      <c r="D169" s="76" t="s">
        <v>217</v>
      </c>
      <c r="E169" s="43">
        <v>0.5</v>
      </c>
      <c r="F169" s="43" t="s">
        <v>113</v>
      </c>
      <c r="G169" s="36">
        <v>10357629000</v>
      </c>
      <c r="H169" s="36">
        <v>11679182000</v>
      </c>
      <c r="I169" s="36">
        <v>3449233000</v>
      </c>
      <c r="J169" s="36">
        <v>3449233000</v>
      </c>
      <c r="K169" s="41">
        <f t="shared" ref="K169" si="151">+(G169-I169)</f>
        <v>6908396000</v>
      </c>
      <c r="L169" s="41">
        <f t="shared" ref="L169" si="152">+H169-J169</f>
        <v>8229949000</v>
      </c>
      <c r="M169" s="36">
        <v>2189322000</v>
      </c>
      <c r="N169" s="36">
        <v>100420</v>
      </c>
      <c r="O169" s="44"/>
      <c r="P169" s="45"/>
      <c r="Q169" s="38"/>
      <c r="R169" s="46"/>
      <c r="S169" s="45"/>
      <c r="T169" s="46"/>
      <c r="U169" s="38"/>
      <c r="V169" s="46"/>
      <c r="W169" s="39"/>
      <c r="X169" s="46"/>
      <c r="Y169" s="47"/>
      <c r="Z169" s="46"/>
      <c r="AA169" s="46"/>
      <c r="AB169" s="39"/>
      <c r="AC169" s="46"/>
      <c r="AD169" s="39"/>
      <c r="AE169" s="46"/>
      <c r="AF169" s="49"/>
    </row>
    <row r="170" spans="3:32" customFormat="1" ht="15.75" thickBot="1" x14ac:dyDescent="0.3">
      <c r="C170" s="60">
        <v>54</v>
      </c>
      <c r="D170" s="74" t="str">
        <f>VLOOKUP(C170,'DATOS INICIALES'!$B$5:$C$64,2,0)</f>
        <v>CONSORCIO AEROCOL DORADO</v>
      </c>
      <c r="E170" s="61">
        <f>SUM(E171:E173)</f>
        <v>1</v>
      </c>
      <c r="F170" s="61"/>
      <c r="G170" s="62">
        <f>(G171*$E171)+(G172*$E172)+(G173*$E173)</f>
        <v>13037554604.199999</v>
      </c>
      <c r="H170" s="62">
        <f>(H171*$E171)+(H172*$E172)+(H173*$E173)</f>
        <v>15215886570.4</v>
      </c>
      <c r="I170" s="62">
        <f>(I171*$E171)+(I172*$E172)+(I173*$E173)</f>
        <v>2893084986.1999998</v>
      </c>
      <c r="J170" s="62">
        <f>(J171*$E171)+(J172*$E172)+(J173*$E173)</f>
        <v>9074186417.2999992</v>
      </c>
      <c r="K170" s="62">
        <f>SUM(K171:K173)</f>
        <v>33691824060</v>
      </c>
      <c r="L170" s="62">
        <f>(L171*$E171)+(L172*$E172)+(L173*$E173)</f>
        <v>6141700153.0999994</v>
      </c>
      <c r="M170" s="62">
        <f>(M171*$E171)+(M172*$E172)+(M173*$E173)</f>
        <v>533147969.09999996</v>
      </c>
      <c r="N170" s="62">
        <f>(N171*$E171)+(N172*$E172)+(N173*$E173)</f>
        <v>31115650.5</v>
      </c>
      <c r="O170" s="63"/>
      <c r="P170" s="64">
        <f>+'DATOS INICIALES'!$H$3</f>
        <v>1808060441</v>
      </c>
      <c r="Q170" s="65">
        <f>+K170</f>
        <v>33691824060</v>
      </c>
      <c r="R170" s="66" t="str">
        <f>IF(Q170&gt;=(P170*$R$12),"HABIL","NO HABIL")</f>
        <v>HABIL</v>
      </c>
      <c r="S170" s="64">
        <f>IF(COUNTIF(F171:F173,"L")&gt;0,VLOOKUP("L",F171:K173,6,0),0)</f>
        <v>36056141046</v>
      </c>
      <c r="T170" s="67" t="str">
        <f>IF(S170&gt;=(($T$12*P170)),"HABIL","NO HABIL")</f>
        <v>HABIL</v>
      </c>
      <c r="U170" s="62">
        <f>+G170/I170</f>
        <v>4.5064540676782974</v>
      </c>
      <c r="V170" s="66" t="str">
        <f>IF(U170&gt;=$V$12,"HABIL","NO HABIL")</f>
        <v>HABIL</v>
      </c>
      <c r="W170" s="68">
        <f>+J170/H170</f>
        <v>0.5963626486906346</v>
      </c>
      <c r="X170" s="66" t="str">
        <f>IF(W170&lt;=$X$12,"HABIL","NO HABIL")</f>
        <v>HABIL</v>
      </c>
      <c r="Y170" s="69">
        <f>+M170/N170</f>
        <v>17.134398944993933</v>
      </c>
      <c r="Z170" s="66" t="str">
        <f>IF(Y170&gt;=$Z$12,"HABIL","NO HABIL")</f>
        <v>HABIL</v>
      </c>
      <c r="AA170" s="114" t="s">
        <v>161</v>
      </c>
      <c r="AB170" s="68">
        <f>+M170/L170</f>
        <v>8.6807879871975774E-2</v>
      </c>
      <c r="AC170" s="66" t="str">
        <f>IF(AB170&gt;=$AC$12,"HABIL","NO HABIL")</f>
        <v>HABIL</v>
      </c>
      <c r="AD170" s="68">
        <f>+M170/H170</f>
        <v>3.5038902704305874E-2</v>
      </c>
      <c r="AE170" s="66" t="str">
        <f>IF(AD170&gt;=$AE$12,"HABIL","NO HABIL")</f>
        <v>HABIL</v>
      </c>
      <c r="AF170" s="114" t="s">
        <v>161</v>
      </c>
    </row>
    <row r="171" spans="3:32" customFormat="1" ht="15" x14ac:dyDescent="0.25">
      <c r="C171" s="48">
        <f t="shared" ref="C171:C173" si="153">+C170+0.1</f>
        <v>54.1</v>
      </c>
      <c r="D171" s="75" t="s">
        <v>218</v>
      </c>
      <c r="E171" s="42">
        <v>0.4</v>
      </c>
      <c r="F171" s="42"/>
      <c r="G171" s="37">
        <v>975250000</v>
      </c>
      <c r="H171" s="37">
        <v>1070497000</v>
      </c>
      <c r="I171" s="37">
        <v>606026000</v>
      </c>
      <c r="J171" s="37">
        <v>641357000</v>
      </c>
      <c r="K171" s="40">
        <f>+(G171-I171)</f>
        <v>369224000</v>
      </c>
      <c r="L171" s="40">
        <f>+H171-J171</f>
        <v>429140000</v>
      </c>
      <c r="M171" s="112">
        <v>0</v>
      </c>
      <c r="N171" s="37">
        <v>0</v>
      </c>
      <c r="O171" s="44"/>
      <c r="P171" s="45"/>
      <c r="Q171" s="38"/>
      <c r="R171" s="46"/>
      <c r="S171" s="45"/>
      <c r="T171" s="46"/>
      <c r="U171" s="38"/>
      <c r="V171" s="46"/>
      <c r="W171" s="39"/>
      <c r="X171" s="46"/>
      <c r="Y171" s="47"/>
      <c r="Z171" s="46"/>
      <c r="AA171" s="46"/>
      <c r="AB171" s="39"/>
      <c r="AC171" s="46"/>
      <c r="AD171" s="39"/>
      <c r="AE171" s="46"/>
      <c r="AF171" s="49"/>
    </row>
    <row r="172" spans="3:32" customFormat="1" ht="15" x14ac:dyDescent="0.25">
      <c r="C172" s="48">
        <f t="shared" si="153"/>
        <v>54.2</v>
      </c>
      <c r="D172" s="76" t="s">
        <v>219</v>
      </c>
      <c r="E172" s="43">
        <v>0.3</v>
      </c>
      <c r="F172" s="43"/>
      <c r="G172" s="111">
        <v>0</v>
      </c>
      <c r="H172" s="36">
        <v>5269443267</v>
      </c>
      <c r="I172" s="36">
        <v>2733540986</v>
      </c>
      <c r="J172" s="36">
        <v>2898375192</v>
      </c>
      <c r="K172" s="41">
        <f t="shared" ref="K172:K173" si="154">+(G172-I172)</f>
        <v>-2733540986</v>
      </c>
      <c r="L172" s="41">
        <f t="shared" ref="L172:L173" si="155">+H172-J172</f>
        <v>2371068075</v>
      </c>
      <c r="M172" s="36">
        <v>113603663</v>
      </c>
      <c r="N172" s="36">
        <v>1766635</v>
      </c>
      <c r="O172" s="44"/>
      <c r="P172" s="45"/>
      <c r="Q172" s="38"/>
      <c r="R172" s="46"/>
      <c r="S172" s="45"/>
      <c r="T172" s="46"/>
      <c r="U172" s="38"/>
      <c r="V172" s="46"/>
      <c r="W172" s="39"/>
      <c r="X172" s="46"/>
      <c r="Y172" s="47"/>
      <c r="Z172" s="46"/>
      <c r="AA172" s="46"/>
      <c r="AB172" s="39"/>
      <c r="AC172" s="46"/>
      <c r="AD172" s="39"/>
      <c r="AE172" s="46"/>
      <c r="AF172" s="49"/>
    </row>
    <row r="173" spans="3:32" customFormat="1" ht="15.75" thickBot="1" x14ac:dyDescent="0.3">
      <c r="C173" s="48">
        <f t="shared" si="153"/>
        <v>54.300000000000004</v>
      </c>
      <c r="D173" s="76" t="s">
        <v>220</v>
      </c>
      <c r="E173" s="43">
        <v>0.3</v>
      </c>
      <c r="F173" s="43" t="s">
        <v>113</v>
      </c>
      <c r="G173" s="36">
        <v>42158182014</v>
      </c>
      <c r="H173" s="36">
        <v>44022849301</v>
      </c>
      <c r="I173" s="36">
        <v>6102040968</v>
      </c>
      <c r="J173" s="36">
        <v>26493770199</v>
      </c>
      <c r="K173" s="41">
        <f t="shared" si="154"/>
        <v>36056141046</v>
      </c>
      <c r="L173" s="41">
        <f t="shared" si="155"/>
        <v>17529079102</v>
      </c>
      <c r="M173" s="36">
        <v>1663556234</v>
      </c>
      <c r="N173" s="36">
        <v>101952200</v>
      </c>
      <c r="O173" s="44"/>
      <c r="P173" s="45"/>
      <c r="Q173" s="38"/>
      <c r="R173" s="46"/>
      <c r="S173" s="45"/>
      <c r="T173" s="46"/>
      <c r="U173" s="38"/>
      <c r="V173" s="46"/>
      <c r="W173" s="39"/>
      <c r="X173" s="46"/>
      <c r="Y173" s="47"/>
      <c r="Z173" s="46"/>
      <c r="AA173" s="46"/>
      <c r="AB173" s="39"/>
      <c r="AC173" s="46"/>
      <c r="AD173" s="39"/>
      <c r="AE173" s="46"/>
      <c r="AF173" s="49"/>
    </row>
    <row r="174" spans="3:32" customFormat="1" ht="15.75" thickBot="1" x14ac:dyDescent="0.3">
      <c r="C174" s="60">
        <v>55</v>
      </c>
      <c r="D174" s="74" t="str">
        <f>VLOOKUP(C174,'DATOS INICIALES'!$B$5:$C$64,2,0)</f>
        <v>CONSORCIO AEROPUERTO 2023</v>
      </c>
      <c r="E174" s="61">
        <f>SUM(E175:E177)</f>
        <v>1</v>
      </c>
      <c r="F174" s="61"/>
      <c r="G174" s="62">
        <f>(G175*$E175)+(G176*$E176)+(G177*$E177)</f>
        <v>2161558745.75</v>
      </c>
      <c r="H174" s="62">
        <f>(H175*$E175)+(H176*$E176)+(H177*$E177)</f>
        <v>4316626866.3999996</v>
      </c>
      <c r="I174" s="62">
        <f>(I175*$E175)+(I176*$E176)+(I177*$E177)</f>
        <v>199119175</v>
      </c>
      <c r="J174" s="62">
        <f>(J175*$E175)+(J176*$E176)+(J177*$E177)</f>
        <v>1798924079.1500001</v>
      </c>
      <c r="K174" s="62">
        <f>SUM(K175:K177)</f>
        <v>8917174440</v>
      </c>
      <c r="L174" s="62">
        <f>(L175*$E175)+(L176*$E176)+(L177*$E177)</f>
        <v>2517702787.25</v>
      </c>
      <c r="M174" s="62">
        <f>(M175*$E175)+(M176*$E176)+(M177*$E177)</f>
        <v>379293613.35000002</v>
      </c>
      <c r="N174" s="62">
        <f>(N175*$E175)+(N176*$E176)+(N177*$E177)</f>
        <v>22391429.950000003</v>
      </c>
      <c r="O174" s="63"/>
      <c r="P174" s="64">
        <f>+'DATOS INICIALES'!$H$3</f>
        <v>1808060441</v>
      </c>
      <c r="Q174" s="65">
        <f>+K174</f>
        <v>8917174440</v>
      </c>
      <c r="R174" s="66" t="str">
        <f>IF(Q174&gt;=(P174*$R$12),"HABIL","NO HABIL")</f>
        <v>HABIL</v>
      </c>
      <c r="S174" s="64">
        <f>IF(COUNTIF(F175:F177,"L")&gt;0,VLOOKUP("L",F175:K177,6,0),0)</f>
        <v>400000000</v>
      </c>
      <c r="T174" s="67" t="str">
        <f>IF(S174&gt;=(($T$12*P174)),"HABIL","NO HABIL")</f>
        <v>HABIL</v>
      </c>
      <c r="U174" s="62">
        <f>+G174/I174</f>
        <v>10.855603162025957</v>
      </c>
      <c r="V174" s="66" t="str">
        <f>IF(U174&gt;=$V$12,"HABIL","NO HABIL")</f>
        <v>HABIL</v>
      </c>
      <c r="W174" s="68">
        <f>+J174/H174</f>
        <v>0.41674301134354824</v>
      </c>
      <c r="X174" s="66" t="str">
        <f>IF(W174&lt;=$X$12,"HABIL","NO HABIL")</f>
        <v>HABIL</v>
      </c>
      <c r="Y174" s="69">
        <f>+M174/N174</f>
        <v>16.939231402235656</v>
      </c>
      <c r="Z174" s="66" t="str">
        <f>IF(Y174&gt;=$Z$12,"HABIL","NO HABIL")</f>
        <v>HABIL</v>
      </c>
      <c r="AA174" s="70" t="str">
        <f>IF(AND(R174="HABIL",T174="HABIL",V174="HABIL",X174="HABIL",Z174="HABIL"),"HABIL","NO HABIL")</f>
        <v>HABIL</v>
      </c>
      <c r="AB174" s="68">
        <f>+M174/L174</f>
        <v>0.15065067063149634</v>
      </c>
      <c r="AC174" s="66" t="str">
        <f>IF(AB174&gt;=$AC$12,"HABIL","NO HABIL")</f>
        <v>HABIL</v>
      </c>
      <c r="AD174" s="68">
        <f>+M174/H174</f>
        <v>8.7868056491601523E-2</v>
      </c>
      <c r="AE174" s="66" t="str">
        <f>IF(AD174&gt;=$AE$12,"HABIL","NO HABIL")</f>
        <v>HABIL</v>
      </c>
      <c r="AF174" s="71" t="str">
        <f>IF(AND(AC174="HABIL",AE174="HABIL"),"HABIL","NO HABIL")</f>
        <v>HABIL</v>
      </c>
    </row>
    <row r="175" spans="3:32" customFormat="1" ht="15" x14ac:dyDescent="0.25">
      <c r="C175" s="48">
        <f t="shared" ref="C175:C177" si="156">+C174+0.1</f>
        <v>55.1</v>
      </c>
      <c r="D175" s="75" t="s">
        <v>221</v>
      </c>
      <c r="E175" s="42">
        <v>0.45</v>
      </c>
      <c r="F175" s="42" t="s">
        <v>113</v>
      </c>
      <c r="G175" s="37">
        <v>400000000</v>
      </c>
      <c r="H175" s="37">
        <v>400000000</v>
      </c>
      <c r="I175" s="37">
        <v>0</v>
      </c>
      <c r="J175" s="37">
        <v>0</v>
      </c>
      <c r="K175" s="40">
        <f>+(G175-I175)</f>
        <v>400000000</v>
      </c>
      <c r="L175" s="40">
        <f>+H175-J175</f>
        <v>400000000</v>
      </c>
      <c r="M175" s="37">
        <v>0</v>
      </c>
      <c r="N175" s="37">
        <v>0</v>
      </c>
      <c r="O175" s="44"/>
      <c r="P175" s="45"/>
      <c r="Q175" s="38"/>
      <c r="R175" s="46"/>
      <c r="S175" s="45"/>
      <c r="T175" s="46"/>
      <c r="U175" s="38"/>
      <c r="V175" s="46"/>
      <c r="W175" s="39"/>
      <c r="X175" s="46"/>
      <c r="Y175" s="47"/>
      <c r="Z175" s="46"/>
      <c r="AA175" s="46"/>
      <c r="AB175" s="39"/>
      <c r="AC175" s="46"/>
      <c r="AD175" s="39"/>
      <c r="AE175" s="46"/>
      <c r="AF175" s="49"/>
    </row>
    <row r="176" spans="3:32" customFormat="1" ht="15" x14ac:dyDescent="0.25">
      <c r="C176" s="48">
        <f t="shared" si="156"/>
        <v>55.2</v>
      </c>
      <c r="D176" s="76" t="s">
        <v>222</v>
      </c>
      <c r="E176" s="43">
        <v>0.4</v>
      </c>
      <c r="F176" s="43"/>
      <c r="G176" s="36">
        <v>2171298143</v>
      </c>
      <c r="H176" s="36">
        <v>6805755307</v>
      </c>
      <c r="I176" s="36">
        <v>151844524</v>
      </c>
      <c r="J176" s="36">
        <v>3380122679</v>
      </c>
      <c r="K176" s="41">
        <f t="shared" ref="K176:K177" si="157">+(G176-I176)</f>
        <v>2019453619</v>
      </c>
      <c r="L176" s="41">
        <f t="shared" ref="L176:L177" si="158">+H176-J176</f>
        <v>3425632628</v>
      </c>
      <c r="M176" s="36">
        <v>501186753</v>
      </c>
      <c r="N176" s="36">
        <v>55314541</v>
      </c>
      <c r="O176" s="44"/>
      <c r="P176" s="45"/>
      <c r="Q176" s="38"/>
      <c r="R176" s="46"/>
      <c r="S176" s="45"/>
      <c r="T176" s="46"/>
      <c r="U176" s="38"/>
      <c r="V176" s="46"/>
      <c r="W176" s="39"/>
      <c r="X176" s="46"/>
      <c r="Y176" s="47"/>
      <c r="Z176" s="46"/>
      <c r="AA176" s="46"/>
      <c r="AB176" s="39"/>
      <c r="AC176" s="46"/>
      <c r="AD176" s="39"/>
      <c r="AE176" s="46"/>
      <c r="AF176" s="49"/>
    </row>
    <row r="177" spans="3:32" customFormat="1" ht="15.75" thickBot="1" x14ac:dyDescent="0.3">
      <c r="C177" s="48">
        <f t="shared" si="156"/>
        <v>55.300000000000004</v>
      </c>
      <c r="D177" s="76" t="s">
        <v>223</v>
      </c>
      <c r="E177" s="43">
        <v>0.15</v>
      </c>
      <c r="F177" s="43"/>
      <c r="G177" s="36">
        <v>7420263257</v>
      </c>
      <c r="H177" s="36">
        <v>9428831624</v>
      </c>
      <c r="I177" s="36">
        <v>922542436</v>
      </c>
      <c r="J177" s="36">
        <v>2979166717</v>
      </c>
      <c r="K177" s="41">
        <f t="shared" si="157"/>
        <v>6497720821</v>
      </c>
      <c r="L177" s="41">
        <f t="shared" si="158"/>
        <v>6449664907</v>
      </c>
      <c r="M177" s="36">
        <v>1192126081</v>
      </c>
      <c r="N177" s="36">
        <v>1770757</v>
      </c>
      <c r="O177" s="44"/>
      <c r="P177" s="45"/>
      <c r="Q177" s="38"/>
      <c r="R177" s="46"/>
      <c r="S177" s="45"/>
      <c r="T177" s="46"/>
      <c r="U177" s="38"/>
      <c r="V177" s="46"/>
      <c r="W177" s="39"/>
      <c r="X177" s="46"/>
      <c r="Y177" s="47"/>
      <c r="Z177" s="46"/>
      <c r="AA177" s="46"/>
      <c r="AB177" s="39"/>
      <c r="AC177" s="46"/>
      <c r="AD177" s="39"/>
      <c r="AE177" s="46"/>
      <c r="AF177" s="49"/>
    </row>
    <row r="178" spans="3:32" customFormat="1" ht="15.75" thickBot="1" x14ac:dyDescent="0.3">
      <c r="C178" s="60">
        <v>56</v>
      </c>
      <c r="D178" s="74" t="str">
        <f>VLOOKUP(C178,'DATOS INICIALES'!$B$5:$C$64,2,0)</f>
        <v>CONSORCIO INTERDORADO</v>
      </c>
      <c r="E178" s="61">
        <f>SUM(E179:E180)</f>
        <v>1</v>
      </c>
      <c r="F178" s="61"/>
      <c r="G178" s="62">
        <f>(G179*$E179)+(G180*$E180)</f>
        <v>1773501365</v>
      </c>
      <c r="H178" s="62">
        <f>(H179*$E179)+(H180*$E180)</f>
        <v>1904298880.5</v>
      </c>
      <c r="I178" s="62">
        <f>(I179*$E179)+(I180*$E180)</f>
        <v>664791798</v>
      </c>
      <c r="J178" s="62">
        <f>(J179*$E179)+(J180*$E180)</f>
        <v>664791798</v>
      </c>
      <c r="K178" s="62">
        <f>SUM(K179:K180)</f>
        <v>2217419134</v>
      </c>
      <c r="L178" s="62">
        <f>(L179*$E179)+(L180*$E180)</f>
        <v>1239507082.5</v>
      </c>
      <c r="M178" s="62">
        <f>(M179*$E179)+(M180*$E180)</f>
        <v>160242081.5</v>
      </c>
      <c r="N178" s="62">
        <f>(N179*$E179)+(N180*$E180)</f>
        <v>14573816.375</v>
      </c>
      <c r="O178" s="63"/>
      <c r="P178" s="64">
        <f>+'DATOS INICIALES'!$H$3</f>
        <v>1808060441</v>
      </c>
      <c r="Q178" s="65">
        <f>+K178</f>
        <v>2217419134</v>
      </c>
      <c r="R178" s="66" t="str">
        <f>IF(Q178&gt;=(P178*$R$12),"HABIL","NO HABIL")</f>
        <v>HABIL</v>
      </c>
      <c r="S178" s="64">
        <f>IF(COUNTIF(F179:F180,"L")&gt;0,VLOOKUP("L",F179:K180,6,0),0)</f>
        <v>466697649</v>
      </c>
      <c r="T178" s="67" t="str">
        <f>IF(S178&gt;=(($T$12*P178)),"HABIL","NO HABIL")</f>
        <v>HABIL</v>
      </c>
      <c r="U178" s="62">
        <f>+G178/I178</f>
        <v>2.6677545817134165</v>
      </c>
      <c r="V178" s="66" t="str">
        <f>IF(U178&gt;=$V$12,"HABIL","NO HABIL")</f>
        <v>HABIL</v>
      </c>
      <c r="W178" s="68">
        <f>+J178/H178</f>
        <v>0.34910055601432149</v>
      </c>
      <c r="X178" s="66" t="str">
        <f>IF(W178&lt;=$X$12,"HABIL","NO HABIL")</f>
        <v>HABIL</v>
      </c>
      <c r="Y178" s="69">
        <f>+M178/N178</f>
        <v>10.995203821483582</v>
      </c>
      <c r="Z178" s="66" t="str">
        <f>IF(Y178&gt;=$Z$12,"HABIL","NO HABIL")</f>
        <v>HABIL</v>
      </c>
      <c r="AA178" s="70" t="str">
        <f>IF(AND(R178="HABIL",T178="HABIL",V178="HABIL",X178="HABIL",Z178="HABIL"),"HABIL","NO HABIL")</f>
        <v>HABIL</v>
      </c>
      <c r="AB178" s="68">
        <f>+M178/L178</f>
        <v>0.1292788752580605</v>
      </c>
      <c r="AC178" s="66" t="str">
        <f>IF(AB178&gt;=$AC$12,"HABIL","NO HABIL")</f>
        <v>HABIL</v>
      </c>
      <c r="AD178" s="68">
        <f>+M178/H178</f>
        <v>8.4147548024565463E-2</v>
      </c>
      <c r="AE178" s="66" t="str">
        <f>IF(AD178&gt;=$AE$12,"HABIL","NO HABIL")</f>
        <v>HABIL</v>
      </c>
      <c r="AF178" s="71" t="str">
        <f>IF(AND(AC178="HABIL",AE178="HABIL"),"HABIL","NO HABIL")</f>
        <v>HABIL</v>
      </c>
    </row>
    <row r="179" spans="3:32" customFormat="1" ht="15" x14ac:dyDescent="0.25">
      <c r="C179" s="48">
        <f t="shared" ref="C179:C180" si="159">+C178+0.1</f>
        <v>56.1</v>
      </c>
      <c r="D179" s="75" t="s">
        <v>224</v>
      </c>
      <c r="E179" s="42">
        <v>0.5</v>
      </c>
      <c r="F179" s="42"/>
      <c r="G179" s="37">
        <v>2417099159</v>
      </c>
      <c r="H179" s="37">
        <v>2678694190</v>
      </c>
      <c r="I179" s="37">
        <v>666377674</v>
      </c>
      <c r="J179" s="37">
        <v>666377674</v>
      </c>
      <c r="K179" s="40">
        <f>+(G179-I179)</f>
        <v>1750721485</v>
      </c>
      <c r="L179" s="40">
        <f>+H179-J179</f>
        <v>2012316516</v>
      </c>
      <c r="M179" s="37">
        <v>103561377</v>
      </c>
      <c r="N179" s="37">
        <v>16042251.75</v>
      </c>
      <c r="O179" s="44"/>
      <c r="P179" s="45"/>
      <c r="Q179" s="38"/>
      <c r="R179" s="46"/>
      <c r="S179" s="45"/>
      <c r="T179" s="46"/>
      <c r="U179" s="38"/>
      <c r="V179" s="46"/>
      <c r="W179" s="39"/>
      <c r="X179" s="46"/>
      <c r="Y179" s="47"/>
      <c r="Z179" s="46"/>
      <c r="AA179" s="46"/>
      <c r="AB179" s="39"/>
      <c r="AC179" s="46"/>
      <c r="AD179" s="39"/>
      <c r="AE179" s="46"/>
      <c r="AF179" s="49"/>
    </row>
    <row r="180" spans="3:32" customFormat="1" ht="15.75" thickBot="1" x14ac:dyDescent="0.3">
      <c r="C180" s="48">
        <f t="shared" si="159"/>
        <v>56.2</v>
      </c>
      <c r="D180" s="76" t="s">
        <v>225</v>
      </c>
      <c r="E180" s="43">
        <v>0.5</v>
      </c>
      <c r="F180" s="117" t="s">
        <v>113</v>
      </c>
      <c r="G180" s="36">
        <v>1129903571</v>
      </c>
      <c r="H180" s="36">
        <v>1129903571</v>
      </c>
      <c r="I180" s="36">
        <v>663205922</v>
      </c>
      <c r="J180" s="36">
        <v>663205922</v>
      </c>
      <c r="K180" s="41">
        <f t="shared" ref="K180" si="160">+(G180-I180)</f>
        <v>466697649</v>
      </c>
      <c r="L180" s="41">
        <f t="shared" ref="L180" si="161">+H180-J180</f>
        <v>466697649</v>
      </c>
      <c r="M180" s="36">
        <v>216922786</v>
      </c>
      <c r="N180" s="36">
        <v>13105381</v>
      </c>
      <c r="O180" s="44"/>
      <c r="P180" s="45"/>
      <c r="Q180" s="38"/>
      <c r="R180" s="46"/>
      <c r="S180" s="45"/>
      <c r="T180" s="46"/>
      <c r="U180" s="38"/>
      <c r="V180" s="46"/>
      <c r="W180" s="39"/>
      <c r="X180" s="46"/>
      <c r="Y180" s="47"/>
      <c r="Z180" s="46"/>
      <c r="AA180" s="46"/>
      <c r="AB180" s="39"/>
      <c r="AC180" s="46"/>
      <c r="AD180" s="39"/>
      <c r="AE180" s="46"/>
      <c r="AF180" s="49"/>
    </row>
    <row r="181" spans="3:32" customFormat="1" ht="15.75" thickBot="1" x14ac:dyDescent="0.3">
      <c r="C181" s="60">
        <v>57</v>
      </c>
      <c r="D181" s="74" t="str">
        <f>VLOOKUP(C181,'DATOS INICIALES'!$B$5:$C$64,2,0)</f>
        <v>CONSORCIO CCC–JPS EL DORADO</v>
      </c>
      <c r="E181" s="61">
        <f>SUM(E182:E183)</f>
        <v>1</v>
      </c>
      <c r="F181" s="61"/>
      <c r="G181" s="62">
        <f>(G182*$E182)+(G183*$E183)</f>
        <v>14027957512.49</v>
      </c>
      <c r="H181" s="62">
        <f>(H182*$E182)+(H183*$E183)</f>
        <v>16059151105.940001</v>
      </c>
      <c r="I181" s="62">
        <f>(I182*$E182)+(I183*$E183)</f>
        <v>5194380843.1099997</v>
      </c>
      <c r="J181" s="62">
        <f>(J182*$E182)+(J183*$E183)</f>
        <v>6902018203.0699997</v>
      </c>
      <c r="K181" s="62">
        <f>SUM(K182:K183)</f>
        <v>17511267038</v>
      </c>
      <c r="L181" s="62">
        <f>(L182*$E182)+(L183*$E183)</f>
        <v>9157132902.8699989</v>
      </c>
      <c r="M181" s="62">
        <f>(M182*$E182)+(M183*$E183)</f>
        <v>622605219.59000003</v>
      </c>
      <c r="N181" s="62">
        <f>(N182*$E182)+(N183*$E183)</f>
        <v>26075965.615600001</v>
      </c>
      <c r="O181" s="63"/>
      <c r="P181" s="64">
        <f>+'DATOS INICIALES'!$H$3</f>
        <v>1808060441</v>
      </c>
      <c r="Q181" s="65">
        <f>+K181</f>
        <v>17511267038</v>
      </c>
      <c r="R181" s="66" t="str">
        <f>IF(Q181&gt;=(P181*$R$12),"HABIL","NO HABIL")</f>
        <v>HABIL</v>
      </c>
      <c r="S181" s="64">
        <f>IF(COUNTIF(F182:F183,"L")&gt;0,VLOOKUP("L",F182:K183,6,0),0)</f>
        <v>12652791038</v>
      </c>
      <c r="T181" s="67" t="str">
        <f>IF(S181&gt;=(($T$12*P181)),"HABIL","NO HABIL")</f>
        <v>HABIL</v>
      </c>
      <c r="U181" s="62">
        <f>+G181/I181</f>
        <v>2.7006024271587923</v>
      </c>
      <c r="V181" s="66" t="str">
        <f>IF(U181&gt;=$V$12,"HABIL","NO HABIL")</f>
        <v>HABIL</v>
      </c>
      <c r="W181" s="68">
        <f>+J181/H181</f>
        <v>0.42978723828789822</v>
      </c>
      <c r="X181" s="66" t="str">
        <f>IF(W181&lt;=$X$12,"HABIL","NO HABIL")</f>
        <v>HABIL</v>
      </c>
      <c r="Y181" s="69">
        <f>+M181/N181</f>
        <v>23.876593057690073</v>
      </c>
      <c r="Z181" s="66" t="str">
        <f>IF(Y181&gt;=$Z$12,"HABIL","NO HABIL")</f>
        <v>HABIL</v>
      </c>
      <c r="AA181" s="70" t="str">
        <f>IF(AND(R181="HABIL",T181="HABIL",V181="HABIL",X181="HABIL",Z181="HABIL"),"HABIL","NO HABIL")</f>
        <v>HABIL</v>
      </c>
      <c r="AB181" s="68">
        <f>+M181/L181</f>
        <v>6.799128353754319E-2</v>
      </c>
      <c r="AC181" s="66" t="str">
        <f>IF(AB181&gt;=$AC$12,"HABIL","NO HABIL")</f>
        <v>HABIL</v>
      </c>
      <c r="AD181" s="68">
        <f>+M181/H181</f>
        <v>3.8769497558293051E-2</v>
      </c>
      <c r="AE181" s="66" t="str">
        <f>IF(AD181&gt;=$AE$12,"HABIL","NO HABIL")</f>
        <v>HABIL</v>
      </c>
      <c r="AF181" s="71" t="str">
        <f>IF(AND(AC181="HABIL",AE181="HABIL"),"HABIL","NO HABIL")</f>
        <v>HABIL</v>
      </c>
    </row>
    <row r="182" spans="3:32" customFormat="1" ht="25.5" x14ac:dyDescent="0.25">
      <c r="C182" s="48">
        <f t="shared" ref="C182:C183" si="162">+C181+0.1</f>
        <v>57.1</v>
      </c>
      <c r="D182" s="75" t="s">
        <v>226</v>
      </c>
      <c r="E182" s="42">
        <v>0.51</v>
      </c>
      <c r="F182" s="42" t="s">
        <v>113</v>
      </c>
      <c r="G182" s="37">
        <v>21634392299</v>
      </c>
      <c r="H182" s="37">
        <v>24973287894</v>
      </c>
      <c r="I182" s="37">
        <v>8981601261</v>
      </c>
      <c r="J182" s="37">
        <v>10725217457</v>
      </c>
      <c r="K182" s="40">
        <f>+(G182-I182)</f>
        <v>12652791038</v>
      </c>
      <c r="L182" s="40">
        <f>+H182-J182</f>
        <v>14248070437</v>
      </c>
      <c r="M182" s="37">
        <v>908665509</v>
      </c>
      <c r="N182" s="37">
        <v>37604383.560000002</v>
      </c>
      <c r="O182" s="44"/>
      <c r="P182" s="45"/>
      <c r="Q182" s="38"/>
      <c r="R182" s="46"/>
      <c r="S182" s="45"/>
      <c r="T182" s="46"/>
      <c r="U182" s="38"/>
      <c r="V182" s="46"/>
      <c r="W182" s="39"/>
      <c r="X182" s="46"/>
      <c r="Y182" s="47"/>
      <c r="Z182" s="46"/>
      <c r="AA182" s="46"/>
      <c r="AB182" s="39"/>
      <c r="AC182" s="46"/>
      <c r="AD182" s="39"/>
      <c r="AE182" s="46"/>
      <c r="AF182" s="49"/>
    </row>
    <row r="183" spans="3:32" customFormat="1" ht="15.75" thickBot="1" x14ac:dyDescent="0.3">
      <c r="C183" s="48">
        <f t="shared" si="162"/>
        <v>57.2</v>
      </c>
      <c r="D183" s="76" t="s">
        <v>227</v>
      </c>
      <c r="E183" s="43">
        <v>0.49</v>
      </c>
      <c r="F183" s="43"/>
      <c r="G183" s="36">
        <v>6111056000</v>
      </c>
      <c r="H183" s="36">
        <v>6781172000</v>
      </c>
      <c r="I183" s="36">
        <v>1252580000</v>
      </c>
      <c r="J183" s="36">
        <v>2922770000</v>
      </c>
      <c r="K183" s="41">
        <f t="shared" ref="K183" si="163">+(G183-I183)</f>
        <v>4858476000</v>
      </c>
      <c r="L183" s="41">
        <f t="shared" ref="L183" si="164">+H183-J183</f>
        <v>3858402000</v>
      </c>
      <c r="M183" s="36">
        <v>324869000</v>
      </c>
      <c r="N183" s="36">
        <v>14077000</v>
      </c>
      <c r="O183" s="44"/>
      <c r="P183" s="45"/>
      <c r="Q183" s="38"/>
      <c r="R183" s="46"/>
      <c r="S183" s="45"/>
      <c r="T183" s="46"/>
      <c r="U183" s="38"/>
      <c r="V183" s="46"/>
      <c r="W183" s="39"/>
      <c r="X183" s="46"/>
      <c r="Y183" s="47"/>
      <c r="Z183" s="46"/>
      <c r="AA183" s="46"/>
      <c r="AB183" s="39"/>
      <c r="AC183" s="46"/>
      <c r="AD183" s="39"/>
      <c r="AE183" s="46"/>
      <c r="AF183" s="49"/>
    </row>
    <row r="184" spans="3:32" customFormat="1" ht="15.75" thickBot="1" x14ac:dyDescent="0.3">
      <c r="C184" s="60">
        <v>58</v>
      </c>
      <c r="D184" s="74" t="str">
        <f>VLOOKUP(C184,'DATOS INICIALES'!$B$5:$C$64,2,0)</f>
        <v>CONSORCIO AEROPUERTO TLL</v>
      </c>
      <c r="E184" s="61">
        <f>SUM(E185:E187)</f>
        <v>1</v>
      </c>
      <c r="F184" s="61"/>
      <c r="G184" s="62">
        <f>(G185*$E185)+(G186*$E186)+(G187*$E187)</f>
        <v>4060482612.25</v>
      </c>
      <c r="H184" s="62">
        <f>(H185*$E185)+(H186*$E186)+(H187*$E187)</f>
        <v>16894957121.75</v>
      </c>
      <c r="I184" s="62">
        <f>(I185*$E185)+(I186*$E186)+(I187*$E187)</f>
        <v>799148642.25</v>
      </c>
      <c r="J184" s="62">
        <f>(J185*$E185)+(J186*$E186)+(J187*$E187)</f>
        <v>2690440100.5</v>
      </c>
      <c r="K184" s="62">
        <f>SUM(K185:K187)</f>
        <v>12036753250</v>
      </c>
      <c r="L184" s="62">
        <f>(L185*$E185)+(L186*$E186)+(L187*$E187)</f>
        <v>14204517021.25</v>
      </c>
      <c r="M184" s="62">
        <f>(M185*$E185)+(M186*$E186)+(M187*$E187)</f>
        <v>337175964.5</v>
      </c>
      <c r="N184" s="62">
        <f>(N185*$E185)+(N186*$E186)+(N187*$E187)</f>
        <v>23193261</v>
      </c>
      <c r="O184" s="63"/>
      <c r="P184" s="64">
        <f>+'DATOS INICIALES'!$H$3</f>
        <v>1808060441</v>
      </c>
      <c r="Q184" s="65">
        <f>+K184</f>
        <v>12036753250</v>
      </c>
      <c r="R184" s="66" t="str">
        <f>IF(Q184&gt;=(P184*$R$12),"HABIL","NO HABIL")</f>
        <v>HABIL</v>
      </c>
      <c r="S184" s="64">
        <f>IF(COUNTIF(F185:F187,"L")&gt;0,VLOOKUP("L",F185:K187,6,0),0)</f>
        <v>9403814320</v>
      </c>
      <c r="T184" s="67" t="str">
        <f>IF(S184&gt;=(($T$12*P184)),"HABIL","NO HABIL")</f>
        <v>HABIL</v>
      </c>
      <c r="U184" s="62">
        <f>+G184/I184</f>
        <v>5.0810104623561978</v>
      </c>
      <c r="V184" s="66" t="str">
        <f>IF(U184&gt;=$V$12,"HABIL","NO HABIL")</f>
        <v>HABIL</v>
      </c>
      <c r="W184" s="68">
        <f>+J184/H184</f>
        <v>0.15924515706739603</v>
      </c>
      <c r="X184" s="66" t="str">
        <f>IF(W184&lt;=$X$12,"HABIL","NO HABIL")</f>
        <v>HABIL</v>
      </c>
      <c r="Y184" s="69">
        <f>+M184/N184</f>
        <v>14.537669562723414</v>
      </c>
      <c r="Z184" s="66" t="str">
        <f>IF(Y184&gt;=$Z$12,"HABIL","NO HABIL")</f>
        <v>HABIL</v>
      </c>
      <c r="AA184" s="114" t="s">
        <v>161</v>
      </c>
      <c r="AB184" s="68">
        <f>+M184/L184</f>
        <v>2.373723541571908E-2</v>
      </c>
      <c r="AC184" s="66" t="str">
        <f>IF(AB184&gt;=$AC$12,"HABIL","NO HABIL")</f>
        <v>HABIL</v>
      </c>
      <c r="AD184" s="68">
        <f>+M184/H184</f>
        <v>1.9957195633597141E-2</v>
      </c>
      <c r="AE184" s="66" t="str">
        <f>IF(AD184&gt;=$AE$12,"HABIL","NO HABIL")</f>
        <v>HABIL</v>
      </c>
      <c r="AF184" s="114" t="s">
        <v>161</v>
      </c>
    </row>
    <row r="185" spans="3:32" customFormat="1" ht="15" x14ac:dyDescent="0.25">
      <c r="C185" s="48">
        <f t="shared" ref="C185:C187" si="165">+C184+0.1</f>
        <v>58.1</v>
      </c>
      <c r="D185" s="75" t="s">
        <v>228</v>
      </c>
      <c r="E185" s="42">
        <v>0.5</v>
      </c>
      <c r="F185" s="42"/>
      <c r="G185" s="37">
        <v>1264870948</v>
      </c>
      <c r="H185" s="37">
        <v>1791728318</v>
      </c>
      <c r="I185" s="37">
        <v>256288318</v>
      </c>
      <c r="J185" s="37">
        <v>431370000</v>
      </c>
      <c r="K185" s="40">
        <f>+(G185-I185)</f>
        <v>1008582630</v>
      </c>
      <c r="L185" s="40">
        <f>+H185-J185</f>
        <v>1360358318</v>
      </c>
      <c r="M185" s="37">
        <v>350790733</v>
      </c>
      <c r="N185" s="37">
        <v>11065821</v>
      </c>
      <c r="O185" s="44"/>
      <c r="P185" s="45"/>
      <c r="Q185" s="38"/>
      <c r="R185" s="46"/>
      <c r="S185" s="45"/>
      <c r="T185" s="46"/>
      <c r="U185" s="38"/>
      <c r="V185" s="46"/>
      <c r="W185" s="39"/>
      <c r="X185" s="46"/>
      <c r="Y185" s="47"/>
      <c r="Z185" s="46"/>
      <c r="AA185" s="46"/>
      <c r="AB185" s="39"/>
      <c r="AC185" s="46"/>
      <c r="AD185" s="39"/>
      <c r="AE185" s="46"/>
      <c r="AF185" s="49"/>
    </row>
    <row r="186" spans="3:32" customFormat="1" ht="38.25" x14ac:dyDescent="0.25">
      <c r="C186" s="48">
        <f t="shared" si="165"/>
        <v>58.2</v>
      </c>
      <c r="D186" s="76" t="s">
        <v>229</v>
      </c>
      <c r="E186" s="43">
        <v>0.25</v>
      </c>
      <c r="F186" s="43" t="s">
        <v>113</v>
      </c>
      <c r="G186" s="36">
        <v>10372647022</v>
      </c>
      <c r="H186" s="36">
        <v>60009933806</v>
      </c>
      <c r="I186" s="36">
        <v>968832702</v>
      </c>
      <c r="J186" s="36">
        <v>7457631473</v>
      </c>
      <c r="K186" s="41">
        <f t="shared" ref="K186:K187" si="166">+(G186-I186)</f>
        <v>9403814320</v>
      </c>
      <c r="L186" s="41">
        <f t="shared" ref="L186:L187" si="167">+H186-J186</f>
        <v>52552302333</v>
      </c>
      <c r="M186" s="36">
        <v>529039994</v>
      </c>
      <c r="N186" s="36">
        <v>59352587</v>
      </c>
      <c r="O186" s="44"/>
      <c r="P186" s="45"/>
      <c r="Q186" s="38"/>
      <c r="R186" s="46"/>
      <c r="S186" s="45"/>
      <c r="T186" s="46"/>
      <c r="U186" s="38"/>
      <c r="V186" s="46"/>
      <c r="W186" s="39"/>
      <c r="X186" s="46"/>
      <c r="Y186" s="47"/>
      <c r="Z186" s="46"/>
      <c r="AA186" s="46"/>
      <c r="AB186" s="39"/>
      <c r="AC186" s="46"/>
      <c r="AD186" s="39"/>
      <c r="AE186" s="46"/>
      <c r="AF186" s="49"/>
    </row>
    <row r="187" spans="3:32" customFormat="1" ht="15.75" thickBot="1" x14ac:dyDescent="0.3">
      <c r="C187" s="48">
        <f t="shared" si="165"/>
        <v>58.300000000000004</v>
      </c>
      <c r="D187" s="76" t="s">
        <v>230</v>
      </c>
      <c r="E187" s="43">
        <v>0.25</v>
      </c>
      <c r="F187" s="43"/>
      <c r="G187" s="36">
        <v>3339541531</v>
      </c>
      <c r="H187" s="36">
        <v>3986438045</v>
      </c>
      <c r="I187" s="36">
        <v>1715185231</v>
      </c>
      <c r="J187" s="36">
        <v>2441388929</v>
      </c>
      <c r="K187" s="41">
        <f t="shared" si="166"/>
        <v>1624356300</v>
      </c>
      <c r="L187" s="41">
        <f t="shared" si="167"/>
        <v>1545049116</v>
      </c>
      <c r="M187" s="36">
        <v>118082398</v>
      </c>
      <c r="N187" s="36">
        <v>11288815</v>
      </c>
      <c r="O187" s="44"/>
      <c r="P187" s="45"/>
      <c r="Q187" s="38"/>
      <c r="R187" s="46"/>
      <c r="S187" s="45"/>
      <c r="T187" s="46"/>
      <c r="U187" s="38"/>
      <c r="V187" s="46"/>
      <c r="W187" s="39"/>
      <c r="X187" s="46"/>
      <c r="Y187" s="47"/>
      <c r="Z187" s="46"/>
      <c r="AA187" s="46"/>
      <c r="AB187" s="39"/>
      <c r="AC187" s="46"/>
      <c r="AD187" s="39"/>
      <c r="AE187" s="46"/>
      <c r="AF187" s="49"/>
    </row>
    <row r="188" spans="3:32" customFormat="1" ht="15.75" thickBot="1" x14ac:dyDescent="0.3">
      <c r="C188" s="60">
        <v>59</v>
      </c>
      <c r="D188" s="74" t="str">
        <f>VLOOKUP(C188,'DATOS INICIALES'!$B$5:$C$64,2,0)</f>
        <v xml:space="preserve"> CONSORCIO KALAR ANI AERODORADO</v>
      </c>
      <c r="E188" s="61">
        <f>SUM(E189:E190)</f>
        <v>1</v>
      </c>
      <c r="F188" s="61"/>
      <c r="G188" s="62">
        <f>(G189*$E189)+(G190*$E190)</f>
        <v>4279692328</v>
      </c>
      <c r="H188" s="62">
        <f>(H189*$E189)+(H190*$E190)</f>
        <v>8597310828</v>
      </c>
      <c r="I188" s="62">
        <f>(I189*$E189)+(I190*$E190)</f>
        <v>1034230723</v>
      </c>
      <c r="J188" s="62">
        <f>(J189*$E189)+(J190*$E190)</f>
        <v>2239962723</v>
      </c>
      <c r="K188" s="62">
        <f>SUM(K189:K190)</f>
        <v>6490923210</v>
      </c>
      <c r="L188" s="62">
        <f>(L189*$E189)+(L190*$E190)</f>
        <v>6357348105</v>
      </c>
      <c r="M188" s="62">
        <f>(M189*$E189)+(M190*$E190)</f>
        <v>452537329.5</v>
      </c>
      <c r="N188" s="62">
        <f>(N189*$E189)+(N190*$E190)</f>
        <v>2761166</v>
      </c>
      <c r="O188" s="63"/>
      <c r="P188" s="64">
        <f>+'DATOS INICIALES'!$H$3</f>
        <v>1808060441</v>
      </c>
      <c r="Q188" s="65">
        <f>+K188</f>
        <v>6490923210</v>
      </c>
      <c r="R188" s="66" t="str">
        <f>IF(Q188&gt;=(P188*$R$12),"HABIL","NO HABIL")</f>
        <v>HABIL</v>
      </c>
      <c r="S188" s="64">
        <f>IF(COUNTIF(F189:F190,"L")&gt;0,VLOOKUP("L",F189:K190,6,0),0)</f>
        <v>5851798000</v>
      </c>
      <c r="T188" s="67" t="str">
        <f>IF(S188&gt;=(($T$12*P188)),"HABIL","NO HABIL")</f>
        <v>HABIL</v>
      </c>
      <c r="U188" s="62">
        <f>+G188/I188</f>
        <v>4.1380440870929336</v>
      </c>
      <c r="V188" s="66" t="str">
        <f>IF(U188&gt;=$V$12,"HABIL","NO HABIL")</f>
        <v>HABIL</v>
      </c>
      <c r="W188" s="68">
        <f>+J188/H188</f>
        <v>0.26054225185215091</v>
      </c>
      <c r="X188" s="66" t="str">
        <f>IF(W188&lt;=$X$12,"HABIL","NO HABIL")</f>
        <v>HABIL</v>
      </c>
      <c r="Y188" s="69">
        <f>+M188/N188</f>
        <v>163.89356145193733</v>
      </c>
      <c r="Z188" s="66" t="str">
        <f>IF(Y188&gt;=$Z$12,"HABIL","NO HABIL")</f>
        <v>HABIL</v>
      </c>
      <c r="AA188" s="70" t="str">
        <f>IF(AND(R188="HABIL",T188="HABIL",V188="HABIL",X188="HABIL",Z188="HABIL"),"HABIL","NO HABIL")</f>
        <v>HABIL</v>
      </c>
      <c r="AB188" s="68">
        <f>+M188/L188</f>
        <v>7.1183349098672646E-2</v>
      </c>
      <c r="AC188" s="66" t="str">
        <f>IF(AB188&gt;=$AC$12,"HABIL","NO HABIL")</f>
        <v>HABIL</v>
      </c>
      <c r="AD188" s="68">
        <f>+M188/H188</f>
        <v>5.2637079030126696E-2</v>
      </c>
      <c r="AE188" s="66" t="str">
        <f>IF(AD188&gt;=$AE$12,"HABIL","NO HABIL")</f>
        <v>HABIL</v>
      </c>
      <c r="AF188" s="71" t="str">
        <f>IF(AND(AC188="HABIL",AE188="HABIL"),"HABIL","NO HABIL")</f>
        <v>HABIL</v>
      </c>
    </row>
    <row r="189" spans="3:32" customFormat="1" ht="38.25" x14ac:dyDescent="0.25">
      <c r="C189" s="48">
        <f t="shared" ref="C189:C190" si="168">+C188+0.1</f>
        <v>59.1</v>
      </c>
      <c r="D189" s="75" t="s">
        <v>231</v>
      </c>
      <c r="E189" s="42">
        <v>0.5</v>
      </c>
      <c r="F189" s="42"/>
      <c r="G189" s="37">
        <v>693073656</v>
      </c>
      <c r="H189" s="37">
        <v>693073656</v>
      </c>
      <c r="I189" s="37">
        <v>53948446</v>
      </c>
      <c r="J189" s="37">
        <v>53948446</v>
      </c>
      <c r="K189" s="40">
        <f>+(G189-I189)</f>
        <v>639125210</v>
      </c>
      <c r="L189" s="40">
        <f>+H189-J189</f>
        <v>639125210</v>
      </c>
      <c r="M189" s="37">
        <v>56625659</v>
      </c>
      <c r="N189" s="37">
        <v>0</v>
      </c>
      <c r="O189" s="44"/>
      <c r="P189" s="45"/>
      <c r="Q189" s="38"/>
      <c r="R189" s="46"/>
      <c r="S189" s="45"/>
      <c r="T189" s="46"/>
      <c r="U189" s="38"/>
      <c r="V189" s="46"/>
      <c r="W189" s="39"/>
      <c r="X189" s="46"/>
      <c r="Y189" s="47"/>
      <c r="Z189" s="46"/>
      <c r="AA189" s="46"/>
      <c r="AB189" s="39"/>
      <c r="AC189" s="46"/>
      <c r="AD189" s="39"/>
      <c r="AE189" s="46"/>
      <c r="AF189" s="49"/>
    </row>
    <row r="190" spans="3:32" customFormat="1" ht="15.75" thickBot="1" x14ac:dyDescent="0.3">
      <c r="C190" s="48">
        <f t="shared" si="168"/>
        <v>59.2</v>
      </c>
      <c r="D190" s="76" t="s">
        <v>232</v>
      </c>
      <c r="E190" s="42">
        <v>0.5</v>
      </c>
      <c r="F190" s="43" t="s">
        <v>113</v>
      </c>
      <c r="G190" s="36">
        <v>7866311000</v>
      </c>
      <c r="H190" s="36">
        <v>16501548000</v>
      </c>
      <c r="I190" s="36">
        <v>2014513000</v>
      </c>
      <c r="J190" s="36">
        <v>4425977000</v>
      </c>
      <c r="K190" s="41">
        <f t="shared" ref="K190" si="169">+(G190-I190)</f>
        <v>5851798000</v>
      </c>
      <c r="L190" s="41">
        <f t="shared" ref="L190" si="170">+H190-J190</f>
        <v>12075571000</v>
      </c>
      <c r="M190" s="36">
        <v>848449000</v>
      </c>
      <c r="N190" s="36">
        <v>5522332</v>
      </c>
      <c r="O190" s="44"/>
      <c r="P190" s="45"/>
      <c r="Q190" s="38"/>
      <c r="R190" s="46"/>
      <c r="S190" s="45"/>
      <c r="T190" s="46"/>
      <c r="U190" s="38"/>
      <c r="V190" s="46"/>
      <c r="W190" s="39"/>
      <c r="X190" s="46"/>
      <c r="Y190" s="47"/>
      <c r="Z190" s="46"/>
      <c r="AA190" s="46"/>
      <c r="AB190" s="39"/>
      <c r="AC190" s="46"/>
      <c r="AD190" s="39"/>
      <c r="AE190" s="46"/>
      <c r="AF190" s="49"/>
    </row>
    <row r="191" spans="3:32" customFormat="1" ht="15.75" thickBot="1" x14ac:dyDescent="0.3">
      <c r="C191" s="86">
        <v>60</v>
      </c>
      <c r="D191" s="87" t="str">
        <f>VLOOKUP(C191,'DATOS INICIALES'!$B$5:$C$64,2,0)</f>
        <v xml:space="preserve">CONSORCIO AEREO BOGOTÁ </v>
      </c>
      <c r="E191" s="88">
        <f>SUM(E192:E194)</f>
        <v>1</v>
      </c>
      <c r="F191" s="88"/>
      <c r="G191" s="89">
        <f>(G192*$E192)+(G193*$E193)+(G194*$E194)</f>
        <v>30515139623.5</v>
      </c>
      <c r="H191" s="89">
        <f>(H192*$E192)+(H193*$E193)+(H194*$E194)</f>
        <v>38415474399.5</v>
      </c>
      <c r="I191" s="89">
        <f>(I192*$E192)+(I193*$E193)+(I194*$E194)</f>
        <v>13869393475.6</v>
      </c>
      <c r="J191" s="89">
        <f>(J192*$E192)+(J193*$E193)+(J194*$E194)</f>
        <v>17945112486.299999</v>
      </c>
      <c r="K191" s="89">
        <f>SUM(K192:K194)</f>
        <v>51358360034</v>
      </c>
      <c r="L191" s="89">
        <f>(L192*$E192)+(L193*$E193)+(L194*$E194)</f>
        <v>20470361913.199997</v>
      </c>
      <c r="M191" s="89">
        <f>(M192*$E192)+(M193*$E193)+(M194*$E194)</f>
        <v>1741122740.8000002</v>
      </c>
      <c r="N191" s="89">
        <f>(N192*$E192)+(N193*$E193)+(N194*$E194)</f>
        <v>105303750.99999999</v>
      </c>
      <c r="O191" s="90"/>
      <c r="P191" s="91">
        <f>+'DATOS INICIALES'!$H$3</f>
        <v>1808060441</v>
      </c>
      <c r="Q191" s="92">
        <f>+K191</f>
        <v>51358360034</v>
      </c>
      <c r="R191" s="93" t="str">
        <f>IF(Q191&gt;=(P191*R12),"HABIL","NO HABIL")</f>
        <v>HABIL</v>
      </c>
      <c r="S191" s="91">
        <f>IF(COUNTIF(F192:F194,"L")&gt;0,VLOOKUP("L",F192:K194,6,0),0)</f>
        <v>0</v>
      </c>
      <c r="T191" s="115" t="str">
        <f>IF(S191&gt;=((T12*P191)),"HABIL","NO HABIL")</f>
        <v>NO HABIL</v>
      </c>
      <c r="U191" s="89">
        <f>+G191/I191</f>
        <v>2.200178376738994</v>
      </c>
      <c r="V191" s="93" t="str">
        <f>IF(U191&gt;=V12,"HABIL","NO HABIL")</f>
        <v>HABIL</v>
      </c>
      <c r="W191" s="94">
        <f>+J191/H191</f>
        <v>0.46713239304767157</v>
      </c>
      <c r="X191" s="93" t="str">
        <f>IF(W191&lt;=X12,"HABIL","NO HABIL")</f>
        <v>HABIL</v>
      </c>
      <c r="Y191" s="95">
        <f>+M191/N191</f>
        <v>16.534289845002771</v>
      </c>
      <c r="Z191" s="93" t="str">
        <f>IF(Y191&gt;=Z13,"HABIL","NO HABIL")</f>
        <v>HABIL</v>
      </c>
      <c r="AA191" s="110" t="s">
        <v>161</v>
      </c>
      <c r="AB191" s="94">
        <f>+M191/L191</f>
        <v>8.5055786907082681E-2</v>
      </c>
      <c r="AC191" s="93" t="str">
        <f>IF(AB191&gt;=AC12,"HABIL","NO HABIL")</f>
        <v>HABIL</v>
      </c>
      <c r="AD191" s="94">
        <f>+M191/H191</f>
        <v>4.5323473626624325E-2</v>
      </c>
      <c r="AE191" s="93" t="str">
        <f>IF(AD191&gt;=AE12,"HABIL","NO HABIL")</f>
        <v>HABIL</v>
      </c>
      <c r="AF191" s="110" t="s">
        <v>161</v>
      </c>
    </row>
    <row r="192" spans="3:32" customFormat="1" ht="25.5" x14ac:dyDescent="0.25">
      <c r="C192" s="96">
        <f t="shared" ref="C192:C194" si="171">+C191+0.1</f>
        <v>60.1</v>
      </c>
      <c r="D192" s="75" t="s">
        <v>233</v>
      </c>
      <c r="E192" s="42">
        <v>0.4</v>
      </c>
      <c r="F192" s="42"/>
      <c r="G192" s="82">
        <v>17563066576</v>
      </c>
      <c r="H192" s="82">
        <v>19330741481</v>
      </c>
      <c r="I192" s="82">
        <v>5180685199</v>
      </c>
      <c r="J192" s="82">
        <v>8211143853</v>
      </c>
      <c r="K192" s="83">
        <f>+(G192-I192)</f>
        <v>12382381377</v>
      </c>
      <c r="L192" s="83">
        <f>H192-J192</f>
        <v>11119597628</v>
      </c>
      <c r="M192" s="82">
        <v>1793398942</v>
      </c>
      <c r="N192" s="82">
        <v>3572299</v>
      </c>
      <c r="O192" s="44"/>
      <c r="P192" s="45"/>
      <c r="Q192" s="38"/>
      <c r="R192" s="46"/>
      <c r="S192" s="45"/>
      <c r="T192" s="46"/>
      <c r="U192" s="38"/>
      <c r="V192" s="46"/>
      <c r="W192" s="39"/>
      <c r="X192" s="46"/>
      <c r="Y192" s="47"/>
      <c r="Z192" s="46"/>
      <c r="AA192" s="46"/>
      <c r="AB192" s="39"/>
      <c r="AC192" s="46"/>
      <c r="AD192" s="39"/>
      <c r="AE192" s="46"/>
      <c r="AF192" s="97"/>
    </row>
    <row r="193" spans="3:32" customFormat="1" ht="15" x14ac:dyDescent="0.25">
      <c r="C193" s="96">
        <f t="shared" si="171"/>
        <v>60.2</v>
      </c>
      <c r="D193" s="76" t="s">
        <v>234</v>
      </c>
      <c r="E193" s="43">
        <v>0.3</v>
      </c>
      <c r="F193" s="43"/>
      <c r="G193" s="84">
        <v>78171766697</v>
      </c>
      <c r="H193" s="84">
        <v>102149316077</v>
      </c>
      <c r="I193" s="84">
        <v>39307028262</v>
      </c>
      <c r="J193" s="84">
        <v>48852146759</v>
      </c>
      <c r="K193" s="85">
        <f t="shared" ref="K193:K194" si="172">+(G193-I193)</f>
        <v>38864738435</v>
      </c>
      <c r="L193" s="85">
        <f>H193-J193</f>
        <v>53297169318</v>
      </c>
      <c r="M193" s="84">
        <v>3396253660</v>
      </c>
      <c r="N193" s="84">
        <v>346249438</v>
      </c>
      <c r="O193" s="44"/>
      <c r="P193" s="45"/>
      <c r="Q193" s="38"/>
      <c r="R193" s="46"/>
      <c r="S193" s="45"/>
      <c r="T193" s="46"/>
      <c r="U193" s="38"/>
      <c r="V193" s="46"/>
      <c r="W193" s="39"/>
      <c r="X193" s="46"/>
      <c r="Y193" s="47"/>
      <c r="Z193" s="46"/>
      <c r="AA193" s="46"/>
      <c r="AB193" s="39"/>
      <c r="AC193" s="46"/>
      <c r="AD193" s="39"/>
      <c r="AE193" s="46"/>
      <c r="AF193" s="97"/>
    </row>
    <row r="194" spans="3:32" customFormat="1" ht="15.75" thickBot="1" x14ac:dyDescent="0.3">
      <c r="C194" s="98">
        <f t="shared" si="171"/>
        <v>60.300000000000004</v>
      </c>
      <c r="D194" s="99" t="s">
        <v>235</v>
      </c>
      <c r="E194" s="100">
        <v>0.3</v>
      </c>
      <c r="F194" s="100"/>
      <c r="G194" s="101">
        <v>127943280</v>
      </c>
      <c r="H194" s="101">
        <v>127943280</v>
      </c>
      <c r="I194" s="101">
        <v>16703058</v>
      </c>
      <c r="J194" s="101">
        <v>16703058</v>
      </c>
      <c r="K194" s="102">
        <f t="shared" si="172"/>
        <v>111240222</v>
      </c>
      <c r="L194" s="102">
        <f>H194-J194</f>
        <v>111240222</v>
      </c>
      <c r="M194" s="101">
        <v>16290220</v>
      </c>
      <c r="N194" s="101">
        <v>0</v>
      </c>
      <c r="O194" s="103"/>
      <c r="P194" s="104"/>
      <c r="Q194" s="105"/>
      <c r="R194" s="106"/>
      <c r="S194" s="104"/>
      <c r="T194" s="106"/>
      <c r="U194" s="105"/>
      <c r="V194" s="106"/>
      <c r="W194" s="107"/>
      <c r="X194" s="106"/>
      <c r="Y194" s="108"/>
      <c r="Z194" s="106"/>
      <c r="AA194" s="106"/>
      <c r="AB194" s="107"/>
      <c r="AC194" s="106"/>
      <c r="AD194" s="107"/>
      <c r="AE194" s="106"/>
      <c r="AF194" s="109"/>
    </row>
  </sheetData>
  <mergeCells count="50">
    <mergeCell ref="A1:Z1"/>
    <mergeCell ref="A2:AE2"/>
    <mergeCell ref="A3:AE3"/>
    <mergeCell ref="A4:AE4"/>
    <mergeCell ref="A6:AE6"/>
    <mergeCell ref="A5:AE5"/>
    <mergeCell ref="Y10:Z10"/>
    <mergeCell ref="AB10:AC10"/>
    <mergeCell ref="AD10:AE10"/>
    <mergeCell ref="C11:C14"/>
    <mergeCell ref="D11:D14"/>
    <mergeCell ref="E11:E14"/>
    <mergeCell ref="F11:F14"/>
    <mergeCell ref="G11:G14"/>
    <mergeCell ref="H11:H14"/>
    <mergeCell ref="I11:I14"/>
    <mergeCell ref="C10:F10"/>
    <mergeCell ref="G10:L10"/>
    <mergeCell ref="Q10:R10"/>
    <mergeCell ref="S10:T10"/>
    <mergeCell ref="U10:V10"/>
    <mergeCell ref="W10:X10"/>
    <mergeCell ref="J11:J14"/>
    <mergeCell ref="K11:K14"/>
    <mergeCell ref="L11:L14"/>
    <mergeCell ref="O11:O14"/>
    <mergeCell ref="P11:P14"/>
    <mergeCell ref="AF11:AF14"/>
    <mergeCell ref="Q12:Q13"/>
    <mergeCell ref="S12:S13"/>
    <mergeCell ref="U12:U13"/>
    <mergeCell ref="V12:V13"/>
    <mergeCell ref="W12:W13"/>
    <mergeCell ref="X12:X13"/>
    <mergeCell ref="S11:T11"/>
    <mergeCell ref="U11:V11"/>
    <mergeCell ref="W11:X11"/>
    <mergeCell ref="Y11:Z11"/>
    <mergeCell ref="AA11:AA14"/>
    <mergeCell ref="AB11:AC11"/>
    <mergeCell ref="Y12:Y13"/>
    <mergeCell ref="Z12:Z13"/>
    <mergeCell ref="AB12:AB13"/>
    <mergeCell ref="AE12:AE13"/>
    <mergeCell ref="AD12:AD13"/>
    <mergeCell ref="M11:M14"/>
    <mergeCell ref="N11:N14"/>
    <mergeCell ref="AD11:AE11"/>
    <mergeCell ref="AC12:AC13"/>
    <mergeCell ref="Q11:R11"/>
  </mergeCells>
  <conditionalFormatting sqref="AA1:AE1">
    <cfRule type="cellIs" dxfId="1161" priority="3105" stopIfTrue="1" operator="equal">
      <formula>"NO ADMISIBLE"</formula>
    </cfRule>
  </conditionalFormatting>
  <conditionalFormatting sqref="AA10:AA14 AF10:AF14">
    <cfRule type="cellIs" dxfId="1160" priority="3104" stopIfTrue="1" operator="equal">
      <formula>"NO ADMISIBLE"</formula>
    </cfRule>
  </conditionalFormatting>
  <conditionalFormatting sqref="D191:F191 U191:U194 Y191:Z194 AB191:AE194 O191:Q194">
    <cfRule type="cellIs" dxfId="1159" priority="1113" stopIfTrue="1" operator="equal">
      <formula>"NO ADMISIBLE"</formula>
    </cfRule>
  </conditionalFormatting>
  <conditionalFormatting sqref="V192:X194 Z192:AA194 AC192:AC194 AE192:AF194 V191:Z191 R191:R194 T191:T194 AB191:AE191">
    <cfRule type="cellIs" dxfId="1158" priority="1111" stopIfTrue="1" operator="equal">
      <formula>"NO ADMISIBLE"</formula>
    </cfRule>
    <cfRule type="cellIs" dxfId="1157" priority="1112" stopIfTrue="1" operator="equal">
      <formula>"ADMISIBLE"</formula>
    </cfRule>
  </conditionalFormatting>
  <conditionalFormatting sqref="F192:F194 K191">
    <cfRule type="cellIs" dxfId="1156" priority="1110" stopIfTrue="1" operator="equal">
      <formula>"NO ADMISIBLE"</formula>
    </cfRule>
  </conditionalFormatting>
  <conditionalFormatting sqref="AB192:AB194">
    <cfRule type="cellIs" dxfId="1155" priority="1108" stopIfTrue="1" operator="equal">
      <formula>"NO ADMISIBLE"</formula>
    </cfRule>
    <cfRule type="cellIs" dxfId="1154" priority="1109" stopIfTrue="1" operator="equal">
      <formula>"ADMISIBLE"</formula>
    </cfRule>
  </conditionalFormatting>
  <conditionalFormatting sqref="AD192:AD194">
    <cfRule type="cellIs" dxfId="1153" priority="1106" stopIfTrue="1" operator="equal">
      <formula>"NO ADMISIBLE"</formula>
    </cfRule>
    <cfRule type="cellIs" dxfId="1152" priority="1107" stopIfTrue="1" operator="equal">
      <formula>"ADMISIBLE"</formula>
    </cfRule>
  </conditionalFormatting>
  <conditionalFormatting sqref="S191">
    <cfRule type="cellIs" dxfId="1151" priority="1105" stopIfTrue="1" operator="equal">
      <formula>"NO ADMISIBLE"</formula>
    </cfRule>
  </conditionalFormatting>
  <conditionalFormatting sqref="D192:E194">
    <cfRule type="cellIs" dxfId="1150" priority="1104" stopIfTrue="1" operator="equal">
      <formula>"NO ADMISIBLE"</formula>
    </cfRule>
  </conditionalFormatting>
  <conditionalFormatting sqref="L192:N194">
    <cfRule type="cellIs" dxfId="1149" priority="1103" stopIfTrue="1" operator="equal">
      <formula>"NO ADMISIBLE"</formula>
    </cfRule>
  </conditionalFormatting>
  <conditionalFormatting sqref="S192:S194">
    <cfRule type="cellIs" dxfId="1148" priority="1102" stopIfTrue="1" operator="equal">
      <formula>"NO ADMISIBLE"</formula>
    </cfRule>
  </conditionalFormatting>
  <conditionalFormatting sqref="D192:E193">
    <cfRule type="cellIs" dxfId="1147" priority="1101" stopIfTrue="1" operator="equal">
      <formula>"NO ADMISIBLE"</formula>
    </cfRule>
  </conditionalFormatting>
  <conditionalFormatting sqref="L192:N192 M193:N193 L193:L194 M194">
    <cfRule type="cellIs" dxfId="1146" priority="1100" stopIfTrue="1" operator="equal">
      <formula>"NO ADMISIBLE"</formula>
    </cfRule>
  </conditionalFormatting>
  <conditionalFormatting sqref="S192">
    <cfRule type="cellIs" dxfId="1145" priority="1099" stopIfTrue="1" operator="equal">
      <formula>"NO ADMISIBLE"</formula>
    </cfRule>
  </conditionalFormatting>
  <conditionalFormatting sqref="S193:S194">
    <cfRule type="cellIs" dxfId="1144" priority="1098" stopIfTrue="1" operator="equal">
      <formula>"NO ADMISIBLE"</formula>
    </cfRule>
  </conditionalFormatting>
  <conditionalFormatting sqref="D194:E194">
    <cfRule type="cellIs" dxfId="1143" priority="1097" stopIfTrue="1" operator="equal">
      <formula>"NO ADMISIBLE"</formula>
    </cfRule>
  </conditionalFormatting>
  <conditionalFormatting sqref="M194:N194">
    <cfRule type="cellIs" dxfId="1142" priority="1096" stopIfTrue="1" operator="equal">
      <formula>"NO ADMISIBLE"</formula>
    </cfRule>
  </conditionalFormatting>
  <conditionalFormatting sqref="D188:F188 U188:U190 O188:Q190 Y188:Z190 AB188:AE190">
    <cfRule type="cellIs" dxfId="1141" priority="1059" stopIfTrue="1" operator="equal">
      <formula>"NO ADMISIBLE"</formula>
    </cfRule>
  </conditionalFormatting>
  <conditionalFormatting sqref="V189:X190 Z189:AA190 AC189:AC190 AE189:AF190 R188:R190 T188:T190 V188:AF188">
    <cfRule type="cellIs" dxfId="1140" priority="1057" stopIfTrue="1" operator="equal">
      <formula>"NO ADMISIBLE"</formula>
    </cfRule>
    <cfRule type="cellIs" dxfId="1139" priority="1058" stopIfTrue="1" operator="equal">
      <formula>"ADMISIBLE"</formula>
    </cfRule>
  </conditionalFormatting>
  <conditionalFormatting sqref="F189:F190 K188">
    <cfRule type="cellIs" dxfId="1138" priority="1056" stopIfTrue="1" operator="equal">
      <formula>"NO ADMISIBLE"</formula>
    </cfRule>
  </conditionalFormatting>
  <conditionalFormatting sqref="AB189:AB190">
    <cfRule type="cellIs" dxfId="1137" priority="1054" stopIfTrue="1" operator="equal">
      <formula>"NO ADMISIBLE"</formula>
    </cfRule>
    <cfRule type="cellIs" dxfId="1136" priority="1055" stopIfTrue="1" operator="equal">
      <formula>"ADMISIBLE"</formula>
    </cfRule>
  </conditionalFormatting>
  <conditionalFormatting sqref="AD189:AD190">
    <cfRule type="cellIs" dxfId="1135" priority="1052" stopIfTrue="1" operator="equal">
      <formula>"NO ADMISIBLE"</formula>
    </cfRule>
    <cfRule type="cellIs" dxfId="1134" priority="1053" stopIfTrue="1" operator="equal">
      <formula>"ADMISIBLE"</formula>
    </cfRule>
  </conditionalFormatting>
  <conditionalFormatting sqref="S188">
    <cfRule type="cellIs" dxfId="1133" priority="1051" stopIfTrue="1" operator="equal">
      <formula>"NO ADMISIBLE"</formula>
    </cfRule>
  </conditionalFormatting>
  <conditionalFormatting sqref="D189:E190">
    <cfRule type="cellIs" dxfId="1132" priority="1050" stopIfTrue="1" operator="equal">
      <formula>"NO ADMISIBLE"</formula>
    </cfRule>
  </conditionalFormatting>
  <conditionalFormatting sqref="L189:N190">
    <cfRule type="cellIs" dxfId="1131" priority="1049" stopIfTrue="1" operator="equal">
      <formula>"NO ADMISIBLE"</formula>
    </cfRule>
  </conditionalFormatting>
  <conditionalFormatting sqref="S189:S190">
    <cfRule type="cellIs" dxfId="1130" priority="1048" stopIfTrue="1" operator="equal">
      <formula>"NO ADMISIBLE"</formula>
    </cfRule>
  </conditionalFormatting>
  <conditionalFormatting sqref="D189:E190">
    <cfRule type="cellIs" dxfId="1129" priority="1047" stopIfTrue="1" operator="equal">
      <formula>"NO ADMISIBLE"</formula>
    </cfRule>
  </conditionalFormatting>
  <conditionalFormatting sqref="L189:N190">
    <cfRule type="cellIs" dxfId="1128" priority="1046" stopIfTrue="1" operator="equal">
      <formula>"NO ADMISIBLE"</formula>
    </cfRule>
  </conditionalFormatting>
  <conditionalFormatting sqref="S189">
    <cfRule type="cellIs" dxfId="1127" priority="1045" stopIfTrue="1" operator="equal">
      <formula>"NO ADMISIBLE"</formula>
    </cfRule>
  </conditionalFormatting>
  <conditionalFormatting sqref="S190">
    <cfRule type="cellIs" dxfId="1126" priority="1044" stopIfTrue="1" operator="equal">
      <formula>"NO ADMISIBLE"</formula>
    </cfRule>
  </conditionalFormatting>
  <conditionalFormatting sqref="D184:F184 U184:U187 O184:Q187 Y184:Z187 AB184:AE187">
    <cfRule type="cellIs" dxfId="1125" priority="1043" stopIfTrue="1" operator="equal">
      <formula>"NO ADMISIBLE"</formula>
    </cfRule>
  </conditionalFormatting>
  <conditionalFormatting sqref="V185:X187 Z185:AA187 AC185:AC187 AE185:AF187 R184:R187 T184:T187 V184:Z184 AB184:AE184">
    <cfRule type="cellIs" dxfId="1124" priority="1041" stopIfTrue="1" operator="equal">
      <formula>"NO ADMISIBLE"</formula>
    </cfRule>
    <cfRule type="cellIs" dxfId="1123" priority="1042" stopIfTrue="1" operator="equal">
      <formula>"ADMISIBLE"</formula>
    </cfRule>
  </conditionalFormatting>
  <conditionalFormatting sqref="F185:F187 K184">
    <cfRule type="cellIs" dxfId="1122" priority="1040" stopIfTrue="1" operator="equal">
      <formula>"NO ADMISIBLE"</formula>
    </cfRule>
  </conditionalFormatting>
  <conditionalFormatting sqref="AB185:AB187">
    <cfRule type="cellIs" dxfId="1121" priority="1038" stopIfTrue="1" operator="equal">
      <formula>"NO ADMISIBLE"</formula>
    </cfRule>
    <cfRule type="cellIs" dxfId="1120" priority="1039" stopIfTrue="1" operator="equal">
      <formula>"ADMISIBLE"</formula>
    </cfRule>
  </conditionalFormatting>
  <conditionalFormatting sqref="AD185:AD187">
    <cfRule type="cellIs" dxfId="1119" priority="1036" stopIfTrue="1" operator="equal">
      <formula>"NO ADMISIBLE"</formula>
    </cfRule>
    <cfRule type="cellIs" dxfId="1118" priority="1037" stopIfTrue="1" operator="equal">
      <formula>"ADMISIBLE"</formula>
    </cfRule>
  </conditionalFormatting>
  <conditionalFormatting sqref="D185:E187">
    <cfRule type="cellIs" dxfId="1117" priority="1035" stopIfTrue="1" operator="equal">
      <formula>"NO ADMISIBLE"</formula>
    </cfRule>
  </conditionalFormatting>
  <conditionalFormatting sqref="L185:N187">
    <cfRule type="cellIs" dxfId="1116" priority="1034" stopIfTrue="1" operator="equal">
      <formula>"NO ADMISIBLE"</formula>
    </cfRule>
  </conditionalFormatting>
  <conditionalFormatting sqref="S185:S187">
    <cfRule type="cellIs" dxfId="1115" priority="1033" stopIfTrue="1" operator="equal">
      <formula>"NO ADMISIBLE"</formula>
    </cfRule>
  </conditionalFormatting>
  <conditionalFormatting sqref="D185:E186">
    <cfRule type="cellIs" dxfId="1114" priority="1032" stopIfTrue="1" operator="equal">
      <formula>"NO ADMISIBLE"</formula>
    </cfRule>
  </conditionalFormatting>
  <conditionalFormatting sqref="L185:N185 M186:N186 L186:L187 M187">
    <cfRule type="cellIs" dxfId="1113" priority="1031" stopIfTrue="1" operator="equal">
      <formula>"NO ADMISIBLE"</formula>
    </cfRule>
  </conditionalFormatting>
  <conditionalFormatting sqref="S185">
    <cfRule type="cellIs" dxfId="1112" priority="1030" stopIfTrue="1" operator="equal">
      <formula>"NO ADMISIBLE"</formula>
    </cfRule>
  </conditionalFormatting>
  <conditionalFormatting sqref="S186:S187">
    <cfRule type="cellIs" dxfId="1111" priority="1029" stopIfTrue="1" operator="equal">
      <formula>"NO ADMISIBLE"</formula>
    </cfRule>
  </conditionalFormatting>
  <conditionalFormatting sqref="D187:E187">
    <cfRule type="cellIs" dxfId="1110" priority="1028" stopIfTrue="1" operator="equal">
      <formula>"NO ADMISIBLE"</formula>
    </cfRule>
  </conditionalFormatting>
  <conditionalFormatting sqref="M187:N187">
    <cfRule type="cellIs" dxfId="1109" priority="1027" stopIfTrue="1" operator="equal">
      <formula>"NO ADMISIBLE"</formula>
    </cfRule>
  </conditionalFormatting>
  <conditionalFormatting sqref="S184">
    <cfRule type="cellIs" dxfId="1108" priority="1026" stopIfTrue="1" operator="equal">
      <formula>"NO ADMISIBLE"</formula>
    </cfRule>
  </conditionalFormatting>
  <conditionalFormatting sqref="D181:F181 U181:U183 O181:Q183 Y181:Z183 AB181:AE183">
    <cfRule type="cellIs" dxfId="1107" priority="1025" stopIfTrue="1" operator="equal">
      <formula>"NO ADMISIBLE"</formula>
    </cfRule>
  </conditionalFormatting>
  <conditionalFormatting sqref="V182:X183 Z182:AA183 AC182:AC183 AE182:AF183 R181:R183 T181:T183 V181:Z181 AB181:AE181">
    <cfRule type="cellIs" dxfId="1106" priority="1023" stopIfTrue="1" operator="equal">
      <formula>"NO ADMISIBLE"</formula>
    </cfRule>
    <cfRule type="cellIs" dxfId="1105" priority="1024" stopIfTrue="1" operator="equal">
      <formula>"ADMISIBLE"</formula>
    </cfRule>
  </conditionalFormatting>
  <conditionalFormatting sqref="F182:F183 K181">
    <cfRule type="cellIs" dxfId="1104" priority="1022" stopIfTrue="1" operator="equal">
      <formula>"NO ADMISIBLE"</formula>
    </cfRule>
  </conditionalFormatting>
  <conditionalFormatting sqref="AB182:AB183">
    <cfRule type="cellIs" dxfId="1103" priority="1020" stopIfTrue="1" operator="equal">
      <formula>"NO ADMISIBLE"</formula>
    </cfRule>
    <cfRule type="cellIs" dxfId="1102" priority="1021" stopIfTrue="1" operator="equal">
      <formula>"ADMISIBLE"</formula>
    </cfRule>
  </conditionalFormatting>
  <conditionalFormatting sqref="AD182:AD183">
    <cfRule type="cellIs" dxfId="1101" priority="1018" stopIfTrue="1" operator="equal">
      <formula>"NO ADMISIBLE"</formula>
    </cfRule>
    <cfRule type="cellIs" dxfId="1100" priority="1019" stopIfTrue="1" operator="equal">
      <formula>"ADMISIBLE"</formula>
    </cfRule>
  </conditionalFormatting>
  <conditionalFormatting sqref="S181">
    <cfRule type="cellIs" dxfId="1099" priority="1017" stopIfTrue="1" operator="equal">
      <formula>"NO ADMISIBLE"</formula>
    </cfRule>
  </conditionalFormatting>
  <conditionalFormatting sqref="D182:E183">
    <cfRule type="cellIs" dxfId="1098" priority="1016" stopIfTrue="1" operator="equal">
      <formula>"NO ADMISIBLE"</formula>
    </cfRule>
  </conditionalFormatting>
  <conditionalFormatting sqref="L182:N183">
    <cfRule type="cellIs" dxfId="1097" priority="1015" stopIfTrue="1" operator="equal">
      <formula>"NO ADMISIBLE"</formula>
    </cfRule>
  </conditionalFormatting>
  <conditionalFormatting sqref="S182:S183">
    <cfRule type="cellIs" dxfId="1096" priority="1014" stopIfTrue="1" operator="equal">
      <formula>"NO ADMISIBLE"</formula>
    </cfRule>
  </conditionalFormatting>
  <conditionalFormatting sqref="D182:E183">
    <cfRule type="cellIs" dxfId="1095" priority="1013" stopIfTrue="1" operator="equal">
      <formula>"NO ADMISIBLE"</formula>
    </cfRule>
  </conditionalFormatting>
  <conditionalFormatting sqref="L182:N183">
    <cfRule type="cellIs" dxfId="1094" priority="1012" stopIfTrue="1" operator="equal">
      <formula>"NO ADMISIBLE"</formula>
    </cfRule>
  </conditionalFormatting>
  <conditionalFormatting sqref="S182">
    <cfRule type="cellIs" dxfId="1093" priority="1011" stopIfTrue="1" operator="equal">
      <formula>"NO ADMISIBLE"</formula>
    </cfRule>
  </conditionalFormatting>
  <conditionalFormatting sqref="S183">
    <cfRule type="cellIs" dxfId="1092" priority="1010" stopIfTrue="1" operator="equal">
      <formula>"NO ADMISIBLE"</formula>
    </cfRule>
  </conditionalFormatting>
  <conditionalFormatting sqref="D178:F178 U178:U180 O178:Q180 Y178:Z180 AB178:AE180">
    <cfRule type="cellIs" dxfId="1091" priority="1009" stopIfTrue="1" operator="equal">
      <formula>"NO ADMISIBLE"</formula>
    </cfRule>
  </conditionalFormatting>
  <conditionalFormatting sqref="V179:X180 Z179:AA180 AC179:AC180 AE179:AF180 R178:R180 T178:T180 V178:AF178">
    <cfRule type="cellIs" dxfId="1090" priority="1007" stopIfTrue="1" operator="equal">
      <formula>"NO ADMISIBLE"</formula>
    </cfRule>
    <cfRule type="cellIs" dxfId="1089" priority="1008" stopIfTrue="1" operator="equal">
      <formula>"ADMISIBLE"</formula>
    </cfRule>
  </conditionalFormatting>
  <conditionalFormatting sqref="F179:F180 K178">
    <cfRule type="cellIs" dxfId="1088" priority="1006" stopIfTrue="1" operator="equal">
      <formula>"NO ADMISIBLE"</formula>
    </cfRule>
  </conditionalFormatting>
  <conditionalFormatting sqref="AB179:AB180">
    <cfRule type="cellIs" dxfId="1087" priority="1004" stopIfTrue="1" operator="equal">
      <formula>"NO ADMISIBLE"</formula>
    </cfRule>
    <cfRule type="cellIs" dxfId="1086" priority="1005" stopIfTrue="1" operator="equal">
      <formula>"ADMISIBLE"</formula>
    </cfRule>
  </conditionalFormatting>
  <conditionalFormatting sqref="AD179:AD180">
    <cfRule type="cellIs" dxfId="1085" priority="1002" stopIfTrue="1" operator="equal">
      <formula>"NO ADMISIBLE"</formula>
    </cfRule>
    <cfRule type="cellIs" dxfId="1084" priority="1003" stopIfTrue="1" operator="equal">
      <formula>"ADMISIBLE"</formula>
    </cfRule>
  </conditionalFormatting>
  <conditionalFormatting sqref="S178">
    <cfRule type="cellIs" dxfId="1083" priority="1001" stopIfTrue="1" operator="equal">
      <formula>"NO ADMISIBLE"</formula>
    </cfRule>
  </conditionalFormatting>
  <conditionalFormatting sqref="D179:E180">
    <cfRule type="cellIs" dxfId="1082" priority="1000" stopIfTrue="1" operator="equal">
      <formula>"NO ADMISIBLE"</formula>
    </cfRule>
  </conditionalFormatting>
  <conditionalFormatting sqref="L179:N180">
    <cfRule type="cellIs" dxfId="1081" priority="999" stopIfTrue="1" operator="equal">
      <formula>"NO ADMISIBLE"</formula>
    </cfRule>
  </conditionalFormatting>
  <conditionalFormatting sqref="S179:S180">
    <cfRule type="cellIs" dxfId="1080" priority="998" stopIfTrue="1" operator="equal">
      <formula>"NO ADMISIBLE"</formula>
    </cfRule>
  </conditionalFormatting>
  <conditionalFormatting sqref="D179:E180">
    <cfRule type="cellIs" dxfId="1079" priority="997" stopIfTrue="1" operator="equal">
      <formula>"NO ADMISIBLE"</formula>
    </cfRule>
  </conditionalFormatting>
  <conditionalFormatting sqref="L179:N180">
    <cfRule type="cellIs" dxfId="1078" priority="996" stopIfTrue="1" operator="equal">
      <formula>"NO ADMISIBLE"</formula>
    </cfRule>
  </conditionalFormatting>
  <conditionalFormatting sqref="S179">
    <cfRule type="cellIs" dxfId="1077" priority="995" stopIfTrue="1" operator="equal">
      <formula>"NO ADMISIBLE"</formula>
    </cfRule>
  </conditionalFormatting>
  <conditionalFormatting sqref="S180">
    <cfRule type="cellIs" dxfId="1076" priority="994" stopIfTrue="1" operator="equal">
      <formula>"NO ADMISIBLE"</formula>
    </cfRule>
  </conditionalFormatting>
  <conditionalFormatting sqref="D174:F174 U174:U177 O174:Q177 Y174:Z177 AB174:AE177">
    <cfRule type="cellIs" dxfId="1075" priority="993" stopIfTrue="1" operator="equal">
      <formula>"NO ADMISIBLE"</formula>
    </cfRule>
  </conditionalFormatting>
  <conditionalFormatting sqref="V175:X177 Z175:AA177 AC175:AC177 AE175:AF177 R174:R177 T174:T177 V174:Z174 AB174:AE174">
    <cfRule type="cellIs" dxfId="1074" priority="991" stopIfTrue="1" operator="equal">
      <formula>"NO ADMISIBLE"</formula>
    </cfRule>
    <cfRule type="cellIs" dxfId="1073" priority="992" stopIfTrue="1" operator="equal">
      <formula>"ADMISIBLE"</formula>
    </cfRule>
  </conditionalFormatting>
  <conditionalFormatting sqref="F175:F177 K174">
    <cfRule type="cellIs" dxfId="1072" priority="990" stopIfTrue="1" operator="equal">
      <formula>"NO ADMISIBLE"</formula>
    </cfRule>
  </conditionalFormatting>
  <conditionalFormatting sqref="AB175:AB177">
    <cfRule type="cellIs" dxfId="1071" priority="988" stopIfTrue="1" operator="equal">
      <formula>"NO ADMISIBLE"</formula>
    </cfRule>
    <cfRule type="cellIs" dxfId="1070" priority="989" stopIfTrue="1" operator="equal">
      <formula>"ADMISIBLE"</formula>
    </cfRule>
  </conditionalFormatting>
  <conditionalFormatting sqref="AD175:AD177">
    <cfRule type="cellIs" dxfId="1069" priority="986" stopIfTrue="1" operator="equal">
      <formula>"NO ADMISIBLE"</formula>
    </cfRule>
    <cfRule type="cellIs" dxfId="1068" priority="987" stopIfTrue="1" operator="equal">
      <formula>"ADMISIBLE"</formula>
    </cfRule>
  </conditionalFormatting>
  <conditionalFormatting sqref="D175:E177">
    <cfRule type="cellIs" dxfId="1067" priority="985" stopIfTrue="1" operator="equal">
      <formula>"NO ADMISIBLE"</formula>
    </cfRule>
  </conditionalFormatting>
  <conditionalFormatting sqref="L175:N177">
    <cfRule type="cellIs" dxfId="1066" priority="984" stopIfTrue="1" operator="equal">
      <formula>"NO ADMISIBLE"</formula>
    </cfRule>
  </conditionalFormatting>
  <conditionalFormatting sqref="S175:S177">
    <cfRule type="cellIs" dxfId="1065" priority="983" stopIfTrue="1" operator="equal">
      <formula>"NO ADMISIBLE"</formula>
    </cfRule>
  </conditionalFormatting>
  <conditionalFormatting sqref="D175:E176">
    <cfRule type="cellIs" dxfId="1064" priority="982" stopIfTrue="1" operator="equal">
      <formula>"NO ADMISIBLE"</formula>
    </cfRule>
  </conditionalFormatting>
  <conditionalFormatting sqref="L175:N175 M176:N176 L176:L177 M177">
    <cfRule type="cellIs" dxfId="1063" priority="981" stopIfTrue="1" operator="equal">
      <formula>"NO ADMISIBLE"</formula>
    </cfRule>
  </conditionalFormatting>
  <conditionalFormatting sqref="S175">
    <cfRule type="cellIs" dxfId="1062" priority="980" stopIfTrue="1" operator="equal">
      <formula>"NO ADMISIBLE"</formula>
    </cfRule>
  </conditionalFormatting>
  <conditionalFormatting sqref="S176:S177">
    <cfRule type="cellIs" dxfId="1061" priority="979" stopIfTrue="1" operator="equal">
      <formula>"NO ADMISIBLE"</formula>
    </cfRule>
  </conditionalFormatting>
  <conditionalFormatting sqref="D177:E177">
    <cfRule type="cellIs" dxfId="1060" priority="978" stopIfTrue="1" operator="equal">
      <formula>"NO ADMISIBLE"</formula>
    </cfRule>
  </conditionalFormatting>
  <conditionalFormatting sqref="M177:N177">
    <cfRule type="cellIs" dxfId="1059" priority="977" stopIfTrue="1" operator="equal">
      <formula>"NO ADMISIBLE"</formula>
    </cfRule>
  </conditionalFormatting>
  <conditionalFormatting sqref="S174">
    <cfRule type="cellIs" dxfId="1058" priority="976" stopIfTrue="1" operator="equal">
      <formula>"NO ADMISIBLE"</formula>
    </cfRule>
  </conditionalFormatting>
  <conditionalFormatting sqref="D170:F170 U170:U173 O170:Q173 Y170:Z173 AB170:AE173">
    <cfRule type="cellIs" dxfId="1057" priority="975" stopIfTrue="1" operator="equal">
      <formula>"NO ADMISIBLE"</formula>
    </cfRule>
  </conditionalFormatting>
  <conditionalFormatting sqref="V171:X173 Z171:AA173 AC171:AC173 AE171:AF173 R170:R173 T170:T173 V170:Z170 AB170:AE170">
    <cfRule type="cellIs" dxfId="1056" priority="973" stopIfTrue="1" operator="equal">
      <formula>"NO ADMISIBLE"</formula>
    </cfRule>
    <cfRule type="cellIs" dxfId="1055" priority="974" stopIfTrue="1" operator="equal">
      <formula>"ADMISIBLE"</formula>
    </cfRule>
  </conditionalFormatting>
  <conditionalFormatting sqref="F171:F173 K170">
    <cfRule type="cellIs" dxfId="1054" priority="972" stopIfTrue="1" operator="equal">
      <formula>"NO ADMISIBLE"</formula>
    </cfRule>
  </conditionalFormatting>
  <conditionalFormatting sqref="AB171:AB173">
    <cfRule type="cellIs" dxfId="1053" priority="970" stopIfTrue="1" operator="equal">
      <formula>"NO ADMISIBLE"</formula>
    </cfRule>
    <cfRule type="cellIs" dxfId="1052" priority="971" stopIfTrue="1" operator="equal">
      <formula>"ADMISIBLE"</formula>
    </cfRule>
  </conditionalFormatting>
  <conditionalFormatting sqref="AD171:AD173">
    <cfRule type="cellIs" dxfId="1051" priority="968" stopIfTrue="1" operator="equal">
      <formula>"NO ADMISIBLE"</formula>
    </cfRule>
    <cfRule type="cellIs" dxfId="1050" priority="969" stopIfTrue="1" operator="equal">
      <formula>"ADMISIBLE"</formula>
    </cfRule>
  </conditionalFormatting>
  <conditionalFormatting sqref="D171:E173">
    <cfRule type="cellIs" dxfId="1049" priority="967" stopIfTrue="1" operator="equal">
      <formula>"NO ADMISIBLE"</formula>
    </cfRule>
  </conditionalFormatting>
  <conditionalFormatting sqref="L171:N173">
    <cfRule type="cellIs" dxfId="1048" priority="966" stopIfTrue="1" operator="equal">
      <formula>"NO ADMISIBLE"</formula>
    </cfRule>
  </conditionalFormatting>
  <conditionalFormatting sqref="S171:S173">
    <cfRule type="cellIs" dxfId="1047" priority="965" stopIfTrue="1" operator="equal">
      <formula>"NO ADMISIBLE"</formula>
    </cfRule>
  </conditionalFormatting>
  <conditionalFormatting sqref="D171:E172">
    <cfRule type="cellIs" dxfId="1046" priority="964" stopIfTrue="1" operator="equal">
      <formula>"NO ADMISIBLE"</formula>
    </cfRule>
  </conditionalFormatting>
  <conditionalFormatting sqref="L171:N171 M172:N172 L172:L173 M173">
    <cfRule type="cellIs" dxfId="1045" priority="963" stopIfTrue="1" operator="equal">
      <formula>"NO ADMISIBLE"</formula>
    </cfRule>
  </conditionalFormatting>
  <conditionalFormatting sqref="S171">
    <cfRule type="cellIs" dxfId="1044" priority="962" stopIfTrue="1" operator="equal">
      <formula>"NO ADMISIBLE"</formula>
    </cfRule>
  </conditionalFormatting>
  <conditionalFormatting sqref="S172:S173">
    <cfRule type="cellIs" dxfId="1043" priority="961" stopIfTrue="1" operator="equal">
      <formula>"NO ADMISIBLE"</formula>
    </cfRule>
  </conditionalFormatting>
  <conditionalFormatting sqref="D173:E173">
    <cfRule type="cellIs" dxfId="1042" priority="960" stopIfTrue="1" operator="equal">
      <formula>"NO ADMISIBLE"</formula>
    </cfRule>
  </conditionalFormatting>
  <conditionalFormatting sqref="M173:N173">
    <cfRule type="cellIs" dxfId="1041" priority="959" stopIfTrue="1" operator="equal">
      <formula>"NO ADMISIBLE"</formula>
    </cfRule>
  </conditionalFormatting>
  <conditionalFormatting sqref="S170">
    <cfRule type="cellIs" dxfId="1040" priority="958" stopIfTrue="1" operator="equal">
      <formula>"NO ADMISIBLE"</formula>
    </cfRule>
  </conditionalFormatting>
  <conditionalFormatting sqref="D167:F167 U167:U169 O167:Q169 Y167:Z169 AB167:AE169">
    <cfRule type="cellIs" dxfId="1039" priority="957" stopIfTrue="1" operator="equal">
      <formula>"NO ADMISIBLE"</formula>
    </cfRule>
  </conditionalFormatting>
  <conditionalFormatting sqref="V168:X169 Z168:AA169 AC168:AC169 AE168:AF169 R167:R169 T167:T169 V167:AF167">
    <cfRule type="cellIs" dxfId="1038" priority="955" stopIfTrue="1" operator="equal">
      <formula>"NO ADMISIBLE"</formula>
    </cfRule>
    <cfRule type="cellIs" dxfId="1037" priority="956" stopIfTrue="1" operator="equal">
      <formula>"ADMISIBLE"</formula>
    </cfRule>
  </conditionalFormatting>
  <conditionalFormatting sqref="F168:F169 K167">
    <cfRule type="cellIs" dxfId="1036" priority="954" stopIfTrue="1" operator="equal">
      <formula>"NO ADMISIBLE"</formula>
    </cfRule>
  </conditionalFormatting>
  <conditionalFormatting sqref="AB168:AB169">
    <cfRule type="cellIs" dxfId="1035" priority="952" stopIfTrue="1" operator="equal">
      <formula>"NO ADMISIBLE"</formula>
    </cfRule>
    <cfRule type="cellIs" dxfId="1034" priority="953" stopIfTrue="1" operator="equal">
      <formula>"ADMISIBLE"</formula>
    </cfRule>
  </conditionalFormatting>
  <conditionalFormatting sqref="AD168:AD169">
    <cfRule type="cellIs" dxfId="1033" priority="950" stopIfTrue="1" operator="equal">
      <formula>"NO ADMISIBLE"</formula>
    </cfRule>
    <cfRule type="cellIs" dxfId="1032" priority="951" stopIfTrue="1" operator="equal">
      <formula>"ADMISIBLE"</formula>
    </cfRule>
  </conditionalFormatting>
  <conditionalFormatting sqref="S167">
    <cfRule type="cellIs" dxfId="1031" priority="949" stopIfTrue="1" operator="equal">
      <formula>"NO ADMISIBLE"</formula>
    </cfRule>
  </conditionalFormatting>
  <conditionalFormatting sqref="D168:E169">
    <cfRule type="cellIs" dxfId="1030" priority="948" stopIfTrue="1" operator="equal">
      <formula>"NO ADMISIBLE"</formula>
    </cfRule>
  </conditionalFormatting>
  <conditionalFormatting sqref="L168:N169">
    <cfRule type="cellIs" dxfId="1029" priority="947" stopIfTrue="1" operator="equal">
      <formula>"NO ADMISIBLE"</formula>
    </cfRule>
  </conditionalFormatting>
  <conditionalFormatting sqref="S168:S169">
    <cfRule type="cellIs" dxfId="1028" priority="946" stopIfTrue="1" operator="equal">
      <formula>"NO ADMISIBLE"</formula>
    </cfRule>
  </conditionalFormatting>
  <conditionalFormatting sqref="D168:E169">
    <cfRule type="cellIs" dxfId="1027" priority="945" stopIfTrue="1" operator="equal">
      <formula>"NO ADMISIBLE"</formula>
    </cfRule>
  </conditionalFormatting>
  <conditionalFormatting sqref="L168:N169">
    <cfRule type="cellIs" dxfId="1026" priority="944" stopIfTrue="1" operator="equal">
      <formula>"NO ADMISIBLE"</formula>
    </cfRule>
  </conditionalFormatting>
  <conditionalFormatting sqref="S168">
    <cfRule type="cellIs" dxfId="1025" priority="943" stopIfTrue="1" operator="equal">
      <formula>"NO ADMISIBLE"</formula>
    </cfRule>
  </conditionalFormatting>
  <conditionalFormatting sqref="S169">
    <cfRule type="cellIs" dxfId="1024" priority="942" stopIfTrue="1" operator="equal">
      <formula>"NO ADMISIBLE"</formula>
    </cfRule>
  </conditionalFormatting>
  <conditionalFormatting sqref="D166:F166 U166 O166:Q166 Y166:Z166 AB166:AE166">
    <cfRule type="cellIs" dxfId="1023" priority="941" stopIfTrue="1" operator="equal">
      <formula>"NO ADMISIBLE"</formula>
    </cfRule>
  </conditionalFormatting>
  <conditionalFormatting sqref="R166 T166 V166:Z166 AB166:AE166">
    <cfRule type="cellIs" dxfId="1022" priority="939" stopIfTrue="1" operator="equal">
      <formula>"NO ADMISIBLE"</formula>
    </cfRule>
    <cfRule type="cellIs" dxfId="1021" priority="940" stopIfTrue="1" operator="equal">
      <formula>"ADMISIBLE"</formula>
    </cfRule>
  </conditionalFormatting>
  <conditionalFormatting sqref="K166">
    <cfRule type="cellIs" dxfId="1020" priority="938" stopIfTrue="1" operator="equal">
      <formula>"NO ADMISIBLE"</formula>
    </cfRule>
  </conditionalFormatting>
  <conditionalFormatting sqref="S166">
    <cfRule type="cellIs" dxfId="1019" priority="937" stopIfTrue="1" operator="equal">
      <formula>"NO ADMISIBLE"</formula>
    </cfRule>
  </conditionalFormatting>
  <conditionalFormatting sqref="D162:F162 U162:U165 O162:Q165 Y162:Z165 AB162:AE165">
    <cfRule type="cellIs" dxfId="1018" priority="936" stopIfTrue="1" operator="equal">
      <formula>"NO ADMISIBLE"</formula>
    </cfRule>
  </conditionalFormatting>
  <conditionalFormatting sqref="V163:X165 Z163:AA165 AC163:AC165 AE163:AF165 R162:R165 T162:T165 V162:AF162">
    <cfRule type="cellIs" dxfId="1017" priority="934" stopIfTrue="1" operator="equal">
      <formula>"NO ADMISIBLE"</formula>
    </cfRule>
    <cfRule type="cellIs" dxfId="1016" priority="935" stopIfTrue="1" operator="equal">
      <formula>"ADMISIBLE"</formula>
    </cfRule>
  </conditionalFormatting>
  <conditionalFormatting sqref="F163:F165 K162">
    <cfRule type="cellIs" dxfId="1015" priority="933" stopIfTrue="1" operator="equal">
      <formula>"NO ADMISIBLE"</formula>
    </cfRule>
  </conditionalFormatting>
  <conditionalFormatting sqref="AB163:AB165">
    <cfRule type="cellIs" dxfId="1014" priority="931" stopIfTrue="1" operator="equal">
      <formula>"NO ADMISIBLE"</formula>
    </cfRule>
    <cfRule type="cellIs" dxfId="1013" priority="932" stopIfTrue="1" operator="equal">
      <formula>"ADMISIBLE"</formula>
    </cfRule>
  </conditionalFormatting>
  <conditionalFormatting sqref="AD163:AD165">
    <cfRule type="cellIs" dxfId="1012" priority="929" stopIfTrue="1" operator="equal">
      <formula>"NO ADMISIBLE"</formula>
    </cfRule>
    <cfRule type="cellIs" dxfId="1011" priority="930" stopIfTrue="1" operator="equal">
      <formula>"ADMISIBLE"</formula>
    </cfRule>
  </conditionalFormatting>
  <conditionalFormatting sqref="S164:S165">
    <cfRule type="cellIs" dxfId="1010" priority="922" stopIfTrue="1" operator="equal">
      <formula>"NO ADMISIBLE"</formula>
    </cfRule>
  </conditionalFormatting>
  <conditionalFormatting sqref="L163:N165">
    <cfRule type="cellIs" dxfId="1009" priority="927" stopIfTrue="1" operator="equal">
      <formula>"NO ADMISIBLE"</formula>
    </cfRule>
  </conditionalFormatting>
  <conditionalFormatting sqref="S163:S165">
    <cfRule type="cellIs" dxfId="1008" priority="926" stopIfTrue="1" operator="equal">
      <formula>"NO ADMISIBLE"</formula>
    </cfRule>
  </conditionalFormatting>
  <conditionalFormatting sqref="S162">
    <cfRule type="cellIs" dxfId="1007" priority="919" stopIfTrue="1" operator="equal">
      <formula>"NO ADMISIBLE"</formula>
    </cfRule>
  </conditionalFormatting>
  <conditionalFormatting sqref="L163:N163 M164:N164 L164:L165 M165">
    <cfRule type="cellIs" dxfId="1006" priority="924" stopIfTrue="1" operator="equal">
      <formula>"NO ADMISIBLE"</formula>
    </cfRule>
  </conditionalFormatting>
  <conditionalFormatting sqref="S163">
    <cfRule type="cellIs" dxfId="1005" priority="923" stopIfTrue="1" operator="equal">
      <formula>"NO ADMISIBLE"</formula>
    </cfRule>
  </conditionalFormatting>
  <conditionalFormatting sqref="D158:F158 U158 O158:Q158 Y158:Z158 AB158:AE158">
    <cfRule type="cellIs" dxfId="1004" priority="902" stopIfTrue="1" operator="equal">
      <formula>"NO ADMISIBLE"</formula>
    </cfRule>
  </conditionalFormatting>
  <conditionalFormatting sqref="F160:F161 K159">
    <cfRule type="cellIs" dxfId="1003" priority="915" stopIfTrue="1" operator="equal">
      <formula>"NO ADMISIBLE"</formula>
    </cfRule>
  </conditionalFormatting>
  <conditionalFormatting sqref="M165:N165">
    <cfRule type="cellIs" dxfId="1002" priority="920" stopIfTrue="1" operator="equal">
      <formula>"NO ADMISIBLE"</formula>
    </cfRule>
  </conditionalFormatting>
  <conditionalFormatting sqref="K158">
    <cfRule type="cellIs" dxfId="1001" priority="899" stopIfTrue="1" operator="equal">
      <formula>"NO ADMISIBLE"</formula>
    </cfRule>
  </conditionalFormatting>
  <conditionalFormatting sqref="D159:F159 U159:U161 O159:Q161 Y159:Z161 AB159:AE161">
    <cfRule type="cellIs" dxfId="1000" priority="918" stopIfTrue="1" operator="equal">
      <formula>"NO ADMISIBLE"</formula>
    </cfRule>
  </conditionalFormatting>
  <conditionalFormatting sqref="V160:X161 Z160:AA161 AC160:AC161 AE160:AF161 R159:R161 T159:T161 V159:Z159 AB159:AE159">
    <cfRule type="cellIs" dxfId="999" priority="916" stopIfTrue="1" operator="equal">
      <formula>"NO ADMISIBLE"</formula>
    </cfRule>
    <cfRule type="cellIs" dxfId="998" priority="917" stopIfTrue="1" operator="equal">
      <formula>"ADMISIBLE"</formula>
    </cfRule>
  </conditionalFormatting>
  <conditionalFormatting sqref="D155:F155 U155:U157 O155:Q157 Y155:Z157 AB155:AE157">
    <cfRule type="cellIs" dxfId="997" priority="895" stopIfTrue="1" operator="equal">
      <formula>"NO ADMISIBLE"</formula>
    </cfRule>
  </conditionalFormatting>
  <conditionalFormatting sqref="AB160:AB161">
    <cfRule type="cellIs" dxfId="996" priority="913" stopIfTrue="1" operator="equal">
      <formula>"NO ADMISIBLE"</formula>
    </cfRule>
    <cfRule type="cellIs" dxfId="995" priority="914" stopIfTrue="1" operator="equal">
      <formula>"ADMISIBLE"</formula>
    </cfRule>
  </conditionalFormatting>
  <conditionalFormatting sqref="AD160:AD161">
    <cfRule type="cellIs" dxfId="994" priority="911" stopIfTrue="1" operator="equal">
      <formula>"NO ADMISIBLE"</formula>
    </cfRule>
    <cfRule type="cellIs" dxfId="993" priority="912" stopIfTrue="1" operator="equal">
      <formula>"ADMISIBLE"</formula>
    </cfRule>
  </conditionalFormatting>
  <conditionalFormatting sqref="S159">
    <cfRule type="cellIs" dxfId="992" priority="910" stopIfTrue="1" operator="equal">
      <formula>"NO ADMISIBLE"</formula>
    </cfRule>
  </conditionalFormatting>
  <conditionalFormatting sqref="D160:E161">
    <cfRule type="cellIs" dxfId="991" priority="909" stopIfTrue="1" operator="equal">
      <formula>"NO ADMISIBLE"</formula>
    </cfRule>
  </conditionalFormatting>
  <conditionalFormatting sqref="L160:N161">
    <cfRule type="cellIs" dxfId="990" priority="908" stopIfTrue="1" operator="equal">
      <formula>"NO ADMISIBLE"</formula>
    </cfRule>
  </conditionalFormatting>
  <conditionalFormatting sqref="S160:S161">
    <cfRule type="cellIs" dxfId="989" priority="907" stopIfTrue="1" operator="equal">
      <formula>"NO ADMISIBLE"</formula>
    </cfRule>
  </conditionalFormatting>
  <conditionalFormatting sqref="D160:E161">
    <cfRule type="cellIs" dxfId="988" priority="906" stopIfTrue="1" operator="equal">
      <formula>"NO ADMISIBLE"</formula>
    </cfRule>
  </conditionalFormatting>
  <conditionalFormatting sqref="L160:N161">
    <cfRule type="cellIs" dxfId="987" priority="905" stopIfTrue="1" operator="equal">
      <formula>"NO ADMISIBLE"</formula>
    </cfRule>
  </conditionalFormatting>
  <conditionalFormatting sqref="S160">
    <cfRule type="cellIs" dxfId="986" priority="904" stopIfTrue="1" operator="equal">
      <formula>"NO ADMISIBLE"</formula>
    </cfRule>
  </conditionalFormatting>
  <conditionalFormatting sqref="S161">
    <cfRule type="cellIs" dxfId="985" priority="903" stopIfTrue="1" operator="equal">
      <formula>"NO ADMISIBLE"</formula>
    </cfRule>
  </conditionalFormatting>
  <conditionalFormatting sqref="S156:S157">
    <cfRule type="cellIs" dxfId="984" priority="884" stopIfTrue="1" operator="equal">
      <formula>"NO ADMISIBLE"</formula>
    </cfRule>
  </conditionalFormatting>
  <conditionalFormatting sqref="R158 T158 V158:Z158 AB158:AF158">
    <cfRule type="cellIs" dxfId="983" priority="900" stopIfTrue="1" operator="equal">
      <formula>"NO ADMISIBLE"</formula>
    </cfRule>
    <cfRule type="cellIs" dxfId="982" priority="901" stopIfTrue="1" operator="equal">
      <formula>"ADMISIBLE"</formula>
    </cfRule>
  </conditionalFormatting>
  <conditionalFormatting sqref="S156">
    <cfRule type="cellIs" dxfId="981" priority="881" stopIfTrue="1" operator="equal">
      <formula>"NO ADMISIBLE"</formula>
    </cfRule>
  </conditionalFormatting>
  <conditionalFormatting sqref="S158">
    <cfRule type="cellIs" dxfId="980" priority="898" stopIfTrue="1" operator="equal">
      <formula>"NO ADMISIBLE"</formula>
    </cfRule>
  </conditionalFormatting>
  <conditionalFormatting sqref="AA158">
    <cfRule type="cellIs" dxfId="979" priority="896" stopIfTrue="1" operator="equal">
      <formula>"NO ADMISIBLE"</formula>
    </cfRule>
    <cfRule type="cellIs" dxfId="978" priority="897" stopIfTrue="1" operator="equal">
      <formula>"ADMISIBLE"</formula>
    </cfRule>
  </conditionalFormatting>
  <conditionalFormatting sqref="V156:X157 Z156:AA157 AC156:AC157 AE156:AF157 R155:R157 T155:T157 V155:Z155 AB155:AE155">
    <cfRule type="cellIs" dxfId="977" priority="893" stopIfTrue="1" operator="equal">
      <formula>"NO ADMISIBLE"</formula>
    </cfRule>
    <cfRule type="cellIs" dxfId="976" priority="894" stopIfTrue="1" operator="equal">
      <formula>"ADMISIBLE"</formula>
    </cfRule>
  </conditionalFormatting>
  <conditionalFormatting sqref="K155 F156:F157">
    <cfRule type="cellIs" dxfId="975" priority="892" stopIfTrue="1" operator="equal">
      <formula>"NO ADMISIBLE"</formula>
    </cfRule>
  </conditionalFormatting>
  <conditionalFormatting sqref="AB156:AB157">
    <cfRule type="cellIs" dxfId="974" priority="890" stopIfTrue="1" operator="equal">
      <formula>"NO ADMISIBLE"</formula>
    </cfRule>
    <cfRule type="cellIs" dxfId="973" priority="891" stopIfTrue="1" operator="equal">
      <formula>"ADMISIBLE"</formula>
    </cfRule>
  </conditionalFormatting>
  <conditionalFormatting sqref="AD156:AD157">
    <cfRule type="cellIs" dxfId="972" priority="888" stopIfTrue="1" operator="equal">
      <formula>"NO ADMISIBLE"</formula>
    </cfRule>
    <cfRule type="cellIs" dxfId="971" priority="889" stopIfTrue="1" operator="equal">
      <formula>"ADMISIBLE"</formula>
    </cfRule>
  </conditionalFormatting>
  <conditionalFormatting sqref="S155">
    <cfRule type="cellIs" dxfId="970" priority="887" stopIfTrue="1" operator="equal">
      <formula>"NO ADMISIBLE"</formula>
    </cfRule>
  </conditionalFormatting>
  <conditionalFormatting sqref="D156:E157">
    <cfRule type="cellIs" dxfId="969" priority="886" stopIfTrue="1" operator="equal">
      <formula>"NO ADMISIBLE"</formula>
    </cfRule>
  </conditionalFormatting>
  <conditionalFormatting sqref="L156:N157">
    <cfRule type="cellIs" dxfId="968" priority="885" stopIfTrue="1" operator="equal">
      <formula>"NO ADMISIBLE"</formula>
    </cfRule>
  </conditionalFormatting>
  <conditionalFormatting sqref="D156:E157">
    <cfRule type="cellIs" dxfId="967" priority="883" stopIfTrue="1" operator="equal">
      <formula>"NO ADMISIBLE"</formula>
    </cfRule>
  </conditionalFormatting>
  <conditionalFormatting sqref="L156:N157">
    <cfRule type="cellIs" dxfId="966" priority="882" stopIfTrue="1" operator="equal">
      <formula>"NO ADMISIBLE"</formula>
    </cfRule>
  </conditionalFormatting>
  <conditionalFormatting sqref="S157">
    <cfRule type="cellIs" dxfId="965" priority="880" stopIfTrue="1" operator="equal">
      <formula>"NO ADMISIBLE"</formula>
    </cfRule>
  </conditionalFormatting>
  <conditionalFormatting sqref="D154:F154 U154 O154:Q154 Y154:Z154 AB154:AE154">
    <cfRule type="cellIs" dxfId="964" priority="879" stopIfTrue="1" operator="equal">
      <formula>"NO ADMISIBLE"</formula>
    </cfRule>
  </conditionalFormatting>
  <conditionalFormatting sqref="R154 T154 V154:Z154 AB154:AF154">
    <cfRule type="cellIs" dxfId="963" priority="877" stopIfTrue="1" operator="equal">
      <formula>"NO ADMISIBLE"</formula>
    </cfRule>
    <cfRule type="cellIs" dxfId="962" priority="878" stopIfTrue="1" operator="equal">
      <formula>"ADMISIBLE"</formula>
    </cfRule>
  </conditionalFormatting>
  <conditionalFormatting sqref="K154">
    <cfRule type="cellIs" dxfId="961" priority="876" stopIfTrue="1" operator="equal">
      <formula>"NO ADMISIBLE"</formula>
    </cfRule>
  </conditionalFormatting>
  <conditionalFormatting sqref="S154">
    <cfRule type="cellIs" dxfId="960" priority="875" stopIfTrue="1" operator="equal">
      <formula>"NO ADMISIBLE"</formula>
    </cfRule>
  </conditionalFormatting>
  <conditionalFormatting sqref="AA154">
    <cfRule type="cellIs" dxfId="959" priority="873" stopIfTrue="1" operator="equal">
      <formula>"NO ADMISIBLE"</formula>
    </cfRule>
    <cfRule type="cellIs" dxfId="958" priority="874" stopIfTrue="1" operator="equal">
      <formula>"ADMISIBLE"</formula>
    </cfRule>
  </conditionalFormatting>
  <conditionalFormatting sqref="D150:F150 U150:U153 O150:Q153 Y150:Z153 AB150:AE153">
    <cfRule type="cellIs" dxfId="957" priority="872" stopIfTrue="1" operator="equal">
      <formula>"NO ADMISIBLE"</formula>
    </cfRule>
  </conditionalFormatting>
  <conditionalFormatting sqref="V151:X153 Z151:AA153 AC151:AC153 AE151:AF153 R150:R153 T150:T153 V150:AF150">
    <cfRule type="cellIs" dxfId="956" priority="870" stopIfTrue="1" operator="equal">
      <formula>"NO ADMISIBLE"</formula>
    </cfRule>
    <cfRule type="cellIs" dxfId="955" priority="871" stopIfTrue="1" operator="equal">
      <formula>"ADMISIBLE"</formula>
    </cfRule>
  </conditionalFormatting>
  <conditionalFormatting sqref="F151:F153 K150">
    <cfRule type="cellIs" dxfId="954" priority="869" stopIfTrue="1" operator="equal">
      <formula>"NO ADMISIBLE"</formula>
    </cfRule>
  </conditionalFormatting>
  <conditionalFormatting sqref="AB151:AB153">
    <cfRule type="cellIs" dxfId="953" priority="867" stopIfTrue="1" operator="equal">
      <formula>"NO ADMISIBLE"</formula>
    </cfRule>
    <cfRule type="cellIs" dxfId="952" priority="868" stopIfTrue="1" operator="equal">
      <formula>"ADMISIBLE"</formula>
    </cfRule>
  </conditionalFormatting>
  <conditionalFormatting sqref="AD151:AD153">
    <cfRule type="cellIs" dxfId="951" priority="865" stopIfTrue="1" operator="equal">
      <formula>"NO ADMISIBLE"</formula>
    </cfRule>
    <cfRule type="cellIs" dxfId="950" priority="866" stopIfTrue="1" operator="equal">
      <formula>"ADMISIBLE"</formula>
    </cfRule>
  </conditionalFormatting>
  <conditionalFormatting sqref="L151:N153">
    <cfRule type="cellIs" dxfId="949" priority="863" stopIfTrue="1" operator="equal">
      <formula>"NO ADMISIBLE"</formula>
    </cfRule>
  </conditionalFormatting>
  <conditionalFormatting sqref="S151:S153">
    <cfRule type="cellIs" dxfId="948" priority="862" stopIfTrue="1" operator="equal">
      <formula>"NO ADMISIBLE"</formula>
    </cfRule>
  </conditionalFormatting>
  <conditionalFormatting sqref="D148:E149">
    <cfRule type="cellIs" dxfId="947" priority="845" stopIfTrue="1" operator="equal">
      <formula>"NO ADMISIBLE"</formula>
    </cfRule>
  </conditionalFormatting>
  <conditionalFormatting sqref="L151:N151 M152:N152 L152:L153 M153">
    <cfRule type="cellIs" dxfId="946" priority="860" stopIfTrue="1" operator="equal">
      <formula>"NO ADMISIBLE"</formula>
    </cfRule>
  </conditionalFormatting>
  <conditionalFormatting sqref="S151">
    <cfRule type="cellIs" dxfId="945" priority="859" stopIfTrue="1" operator="equal">
      <formula>"NO ADMISIBLE"</formula>
    </cfRule>
  </conditionalFormatting>
  <conditionalFormatting sqref="S152:S153">
    <cfRule type="cellIs" dxfId="944" priority="858" stopIfTrue="1" operator="equal">
      <formula>"NO ADMISIBLE"</formula>
    </cfRule>
  </conditionalFormatting>
  <conditionalFormatting sqref="L148:N149">
    <cfRule type="cellIs" dxfId="943" priority="841" stopIfTrue="1" operator="equal">
      <formula>"NO ADMISIBLE"</formula>
    </cfRule>
  </conditionalFormatting>
  <conditionalFormatting sqref="M153:N153">
    <cfRule type="cellIs" dxfId="942" priority="856" stopIfTrue="1" operator="equal">
      <formula>"NO ADMISIBLE"</formula>
    </cfRule>
  </conditionalFormatting>
  <conditionalFormatting sqref="S150">
    <cfRule type="cellIs" dxfId="941" priority="855" stopIfTrue="1" operator="equal">
      <formula>"NO ADMISIBLE"</formula>
    </cfRule>
  </conditionalFormatting>
  <conditionalFormatting sqref="D147:F147 U147:U149 O147:Q149 Y147:Z149 AB147:AE149">
    <cfRule type="cellIs" dxfId="940" priority="854" stopIfTrue="1" operator="equal">
      <formula>"NO ADMISIBLE"</formula>
    </cfRule>
  </conditionalFormatting>
  <conditionalFormatting sqref="V148:X149 Z148:AA149 AC148:AC149 AE148:AF149 R147:R149 T147:T149 V147:AF147">
    <cfRule type="cellIs" dxfId="939" priority="852" stopIfTrue="1" operator="equal">
      <formula>"NO ADMISIBLE"</formula>
    </cfRule>
    <cfRule type="cellIs" dxfId="938" priority="853" stopIfTrue="1" operator="equal">
      <formula>"ADMISIBLE"</formula>
    </cfRule>
  </conditionalFormatting>
  <conditionalFormatting sqref="F148:F149 K147">
    <cfRule type="cellIs" dxfId="937" priority="851" stopIfTrue="1" operator="equal">
      <formula>"NO ADMISIBLE"</formula>
    </cfRule>
  </conditionalFormatting>
  <conditionalFormatting sqref="AB148:AB149">
    <cfRule type="cellIs" dxfId="936" priority="849" stopIfTrue="1" operator="equal">
      <formula>"NO ADMISIBLE"</formula>
    </cfRule>
    <cfRule type="cellIs" dxfId="935" priority="850" stopIfTrue="1" operator="equal">
      <formula>"ADMISIBLE"</formula>
    </cfRule>
  </conditionalFormatting>
  <conditionalFormatting sqref="AD148:AD149">
    <cfRule type="cellIs" dxfId="934" priority="847" stopIfTrue="1" operator="equal">
      <formula>"NO ADMISIBLE"</formula>
    </cfRule>
    <cfRule type="cellIs" dxfId="933" priority="848" stopIfTrue="1" operator="equal">
      <formula>"ADMISIBLE"</formula>
    </cfRule>
  </conditionalFormatting>
  <conditionalFormatting sqref="S147">
    <cfRule type="cellIs" dxfId="932" priority="846" stopIfTrue="1" operator="equal">
      <formula>"NO ADMISIBLE"</formula>
    </cfRule>
  </conditionalFormatting>
  <conditionalFormatting sqref="L148:N149">
    <cfRule type="cellIs" dxfId="931" priority="844" stopIfTrue="1" operator="equal">
      <formula>"NO ADMISIBLE"</formula>
    </cfRule>
  </conditionalFormatting>
  <conditionalFormatting sqref="S148:S149">
    <cfRule type="cellIs" dxfId="930" priority="843" stopIfTrue="1" operator="equal">
      <formula>"NO ADMISIBLE"</formula>
    </cfRule>
  </conditionalFormatting>
  <conditionalFormatting sqref="D148:E149">
    <cfRule type="cellIs" dxfId="929" priority="842" stopIfTrue="1" operator="equal">
      <formula>"NO ADMISIBLE"</formula>
    </cfRule>
  </conditionalFormatting>
  <conditionalFormatting sqref="S148">
    <cfRule type="cellIs" dxfId="928" priority="840" stopIfTrue="1" operator="equal">
      <formula>"NO ADMISIBLE"</formula>
    </cfRule>
  </conditionalFormatting>
  <conditionalFormatting sqref="S149">
    <cfRule type="cellIs" dxfId="927" priority="839" stopIfTrue="1" operator="equal">
      <formula>"NO ADMISIBLE"</formula>
    </cfRule>
  </conditionalFormatting>
  <conditionalFormatting sqref="D144:F144 U144:U146 O144:Q146 Y144:Z146 AB144:AE146">
    <cfRule type="cellIs" dxfId="926" priority="838" stopIfTrue="1" operator="equal">
      <formula>"NO ADMISIBLE"</formula>
    </cfRule>
  </conditionalFormatting>
  <conditionalFormatting sqref="V145:X146 Z145:AA146 AC145:AC146 AE145:AF146 R144:R146 T144:T146 V144:AF144">
    <cfRule type="cellIs" dxfId="925" priority="836" stopIfTrue="1" operator="equal">
      <formula>"NO ADMISIBLE"</formula>
    </cfRule>
    <cfRule type="cellIs" dxfId="924" priority="837" stopIfTrue="1" operator="equal">
      <formula>"ADMISIBLE"</formula>
    </cfRule>
  </conditionalFormatting>
  <conditionalFormatting sqref="F145:F146 K144">
    <cfRule type="cellIs" dxfId="923" priority="835" stopIfTrue="1" operator="equal">
      <formula>"NO ADMISIBLE"</formula>
    </cfRule>
  </conditionalFormatting>
  <conditionalFormatting sqref="AB145:AB146">
    <cfRule type="cellIs" dxfId="922" priority="833" stopIfTrue="1" operator="equal">
      <formula>"NO ADMISIBLE"</formula>
    </cfRule>
    <cfRule type="cellIs" dxfId="921" priority="834" stopIfTrue="1" operator="equal">
      <formula>"ADMISIBLE"</formula>
    </cfRule>
  </conditionalFormatting>
  <conditionalFormatting sqref="AD145:AD146">
    <cfRule type="cellIs" dxfId="920" priority="831" stopIfTrue="1" operator="equal">
      <formula>"NO ADMISIBLE"</formula>
    </cfRule>
    <cfRule type="cellIs" dxfId="919" priority="832" stopIfTrue="1" operator="equal">
      <formula>"ADMISIBLE"</formula>
    </cfRule>
  </conditionalFormatting>
  <conditionalFormatting sqref="S144">
    <cfRule type="cellIs" dxfId="918" priority="830" stopIfTrue="1" operator="equal">
      <formula>"NO ADMISIBLE"</formula>
    </cfRule>
  </conditionalFormatting>
  <conditionalFormatting sqref="D145:E146">
    <cfRule type="cellIs" dxfId="917" priority="829" stopIfTrue="1" operator="equal">
      <formula>"NO ADMISIBLE"</formula>
    </cfRule>
  </conditionalFormatting>
  <conditionalFormatting sqref="L145:N146">
    <cfRule type="cellIs" dxfId="916" priority="828" stopIfTrue="1" operator="equal">
      <formula>"NO ADMISIBLE"</formula>
    </cfRule>
  </conditionalFormatting>
  <conditionalFormatting sqref="S145:S146">
    <cfRule type="cellIs" dxfId="915" priority="827" stopIfTrue="1" operator="equal">
      <formula>"NO ADMISIBLE"</formula>
    </cfRule>
  </conditionalFormatting>
  <conditionalFormatting sqref="D145:E146">
    <cfRule type="cellIs" dxfId="914" priority="826" stopIfTrue="1" operator="equal">
      <formula>"NO ADMISIBLE"</formula>
    </cfRule>
  </conditionalFormatting>
  <conditionalFormatting sqref="L145:N146">
    <cfRule type="cellIs" dxfId="913" priority="825" stopIfTrue="1" operator="equal">
      <formula>"NO ADMISIBLE"</formula>
    </cfRule>
  </conditionalFormatting>
  <conditionalFormatting sqref="S145">
    <cfRule type="cellIs" dxfId="912" priority="824" stopIfTrue="1" operator="equal">
      <formula>"NO ADMISIBLE"</formula>
    </cfRule>
  </conditionalFormatting>
  <conditionalFormatting sqref="S146">
    <cfRule type="cellIs" dxfId="911" priority="823" stopIfTrue="1" operator="equal">
      <formula>"NO ADMISIBLE"</formula>
    </cfRule>
  </conditionalFormatting>
  <conditionalFormatting sqref="D141:F141 U141:U143 O141:Q143 Y141:Z143 AB141:AE143">
    <cfRule type="cellIs" dxfId="910" priority="822" stopIfTrue="1" operator="equal">
      <formula>"NO ADMISIBLE"</formula>
    </cfRule>
  </conditionalFormatting>
  <conditionalFormatting sqref="V142:X143 Z142:AA143 AC142:AC143 AE142:AF143 R141:R143 T141:T143 V141:Z141 AB141:AE141">
    <cfRule type="cellIs" dxfId="909" priority="820" stopIfTrue="1" operator="equal">
      <formula>"NO ADMISIBLE"</formula>
    </cfRule>
    <cfRule type="cellIs" dxfId="908" priority="821" stopIfTrue="1" operator="equal">
      <formula>"ADMISIBLE"</formula>
    </cfRule>
  </conditionalFormatting>
  <conditionalFormatting sqref="F142:F143 K141">
    <cfRule type="cellIs" dxfId="907" priority="819" stopIfTrue="1" operator="equal">
      <formula>"NO ADMISIBLE"</formula>
    </cfRule>
  </conditionalFormatting>
  <conditionalFormatting sqref="AB142:AB143">
    <cfRule type="cellIs" dxfId="906" priority="817" stopIfTrue="1" operator="equal">
      <formula>"NO ADMISIBLE"</formula>
    </cfRule>
    <cfRule type="cellIs" dxfId="905" priority="818" stopIfTrue="1" operator="equal">
      <formula>"ADMISIBLE"</formula>
    </cfRule>
  </conditionalFormatting>
  <conditionalFormatting sqref="AD142:AD143">
    <cfRule type="cellIs" dxfId="904" priority="815" stopIfTrue="1" operator="equal">
      <formula>"NO ADMISIBLE"</formula>
    </cfRule>
    <cfRule type="cellIs" dxfId="903" priority="816" stopIfTrue="1" operator="equal">
      <formula>"ADMISIBLE"</formula>
    </cfRule>
  </conditionalFormatting>
  <conditionalFormatting sqref="S141">
    <cfRule type="cellIs" dxfId="902" priority="814" stopIfTrue="1" operator="equal">
      <formula>"NO ADMISIBLE"</formula>
    </cfRule>
  </conditionalFormatting>
  <conditionalFormatting sqref="D142:E143">
    <cfRule type="cellIs" dxfId="901" priority="813" stopIfTrue="1" operator="equal">
      <formula>"NO ADMISIBLE"</formula>
    </cfRule>
  </conditionalFormatting>
  <conditionalFormatting sqref="L142:N143">
    <cfRule type="cellIs" dxfId="900" priority="812" stopIfTrue="1" operator="equal">
      <formula>"NO ADMISIBLE"</formula>
    </cfRule>
  </conditionalFormatting>
  <conditionalFormatting sqref="S142:S143">
    <cfRule type="cellIs" dxfId="899" priority="811" stopIfTrue="1" operator="equal">
      <formula>"NO ADMISIBLE"</formula>
    </cfRule>
  </conditionalFormatting>
  <conditionalFormatting sqref="D142:E143">
    <cfRule type="cellIs" dxfId="898" priority="810" stopIfTrue="1" operator="equal">
      <formula>"NO ADMISIBLE"</formula>
    </cfRule>
  </conditionalFormatting>
  <conditionalFormatting sqref="L142:N143">
    <cfRule type="cellIs" dxfId="897" priority="809" stopIfTrue="1" operator="equal">
      <formula>"NO ADMISIBLE"</formula>
    </cfRule>
  </conditionalFormatting>
  <conditionalFormatting sqref="S142">
    <cfRule type="cellIs" dxfId="896" priority="808" stopIfTrue="1" operator="equal">
      <formula>"NO ADMISIBLE"</formula>
    </cfRule>
  </conditionalFormatting>
  <conditionalFormatting sqref="S143">
    <cfRule type="cellIs" dxfId="895" priority="807" stopIfTrue="1" operator="equal">
      <formula>"NO ADMISIBLE"</formula>
    </cfRule>
  </conditionalFormatting>
  <conditionalFormatting sqref="D138:F138 U138:U140 O138:Q140 Y138:Z140 AB138:AE140">
    <cfRule type="cellIs" dxfId="894" priority="806" stopIfTrue="1" operator="equal">
      <formula>"NO ADMISIBLE"</formula>
    </cfRule>
  </conditionalFormatting>
  <conditionalFormatting sqref="V139:X140 Z139:AA140 AC139:AC140 AE139:AF140 R138:R140 T138:T140 V138:AF138">
    <cfRule type="cellIs" dxfId="893" priority="804" stopIfTrue="1" operator="equal">
      <formula>"NO ADMISIBLE"</formula>
    </cfRule>
    <cfRule type="cellIs" dxfId="892" priority="805" stopIfTrue="1" operator="equal">
      <formula>"ADMISIBLE"</formula>
    </cfRule>
  </conditionalFormatting>
  <conditionalFormatting sqref="F139:F140 K138">
    <cfRule type="cellIs" dxfId="891" priority="803" stopIfTrue="1" operator="equal">
      <formula>"NO ADMISIBLE"</formula>
    </cfRule>
  </conditionalFormatting>
  <conditionalFormatting sqref="AB139:AB140">
    <cfRule type="cellIs" dxfId="890" priority="801" stopIfTrue="1" operator="equal">
      <formula>"NO ADMISIBLE"</formula>
    </cfRule>
    <cfRule type="cellIs" dxfId="889" priority="802" stopIfTrue="1" operator="equal">
      <formula>"ADMISIBLE"</formula>
    </cfRule>
  </conditionalFormatting>
  <conditionalFormatting sqref="AD139:AD140">
    <cfRule type="cellIs" dxfId="888" priority="799" stopIfTrue="1" operator="equal">
      <formula>"NO ADMISIBLE"</formula>
    </cfRule>
    <cfRule type="cellIs" dxfId="887" priority="800" stopIfTrue="1" operator="equal">
      <formula>"ADMISIBLE"</formula>
    </cfRule>
  </conditionalFormatting>
  <conditionalFormatting sqref="S138">
    <cfRule type="cellIs" dxfId="886" priority="798" stopIfTrue="1" operator="equal">
      <formula>"NO ADMISIBLE"</formula>
    </cfRule>
  </conditionalFormatting>
  <conditionalFormatting sqref="D139:E140">
    <cfRule type="cellIs" dxfId="885" priority="797" stopIfTrue="1" operator="equal">
      <formula>"NO ADMISIBLE"</formula>
    </cfRule>
  </conditionalFormatting>
  <conditionalFormatting sqref="L139:N140">
    <cfRule type="cellIs" dxfId="884" priority="796" stopIfTrue="1" operator="equal">
      <formula>"NO ADMISIBLE"</formula>
    </cfRule>
  </conditionalFormatting>
  <conditionalFormatting sqref="S139:S140">
    <cfRule type="cellIs" dxfId="883" priority="795" stopIfTrue="1" operator="equal">
      <formula>"NO ADMISIBLE"</formula>
    </cfRule>
  </conditionalFormatting>
  <conditionalFormatting sqref="D139:E140">
    <cfRule type="cellIs" dxfId="882" priority="794" stopIfTrue="1" operator="equal">
      <formula>"NO ADMISIBLE"</formula>
    </cfRule>
  </conditionalFormatting>
  <conditionalFormatting sqref="L139:N140">
    <cfRule type="cellIs" dxfId="881" priority="793" stopIfTrue="1" operator="equal">
      <formula>"NO ADMISIBLE"</formula>
    </cfRule>
  </conditionalFormatting>
  <conditionalFormatting sqref="S139">
    <cfRule type="cellIs" dxfId="880" priority="792" stopIfTrue="1" operator="equal">
      <formula>"NO ADMISIBLE"</formula>
    </cfRule>
  </conditionalFormatting>
  <conditionalFormatting sqref="S140">
    <cfRule type="cellIs" dxfId="879" priority="791" stopIfTrue="1" operator="equal">
      <formula>"NO ADMISIBLE"</formula>
    </cfRule>
  </conditionalFormatting>
  <conditionalFormatting sqref="D135:F135 U135:U137 O135:Q137 Y135:Z137 AB135:AE137">
    <cfRule type="cellIs" dxfId="878" priority="790" stopIfTrue="1" operator="equal">
      <formula>"NO ADMISIBLE"</formula>
    </cfRule>
  </conditionalFormatting>
  <conditionalFormatting sqref="V136:X137 Z136:AA137 AC136:AC137 AE136:AF137 R135:R137 T135:T137 V135:AF135">
    <cfRule type="cellIs" dxfId="877" priority="788" stopIfTrue="1" operator="equal">
      <formula>"NO ADMISIBLE"</formula>
    </cfRule>
    <cfRule type="cellIs" dxfId="876" priority="789" stopIfTrue="1" operator="equal">
      <formula>"ADMISIBLE"</formula>
    </cfRule>
  </conditionalFormatting>
  <conditionalFormatting sqref="F136:F137 K135">
    <cfRule type="cellIs" dxfId="875" priority="787" stopIfTrue="1" operator="equal">
      <formula>"NO ADMISIBLE"</formula>
    </cfRule>
  </conditionalFormatting>
  <conditionalFormatting sqref="AB136:AB137">
    <cfRule type="cellIs" dxfId="874" priority="785" stopIfTrue="1" operator="equal">
      <formula>"NO ADMISIBLE"</formula>
    </cfRule>
    <cfRule type="cellIs" dxfId="873" priority="786" stopIfTrue="1" operator="equal">
      <formula>"ADMISIBLE"</formula>
    </cfRule>
  </conditionalFormatting>
  <conditionalFormatting sqref="AD136:AD137">
    <cfRule type="cellIs" dxfId="872" priority="783" stopIfTrue="1" operator="equal">
      <formula>"NO ADMISIBLE"</formula>
    </cfRule>
    <cfRule type="cellIs" dxfId="871" priority="784" stopIfTrue="1" operator="equal">
      <formula>"ADMISIBLE"</formula>
    </cfRule>
  </conditionalFormatting>
  <conditionalFormatting sqref="S135">
    <cfRule type="cellIs" dxfId="870" priority="782" stopIfTrue="1" operator="equal">
      <formula>"NO ADMISIBLE"</formula>
    </cfRule>
  </conditionalFormatting>
  <conditionalFormatting sqref="D136:E137">
    <cfRule type="cellIs" dxfId="869" priority="781" stopIfTrue="1" operator="equal">
      <formula>"NO ADMISIBLE"</formula>
    </cfRule>
  </conditionalFormatting>
  <conditionalFormatting sqref="L136:N137">
    <cfRule type="cellIs" dxfId="868" priority="780" stopIfTrue="1" operator="equal">
      <formula>"NO ADMISIBLE"</formula>
    </cfRule>
  </conditionalFormatting>
  <conditionalFormatting sqref="S136:S137">
    <cfRule type="cellIs" dxfId="867" priority="779" stopIfTrue="1" operator="equal">
      <formula>"NO ADMISIBLE"</formula>
    </cfRule>
  </conditionalFormatting>
  <conditionalFormatting sqref="D136:E137">
    <cfRule type="cellIs" dxfId="866" priority="778" stopIfTrue="1" operator="equal">
      <formula>"NO ADMISIBLE"</formula>
    </cfRule>
  </conditionalFormatting>
  <conditionalFormatting sqref="L136:N137">
    <cfRule type="cellIs" dxfId="865" priority="777" stopIfTrue="1" operator="equal">
      <formula>"NO ADMISIBLE"</formula>
    </cfRule>
  </conditionalFormatting>
  <conditionalFormatting sqref="S136">
    <cfRule type="cellIs" dxfId="864" priority="776" stopIfTrue="1" operator="equal">
      <formula>"NO ADMISIBLE"</formula>
    </cfRule>
  </conditionalFormatting>
  <conditionalFormatting sqref="S137">
    <cfRule type="cellIs" dxfId="863" priority="775" stopIfTrue="1" operator="equal">
      <formula>"NO ADMISIBLE"</formula>
    </cfRule>
  </conditionalFormatting>
  <conditionalFormatting sqref="D131:F131 U131:U134 O131:Q134 Y131:Z134 AB131:AE134">
    <cfRule type="cellIs" dxfId="862" priority="774" stopIfTrue="1" operator="equal">
      <formula>"NO ADMISIBLE"</formula>
    </cfRule>
  </conditionalFormatting>
  <conditionalFormatting sqref="V132:X134 Z132:AA134 AC132:AC134 AE132:AF134 R131:R134 T131:T134 V131:Z131 AB131:AE131">
    <cfRule type="cellIs" dxfId="861" priority="772" stopIfTrue="1" operator="equal">
      <formula>"NO ADMISIBLE"</formula>
    </cfRule>
    <cfRule type="cellIs" dxfId="860" priority="773" stopIfTrue="1" operator="equal">
      <formula>"ADMISIBLE"</formula>
    </cfRule>
  </conditionalFormatting>
  <conditionalFormatting sqref="F132:F134 K131">
    <cfRule type="cellIs" dxfId="859" priority="771" stopIfTrue="1" operator="equal">
      <formula>"NO ADMISIBLE"</formula>
    </cfRule>
  </conditionalFormatting>
  <conditionalFormatting sqref="AB132:AB134">
    <cfRule type="cellIs" dxfId="858" priority="769" stopIfTrue="1" operator="equal">
      <formula>"NO ADMISIBLE"</formula>
    </cfRule>
    <cfRule type="cellIs" dxfId="857" priority="770" stopIfTrue="1" operator="equal">
      <formula>"ADMISIBLE"</formula>
    </cfRule>
  </conditionalFormatting>
  <conditionalFormatting sqref="AD132:AD134">
    <cfRule type="cellIs" dxfId="856" priority="767" stopIfTrue="1" operator="equal">
      <formula>"NO ADMISIBLE"</formula>
    </cfRule>
    <cfRule type="cellIs" dxfId="855" priority="768" stopIfTrue="1" operator="equal">
      <formula>"ADMISIBLE"</formula>
    </cfRule>
  </conditionalFormatting>
  <conditionalFormatting sqref="D132:E134">
    <cfRule type="cellIs" dxfId="854" priority="766" stopIfTrue="1" operator="equal">
      <formula>"NO ADMISIBLE"</formula>
    </cfRule>
  </conditionalFormatting>
  <conditionalFormatting sqref="L132:N134">
    <cfRule type="cellIs" dxfId="853" priority="765" stopIfTrue="1" operator="equal">
      <formula>"NO ADMISIBLE"</formula>
    </cfRule>
  </conditionalFormatting>
  <conditionalFormatting sqref="S132:S134">
    <cfRule type="cellIs" dxfId="852" priority="764" stopIfTrue="1" operator="equal">
      <formula>"NO ADMISIBLE"</formula>
    </cfRule>
  </conditionalFormatting>
  <conditionalFormatting sqref="D132:E133">
    <cfRule type="cellIs" dxfId="851" priority="763" stopIfTrue="1" operator="equal">
      <formula>"NO ADMISIBLE"</formula>
    </cfRule>
  </conditionalFormatting>
  <conditionalFormatting sqref="L132:N132 M133:N133 L133:L134 M134">
    <cfRule type="cellIs" dxfId="850" priority="762" stopIfTrue="1" operator="equal">
      <formula>"NO ADMISIBLE"</formula>
    </cfRule>
  </conditionalFormatting>
  <conditionalFormatting sqref="S132">
    <cfRule type="cellIs" dxfId="849" priority="761" stopIfTrue="1" operator="equal">
      <formula>"NO ADMISIBLE"</formula>
    </cfRule>
  </conditionalFormatting>
  <conditionalFormatting sqref="S133:S134">
    <cfRule type="cellIs" dxfId="848" priority="760" stopIfTrue="1" operator="equal">
      <formula>"NO ADMISIBLE"</formula>
    </cfRule>
  </conditionalFormatting>
  <conditionalFormatting sqref="D134:E134">
    <cfRule type="cellIs" dxfId="847" priority="759" stopIfTrue="1" operator="equal">
      <formula>"NO ADMISIBLE"</formula>
    </cfRule>
  </conditionalFormatting>
  <conditionalFormatting sqref="M134:N134">
    <cfRule type="cellIs" dxfId="846" priority="758" stopIfTrue="1" operator="equal">
      <formula>"NO ADMISIBLE"</formula>
    </cfRule>
  </conditionalFormatting>
  <conditionalFormatting sqref="S131">
    <cfRule type="cellIs" dxfId="845" priority="757" stopIfTrue="1" operator="equal">
      <formula>"NO ADMISIBLE"</formula>
    </cfRule>
  </conditionalFormatting>
  <conditionalFormatting sqref="D130:F130 U130 O130:Q130 Y130:Z130 AB130:AE130">
    <cfRule type="cellIs" dxfId="844" priority="756" stopIfTrue="1" operator="equal">
      <formula>"NO ADMISIBLE"</formula>
    </cfRule>
  </conditionalFormatting>
  <conditionalFormatting sqref="R130 T130 V130:Z130 AB130:AF130">
    <cfRule type="cellIs" dxfId="843" priority="754" stopIfTrue="1" operator="equal">
      <formula>"NO ADMISIBLE"</formula>
    </cfRule>
    <cfRule type="cellIs" dxfId="842" priority="755" stopIfTrue="1" operator="equal">
      <formula>"ADMISIBLE"</formula>
    </cfRule>
  </conditionalFormatting>
  <conditionalFormatting sqref="K130">
    <cfRule type="cellIs" dxfId="841" priority="753" stopIfTrue="1" operator="equal">
      <formula>"NO ADMISIBLE"</formula>
    </cfRule>
  </conditionalFormatting>
  <conditionalFormatting sqref="S130">
    <cfRule type="cellIs" dxfId="840" priority="752" stopIfTrue="1" operator="equal">
      <formula>"NO ADMISIBLE"</formula>
    </cfRule>
  </conditionalFormatting>
  <conditionalFormatting sqref="AA130">
    <cfRule type="cellIs" dxfId="839" priority="750" stopIfTrue="1" operator="equal">
      <formula>"NO ADMISIBLE"</formula>
    </cfRule>
    <cfRule type="cellIs" dxfId="838" priority="751" stopIfTrue="1" operator="equal">
      <formula>"ADMISIBLE"</formula>
    </cfRule>
  </conditionalFormatting>
  <conditionalFormatting sqref="D129:F129 U129 O129:Q129 Y129:Z129 AB129:AE129">
    <cfRule type="cellIs" dxfId="837" priority="749" stopIfTrue="1" operator="equal">
      <formula>"NO ADMISIBLE"</formula>
    </cfRule>
  </conditionalFormatting>
  <conditionalFormatting sqref="R129 T129 V129:Z129 AB129:AF129">
    <cfRule type="cellIs" dxfId="836" priority="747" stopIfTrue="1" operator="equal">
      <formula>"NO ADMISIBLE"</formula>
    </cfRule>
    <cfRule type="cellIs" dxfId="835" priority="748" stopIfTrue="1" operator="equal">
      <formula>"ADMISIBLE"</formula>
    </cfRule>
  </conditionalFormatting>
  <conditionalFormatting sqref="K129">
    <cfRule type="cellIs" dxfId="834" priority="746" stopIfTrue="1" operator="equal">
      <formula>"NO ADMISIBLE"</formula>
    </cfRule>
  </conditionalFormatting>
  <conditionalFormatting sqref="S129">
    <cfRule type="cellIs" dxfId="833" priority="745" stopIfTrue="1" operator="equal">
      <formula>"NO ADMISIBLE"</formula>
    </cfRule>
  </conditionalFormatting>
  <conditionalFormatting sqref="AA129">
    <cfRule type="cellIs" dxfId="832" priority="743" stopIfTrue="1" operator="equal">
      <formula>"NO ADMISIBLE"</formula>
    </cfRule>
    <cfRule type="cellIs" dxfId="831" priority="744" stopIfTrue="1" operator="equal">
      <formula>"ADMISIBLE"</formula>
    </cfRule>
  </conditionalFormatting>
  <conditionalFormatting sqref="D126:F126 U126:U128 O126:Q128 Y126:Z128 AB126:AE128">
    <cfRule type="cellIs" dxfId="830" priority="742" stopIfTrue="1" operator="equal">
      <formula>"NO ADMISIBLE"</formula>
    </cfRule>
  </conditionalFormatting>
  <conditionalFormatting sqref="V127:X128 Z127:AA128 AC127:AC128 AE127:AF128 R126:R128 T126:T128 V126:AF126">
    <cfRule type="cellIs" dxfId="829" priority="740" stopIfTrue="1" operator="equal">
      <formula>"NO ADMISIBLE"</formula>
    </cfRule>
    <cfRule type="cellIs" dxfId="828" priority="741" stopIfTrue="1" operator="equal">
      <formula>"ADMISIBLE"</formula>
    </cfRule>
  </conditionalFormatting>
  <conditionalFormatting sqref="F127:F128 K126">
    <cfRule type="cellIs" dxfId="827" priority="739" stopIfTrue="1" operator="equal">
      <formula>"NO ADMISIBLE"</formula>
    </cfRule>
  </conditionalFormatting>
  <conditionalFormatting sqref="AB127:AB128">
    <cfRule type="cellIs" dxfId="826" priority="737" stopIfTrue="1" operator="equal">
      <formula>"NO ADMISIBLE"</formula>
    </cfRule>
    <cfRule type="cellIs" dxfId="825" priority="738" stopIfTrue="1" operator="equal">
      <formula>"ADMISIBLE"</formula>
    </cfRule>
  </conditionalFormatting>
  <conditionalFormatting sqref="AD127:AD128">
    <cfRule type="cellIs" dxfId="824" priority="735" stopIfTrue="1" operator="equal">
      <formula>"NO ADMISIBLE"</formula>
    </cfRule>
    <cfRule type="cellIs" dxfId="823" priority="736" stopIfTrue="1" operator="equal">
      <formula>"ADMISIBLE"</formula>
    </cfRule>
  </conditionalFormatting>
  <conditionalFormatting sqref="S126">
    <cfRule type="cellIs" dxfId="822" priority="734" stopIfTrue="1" operator="equal">
      <formula>"NO ADMISIBLE"</formula>
    </cfRule>
  </conditionalFormatting>
  <conditionalFormatting sqref="D127:E128">
    <cfRule type="cellIs" dxfId="821" priority="733" stopIfTrue="1" operator="equal">
      <formula>"NO ADMISIBLE"</formula>
    </cfRule>
  </conditionalFormatting>
  <conditionalFormatting sqref="L127:N128">
    <cfRule type="cellIs" dxfId="820" priority="732" stopIfTrue="1" operator="equal">
      <formula>"NO ADMISIBLE"</formula>
    </cfRule>
  </conditionalFormatting>
  <conditionalFormatting sqref="S127:S128">
    <cfRule type="cellIs" dxfId="819" priority="731" stopIfTrue="1" operator="equal">
      <formula>"NO ADMISIBLE"</formula>
    </cfRule>
  </conditionalFormatting>
  <conditionalFormatting sqref="D127:E128">
    <cfRule type="cellIs" dxfId="818" priority="730" stopIfTrue="1" operator="equal">
      <formula>"NO ADMISIBLE"</formula>
    </cfRule>
  </conditionalFormatting>
  <conditionalFormatting sqref="L127:N128">
    <cfRule type="cellIs" dxfId="817" priority="729" stopIfTrue="1" operator="equal">
      <formula>"NO ADMISIBLE"</formula>
    </cfRule>
  </conditionalFormatting>
  <conditionalFormatting sqref="S127">
    <cfRule type="cellIs" dxfId="816" priority="728" stopIfTrue="1" operator="equal">
      <formula>"NO ADMISIBLE"</formula>
    </cfRule>
  </conditionalFormatting>
  <conditionalFormatting sqref="S128">
    <cfRule type="cellIs" dxfId="815" priority="727" stopIfTrue="1" operator="equal">
      <formula>"NO ADMISIBLE"</formula>
    </cfRule>
  </conditionalFormatting>
  <conditionalFormatting sqref="D122:F122 U122:U125 O122:Q125 Y122:Z125 AB122:AE125">
    <cfRule type="cellIs" dxfId="814" priority="726" stopIfTrue="1" operator="equal">
      <formula>"NO ADMISIBLE"</formula>
    </cfRule>
  </conditionalFormatting>
  <conditionalFormatting sqref="V123:X125 Z123:AA125 AC123:AC125 AE123:AF125 R122:R125 T122:T125 V122:AF122">
    <cfRule type="cellIs" dxfId="813" priority="724" stopIfTrue="1" operator="equal">
      <formula>"NO ADMISIBLE"</formula>
    </cfRule>
    <cfRule type="cellIs" dxfId="812" priority="725" stopIfTrue="1" operator="equal">
      <formula>"ADMISIBLE"</formula>
    </cfRule>
  </conditionalFormatting>
  <conditionalFormatting sqref="F123:F125 K122">
    <cfRule type="cellIs" dxfId="811" priority="723" stopIfTrue="1" operator="equal">
      <formula>"NO ADMISIBLE"</formula>
    </cfRule>
  </conditionalFormatting>
  <conditionalFormatting sqref="AB123:AB125">
    <cfRule type="cellIs" dxfId="810" priority="721" stopIfTrue="1" operator="equal">
      <formula>"NO ADMISIBLE"</formula>
    </cfRule>
    <cfRule type="cellIs" dxfId="809" priority="722" stopIfTrue="1" operator="equal">
      <formula>"ADMISIBLE"</formula>
    </cfRule>
  </conditionalFormatting>
  <conditionalFormatting sqref="AD123:AD125">
    <cfRule type="cellIs" dxfId="808" priority="719" stopIfTrue="1" operator="equal">
      <formula>"NO ADMISIBLE"</formula>
    </cfRule>
    <cfRule type="cellIs" dxfId="807" priority="720" stopIfTrue="1" operator="equal">
      <formula>"ADMISIBLE"</formula>
    </cfRule>
  </conditionalFormatting>
  <conditionalFormatting sqref="D123:E125">
    <cfRule type="cellIs" dxfId="806" priority="718" stopIfTrue="1" operator="equal">
      <formula>"NO ADMISIBLE"</formula>
    </cfRule>
  </conditionalFormatting>
  <conditionalFormatting sqref="L123:N125">
    <cfRule type="cellIs" dxfId="805" priority="717" stopIfTrue="1" operator="equal">
      <formula>"NO ADMISIBLE"</formula>
    </cfRule>
  </conditionalFormatting>
  <conditionalFormatting sqref="S123:S125">
    <cfRule type="cellIs" dxfId="804" priority="716" stopIfTrue="1" operator="equal">
      <formula>"NO ADMISIBLE"</formula>
    </cfRule>
  </conditionalFormatting>
  <conditionalFormatting sqref="D123:E124">
    <cfRule type="cellIs" dxfId="803" priority="715" stopIfTrue="1" operator="equal">
      <formula>"NO ADMISIBLE"</formula>
    </cfRule>
  </conditionalFormatting>
  <conditionalFormatting sqref="L123:N123 M124:N124 L124:L125 M125">
    <cfRule type="cellIs" dxfId="802" priority="714" stopIfTrue="1" operator="equal">
      <formula>"NO ADMISIBLE"</formula>
    </cfRule>
  </conditionalFormatting>
  <conditionalFormatting sqref="S123">
    <cfRule type="cellIs" dxfId="801" priority="713" stopIfTrue="1" operator="equal">
      <formula>"NO ADMISIBLE"</formula>
    </cfRule>
  </conditionalFormatting>
  <conditionalFormatting sqref="S124:S125">
    <cfRule type="cellIs" dxfId="800" priority="712" stopIfTrue="1" operator="equal">
      <formula>"NO ADMISIBLE"</formula>
    </cfRule>
  </conditionalFormatting>
  <conditionalFormatting sqref="D125:E125">
    <cfRule type="cellIs" dxfId="799" priority="711" stopIfTrue="1" operator="equal">
      <formula>"NO ADMISIBLE"</formula>
    </cfRule>
  </conditionalFormatting>
  <conditionalFormatting sqref="M125:N125">
    <cfRule type="cellIs" dxfId="798" priority="710" stopIfTrue="1" operator="equal">
      <formula>"NO ADMISIBLE"</formula>
    </cfRule>
  </conditionalFormatting>
  <conditionalFormatting sqref="S122">
    <cfRule type="cellIs" dxfId="797" priority="709" stopIfTrue="1" operator="equal">
      <formula>"NO ADMISIBLE"</formula>
    </cfRule>
  </conditionalFormatting>
  <conditionalFormatting sqref="D119:F119 U119:U121 O119:Q121 Y119:Z121 AB119:AE121">
    <cfRule type="cellIs" dxfId="796" priority="708" stopIfTrue="1" operator="equal">
      <formula>"NO ADMISIBLE"</formula>
    </cfRule>
  </conditionalFormatting>
  <conditionalFormatting sqref="V120:X121 Z120:AA121 AC120:AC121 AE120:AF121 R119:R121 T119:T121 V119:AF119">
    <cfRule type="cellIs" dxfId="795" priority="706" stopIfTrue="1" operator="equal">
      <formula>"NO ADMISIBLE"</formula>
    </cfRule>
    <cfRule type="cellIs" dxfId="794" priority="707" stopIfTrue="1" operator="equal">
      <formula>"ADMISIBLE"</formula>
    </cfRule>
  </conditionalFormatting>
  <conditionalFormatting sqref="F120:F121 K119">
    <cfRule type="cellIs" dxfId="793" priority="705" stopIfTrue="1" operator="equal">
      <formula>"NO ADMISIBLE"</formula>
    </cfRule>
  </conditionalFormatting>
  <conditionalFormatting sqref="AB120:AB121">
    <cfRule type="cellIs" dxfId="792" priority="703" stopIfTrue="1" operator="equal">
      <formula>"NO ADMISIBLE"</formula>
    </cfRule>
    <cfRule type="cellIs" dxfId="791" priority="704" stopIfTrue="1" operator="equal">
      <formula>"ADMISIBLE"</formula>
    </cfRule>
  </conditionalFormatting>
  <conditionalFormatting sqref="AD120:AD121">
    <cfRule type="cellIs" dxfId="790" priority="701" stopIfTrue="1" operator="equal">
      <formula>"NO ADMISIBLE"</formula>
    </cfRule>
    <cfRule type="cellIs" dxfId="789" priority="702" stopIfTrue="1" operator="equal">
      <formula>"ADMISIBLE"</formula>
    </cfRule>
  </conditionalFormatting>
  <conditionalFormatting sqref="S119">
    <cfRule type="cellIs" dxfId="788" priority="700" stopIfTrue="1" operator="equal">
      <formula>"NO ADMISIBLE"</formula>
    </cfRule>
  </conditionalFormatting>
  <conditionalFormatting sqref="D120:E121">
    <cfRule type="cellIs" dxfId="787" priority="699" stopIfTrue="1" operator="equal">
      <formula>"NO ADMISIBLE"</formula>
    </cfRule>
  </conditionalFormatting>
  <conditionalFormatting sqref="L120:N121">
    <cfRule type="cellIs" dxfId="786" priority="698" stopIfTrue="1" operator="equal">
      <formula>"NO ADMISIBLE"</formula>
    </cfRule>
  </conditionalFormatting>
  <conditionalFormatting sqref="S120:S121">
    <cfRule type="cellIs" dxfId="785" priority="697" stopIfTrue="1" operator="equal">
      <formula>"NO ADMISIBLE"</formula>
    </cfRule>
  </conditionalFormatting>
  <conditionalFormatting sqref="D120:E121">
    <cfRule type="cellIs" dxfId="784" priority="696" stopIfTrue="1" operator="equal">
      <formula>"NO ADMISIBLE"</formula>
    </cfRule>
  </conditionalFormatting>
  <conditionalFormatting sqref="L120:N121">
    <cfRule type="cellIs" dxfId="783" priority="695" stopIfTrue="1" operator="equal">
      <formula>"NO ADMISIBLE"</formula>
    </cfRule>
  </conditionalFormatting>
  <conditionalFormatting sqref="S120">
    <cfRule type="cellIs" dxfId="782" priority="694" stopIfTrue="1" operator="equal">
      <formula>"NO ADMISIBLE"</formula>
    </cfRule>
  </conditionalFormatting>
  <conditionalFormatting sqref="S121">
    <cfRule type="cellIs" dxfId="781" priority="693" stopIfTrue="1" operator="equal">
      <formula>"NO ADMISIBLE"</formula>
    </cfRule>
  </conditionalFormatting>
  <conditionalFormatting sqref="D118:F118 U118 O118:Q118 Y118:Z118 AB118:AE118">
    <cfRule type="cellIs" dxfId="780" priority="692" stopIfTrue="1" operator="equal">
      <formula>"NO ADMISIBLE"</formula>
    </cfRule>
  </conditionalFormatting>
  <conditionalFormatting sqref="R118 T118 V118:Z118 AB118:AF118">
    <cfRule type="cellIs" dxfId="779" priority="690" stopIfTrue="1" operator="equal">
      <formula>"NO ADMISIBLE"</formula>
    </cfRule>
    <cfRule type="cellIs" dxfId="778" priority="691" stopIfTrue="1" operator="equal">
      <formula>"ADMISIBLE"</formula>
    </cfRule>
  </conditionalFormatting>
  <conditionalFormatting sqref="K118">
    <cfRule type="cellIs" dxfId="777" priority="689" stopIfTrue="1" operator="equal">
      <formula>"NO ADMISIBLE"</formula>
    </cfRule>
  </conditionalFormatting>
  <conditionalFormatting sqref="S118">
    <cfRule type="cellIs" dxfId="776" priority="688" stopIfTrue="1" operator="equal">
      <formula>"NO ADMISIBLE"</formula>
    </cfRule>
  </conditionalFormatting>
  <conditionalFormatting sqref="AA118">
    <cfRule type="cellIs" dxfId="775" priority="686" stopIfTrue="1" operator="equal">
      <formula>"NO ADMISIBLE"</formula>
    </cfRule>
    <cfRule type="cellIs" dxfId="774" priority="687" stopIfTrue="1" operator="equal">
      <formula>"ADMISIBLE"</formula>
    </cfRule>
  </conditionalFormatting>
  <conditionalFormatting sqref="D115:F115 U115:U117 O115:Q117 Y115:Z117 AB115:AE117">
    <cfRule type="cellIs" dxfId="773" priority="685" stopIfTrue="1" operator="equal">
      <formula>"NO ADMISIBLE"</formula>
    </cfRule>
  </conditionalFormatting>
  <conditionalFormatting sqref="V116:X117 Z116:AA117 AC116:AC117 AE116:AF117 R115:R117 T115:T117 V115:AF115">
    <cfRule type="cellIs" dxfId="772" priority="683" stopIfTrue="1" operator="equal">
      <formula>"NO ADMISIBLE"</formula>
    </cfRule>
    <cfRule type="cellIs" dxfId="771" priority="684" stopIfTrue="1" operator="equal">
      <formula>"ADMISIBLE"</formula>
    </cfRule>
  </conditionalFormatting>
  <conditionalFormatting sqref="F116:F117 K115">
    <cfRule type="cellIs" dxfId="770" priority="682" stopIfTrue="1" operator="equal">
      <formula>"NO ADMISIBLE"</formula>
    </cfRule>
  </conditionalFormatting>
  <conditionalFormatting sqref="AB116:AB117">
    <cfRule type="cellIs" dxfId="769" priority="680" stopIfTrue="1" operator="equal">
      <formula>"NO ADMISIBLE"</formula>
    </cfRule>
    <cfRule type="cellIs" dxfId="768" priority="681" stopIfTrue="1" operator="equal">
      <formula>"ADMISIBLE"</formula>
    </cfRule>
  </conditionalFormatting>
  <conditionalFormatting sqref="AD116:AD117">
    <cfRule type="cellIs" dxfId="767" priority="678" stopIfTrue="1" operator="equal">
      <formula>"NO ADMISIBLE"</formula>
    </cfRule>
    <cfRule type="cellIs" dxfId="766" priority="679" stopIfTrue="1" operator="equal">
      <formula>"ADMISIBLE"</formula>
    </cfRule>
  </conditionalFormatting>
  <conditionalFormatting sqref="S115">
    <cfRule type="cellIs" dxfId="765" priority="677" stopIfTrue="1" operator="equal">
      <formula>"NO ADMISIBLE"</formula>
    </cfRule>
  </conditionalFormatting>
  <conditionalFormatting sqref="D110:E111">
    <cfRule type="cellIs" dxfId="764" priority="644" stopIfTrue="1" operator="equal">
      <formula>"NO ADMISIBLE"</formula>
    </cfRule>
  </conditionalFormatting>
  <conditionalFormatting sqref="L116:N117">
    <cfRule type="cellIs" dxfId="763" priority="675" stopIfTrue="1" operator="equal">
      <formula>"NO ADMISIBLE"</formula>
    </cfRule>
  </conditionalFormatting>
  <conditionalFormatting sqref="S116:S117">
    <cfRule type="cellIs" dxfId="762" priority="674" stopIfTrue="1" operator="equal">
      <formula>"NO ADMISIBLE"</formula>
    </cfRule>
  </conditionalFormatting>
  <conditionalFormatting sqref="D110:E111">
    <cfRule type="cellIs" dxfId="761" priority="641" stopIfTrue="1" operator="equal">
      <formula>"NO ADMISIBLE"</formula>
    </cfRule>
  </conditionalFormatting>
  <conditionalFormatting sqref="L116:N117">
    <cfRule type="cellIs" dxfId="760" priority="672" stopIfTrue="1" operator="equal">
      <formula>"NO ADMISIBLE"</formula>
    </cfRule>
  </conditionalFormatting>
  <conditionalFormatting sqref="S116">
    <cfRule type="cellIs" dxfId="759" priority="671" stopIfTrue="1" operator="equal">
      <formula>"NO ADMISIBLE"</formula>
    </cfRule>
  </conditionalFormatting>
  <conditionalFormatting sqref="S117">
    <cfRule type="cellIs" dxfId="758" priority="670" stopIfTrue="1" operator="equal">
      <formula>"NO ADMISIBLE"</formula>
    </cfRule>
  </conditionalFormatting>
  <conditionalFormatting sqref="D112:F112 U112:U114 O112:Q114 Y112:Z114 AB112:AE114">
    <cfRule type="cellIs" dxfId="757" priority="669" stopIfTrue="1" operator="equal">
      <formula>"NO ADMISIBLE"</formula>
    </cfRule>
  </conditionalFormatting>
  <conditionalFormatting sqref="V113:X114 Z113:AA114 AC113:AC114 AE113:AF114 R112:R114 T112:T114 V112:AF112">
    <cfRule type="cellIs" dxfId="756" priority="667" stopIfTrue="1" operator="equal">
      <formula>"NO ADMISIBLE"</formula>
    </cfRule>
    <cfRule type="cellIs" dxfId="755" priority="668" stopIfTrue="1" operator="equal">
      <formula>"ADMISIBLE"</formula>
    </cfRule>
  </conditionalFormatting>
  <conditionalFormatting sqref="F113:F114 K112">
    <cfRule type="cellIs" dxfId="754" priority="666" stopIfTrue="1" operator="equal">
      <formula>"NO ADMISIBLE"</formula>
    </cfRule>
  </conditionalFormatting>
  <conditionalFormatting sqref="AB113:AB114">
    <cfRule type="cellIs" dxfId="753" priority="664" stopIfTrue="1" operator="equal">
      <formula>"NO ADMISIBLE"</formula>
    </cfRule>
    <cfRule type="cellIs" dxfId="752" priority="665" stopIfTrue="1" operator="equal">
      <formula>"ADMISIBLE"</formula>
    </cfRule>
  </conditionalFormatting>
  <conditionalFormatting sqref="AD113:AD114">
    <cfRule type="cellIs" dxfId="751" priority="662" stopIfTrue="1" operator="equal">
      <formula>"NO ADMISIBLE"</formula>
    </cfRule>
    <cfRule type="cellIs" dxfId="750" priority="663" stopIfTrue="1" operator="equal">
      <formula>"ADMISIBLE"</formula>
    </cfRule>
  </conditionalFormatting>
  <conditionalFormatting sqref="S112">
    <cfRule type="cellIs" dxfId="749" priority="661" stopIfTrue="1" operator="equal">
      <formula>"NO ADMISIBLE"</formula>
    </cfRule>
  </conditionalFormatting>
  <conditionalFormatting sqref="D107:E108">
    <cfRule type="cellIs" dxfId="748" priority="628" stopIfTrue="1" operator="equal">
      <formula>"NO ADMISIBLE"</formula>
    </cfRule>
  </conditionalFormatting>
  <conditionalFormatting sqref="L113:N114">
    <cfRule type="cellIs" dxfId="747" priority="659" stopIfTrue="1" operator="equal">
      <formula>"NO ADMISIBLE"</formula>
    </cfRule>
  </conditionalFormatting>
  <conditionalFormatting sqref="S113:S114">
    <cfRule type="cellIs" dxfId="746" priority="658" stopIfTrue="1" operator="equal">
      <formula>"NO ADMISIBLE"</formula>
    </cfRule>
  </conditionalFormatting>
  <conditionalFormatting sqref="D107:E108">
    <cfRule type="cellIs" dxfId="745" priority="625" stopIfTrue="1" operator="equal">
      <formula>"NO ADMISIBLE"</formula>
    </cfRule>
  </conditionalFormatting>
  <conditionalFormatting sqref="L113:N114">
    <cfRule type="cellIs" dxfId="744" priority="656" stopIfTrue="1" operator="equal">
      <formula>"NO ADMISIBLE"</formula>
    </cfRule>
  </conditionalFormatting>
  <conditionalFormatting sqref="S113">
    <cfRule type="cellIs" dxfId="743" priority="655" stopIfTrue="1" operator="equal">
      <formula>"NO ADMISIBLE"</formula>
    </cfRule>
  </conditionalFormatting>
  <conditionalFormatting sqref="S114">
    <cfRule type="cellIs" dxfId="742" priority="654" stopIfTrue="1" operator="equal">
      <formula>"NO ADMISIBLE"</formula>
    </cfRule>
  </conditionalFormatting>
  <conditionalFormatting sqref="D109:F109 U109:U111 O109:Q111 Y109:Z111 AB109:AE111">
    <cfRule type="cellIs" dxfId="741" priority="653" stopIfTrue="1" operator="equal">
      <formula>"NO ADMISIBLE"</formula>
    </cfRule>
  </conditionalFormatting>
  <conditionalFormatting sqref="V110:X111 Z110:AA111 AC110:AC111 AE110:AF111 R109:R111 T109:T111 V109:Z109 AB109:AE109">
    <cfRule type="cellIs" dxfId="740" priority="651" stopIfTrue="1" operator="equal">
      <formula>"NO ADMISIBLE"</formula>
    </cfRule>
    <cfRule type="cellIs" dxfId="739" priority="652" stopIfTrue="1" operator="equal">
      <formula>"ADMISIBLE"</formula>
    </cfRule>
  </conditionalFormatting>
  <conditionalFormatting sqref="F110:F111 K109">
    <cfRule type="cellIs" dxfId="738" priority="650" stopIfTrue="1" operator="equal">
      <formula>"NO ADMISIBLE"</formula>
    </cfRule>
  </conditionalFormatting>
  <conditionalFormatting sqref="AB110:AB111">
    <cfRule type="cellIs" dxfId="737" priority="648" stopIfTrue="1" operator="equal">
      <formula>"NO ADMISIBLE"</formula>
    </cfRule>
    <cfRule type="cellIs" dxfId="736" priority="649" stopIfTrue="1" operator="equal">
      <formula>"ADMISIBLE"</formula>
    </cfRule>
  </conditionalFormatting>
  <conditionalFormatting sqref="AD110:AD111">
    <cfRule type="cellIs" dxfId="735" priority="646" stopIfTrue="1" operator="equal">
      <formula>"NO ADMISIBLE"</formula>
    </cfRule>
    <cfRule type="cellIs" dxfId="734" priority="647" stopIfTrue="1" operator="equal">
      <formula>"ADMISIBLE"</formula>
    </cfRule>
  </conditionalFormatting>
  <conditionalFormatting sqref="S109">
    <cfRule type="cellIs" dxfId="733" priority="645" stopIfTrue="1" operator="equal">
      <formula>"NO ADMISIBLE"</formula>
    </cfRule>
  </conditionalFormatting>
  <conditionalFormatting sqref="D104:E105">
    <cfRule type="cellIs" dxfId="732" priority="612" stopIfTrue="1" operator="equal">
      <formula>"NO ADMISIBLE"</formula>
    </cfRule>
  </conditionalFormatting>
  <conditionalFormatting sqref="L110:N111">
    <cfRule type="cellIs" dxfId="731" priority="643" stopIfTrue="1" operator="equal">
      <formula>"NO ADMISIBLE"</formula>
    </cfRule>
  </conditionalFormatting>
  <conditionalFormatting sqref="S110:S111">
    <cfRule type="cellIs" dxfId="730" priority="642" stopIfTrue="1" operator="equal">
      <formula>"NO ADMISIBLE"</formula>
    </cfRule>
  </conditionalFormatting>
  <conditionalFormatting sqref="D104:E105">
    <cfRule type="cellIs" dxfId="729" priority="609" stopIfTrue="1" operator="equal">
      <formula>"NO ADMISIBLE"</formula>
    </cfRule>
  </conditionalFormatting>
  <conditionalFormatting sqref="L110:N111">
    <cfRule type="cellIs" dxfId="728" priority="640" stopIfTrue="1" operator="equal">
      <formula>"NO ADMISIBLE"</formula>
    </cfRule>
  </conditionalFormatting>
  <conditionalFormatting sqref="S110">
    <cfRule type="cellIs" dxfId="727" priority="639" stopIfTrue="1" operator="equal">
      <formula>"NO ADMISIBLE"</formula>
    </cfRule>
  </conditionalFormatting>
  <conditionalFormatting sqref="S111">
    <cfRule type="cellIs" dxfId="726" priority="638" stopIfTrue="1" operator="equal">
      <formula>"NO ADMISIBLE"</formula>
    </cfRule>
  </conditionalFormatting>
  <conditionalFormatting sqref="D106:F106 U106:U108 O106:Q108 Y106:Z108 AB106:AE108">
    <cfRule type="cellIs" dxfId="725" priority="637" stopIfTrue="1" operator="equal">
      <formula>"NO ADMISIBLE"</formula>
    </cfRule>
  </conditionalFormatting>
  <conditionalFormatting sqref="V107:X108 Z107:AA108 AC107:AC108 AE107:AF108 R106:R108 T107:T108 V106:Z106 AB106:AE106">
    <cfRule type="cellIs" dxfId="724" priority="635" stopIfTrue="1" operator="equal">
      <formula>"NO ADMISIBLE"</formula>
    </cfRule>
    <cfRule type="cellIs" dxfId="723" priority="636" stopIfTrue="1" operator="equal">
      <formula>"ADMISIBLE"</formula>
    </cfRule>
  </conditionalFormatting>
  <conditionalFormatting sqref="K106 F107:F108">
    <cfRule type="cellIs" dxfId="722" priority="634" stopIfTrue="1" operator="equal">
      <formula>"NO ADMISIBLE"</formula>
    </cfRule>
  </conditionalFormatting>
  <conditionalFormatting sqref="AB107:AB108">
    <cfRule type="cellIs" dxfId="721" priority="632" stopIfTrue="1" operator="equal">
      <formula>"NO ADMISIBLE"</formula>
    </cfRule>
    <cfRule type="cellIs" dxfId="720" priority="633" stopIfTrue="1" operator="equal">
      <formula>"ADMISIBLE"</formula>
    </cfRule>
  </conditionalFormatting>
  <conditionalFormatting sqref="AD107:AD108">
    <cfRule type="cellIs" dxfId="719" priority="630" stopIfTrue="1" operator="equal">
      <formula>"NO ADMISIBLE"</formula>
    </cfRule>
    <cfRule type="cellIs" dxfId="718" priority="631" stopIfTrue="1" operator="equal">
      <formula>"ADMISIBLE"</formula>
    </cfRule>
  </conditionalFormatting>
  <conditionalFormatting sqref="S106">
    <cfRule type="cellIs" dxfId="717" priority="629" stopIfTrue="1" operator="equal">
      <formula>"NO ADMISIBLE"</formula>
    </cfRule>
  </conditionalFormatting>
  <conditionalFormatting sqref="D100:E101">
    <cfRule type="cellIs" dxfId="716" priority="594" stopIfTrue="1" operator="equal">
      <formula>"NO ADMISIBLE"</formula>
    </cfRule>
  </conditionalFormatting>
  <conditionalFormatting sqref="L107:N108">
    <cfRule type="cellIs" dxfId="715" priority="627" stopIfTrue="1" operator="equal">
      <formula>"NO ADMISIBLE"</formula>
    </cfRule>
  </conditionalFormatting>
  <conditionalFormatting sqref="S107:S108">
    <cfRule type="cellIs" dxfId="714" priority="626" stopIfTrue="1" operator="equal">
      <formula>"NO ADMISIBLE"</formula>
    </cfRule>
  </conditionalFormatting>
  <conditionalFormatting sqref="S101:S102">
    <cfRule type="cellIs" dxfId="713" priority="591" stopIfTrue="1" operator="equal">
      <formula>"NO ADMISIBLE"</formula>
    </cfRule>
  </conditionalFormatting>
  <conditionalFormatting sqref="L107:N108">
    <cfRule type="cellIs" dxfId="712" priority="624" stopIfTrue="1" operator="equal">
      <formula>"NO ADMISIBLE"</formula>
    </cfRule>
  </conditionalFormatting>
  <conditionalFormatting sqref="S107">
    <cfRule type="cellIs" dxfId="711" priority="623" stopIfTrue="1" operator="equal">
      <formula>"NO ADMISIBLE"</formula>
    </cfRule>
  </conditionalFormatting>
  <conditionalFormatting sqref="S108">
    <cfRule type="cellIs" dxfId="710" priority="622" stopIfTrue="1" operator="equal">
      <formula>"NO ADMISIBLE"</formula>
    </cfRule>
  </conditionalFormatting>
  <conditionalFormatting sqref="D103:F103 U103:U105 O103:Q105 Y103:Z105 AB103:AE105">
    <cfRule type="cellIs" dxfId="709" priority="621" stopIfTrue="1" operator="equal">
      <formula>"NO ADMISIBLE"</formula>
    </cfRule>
  </conditionalFormatting>
  <conditionalFormatting sqref="V104:X105 Z104:AA105 AC104:AC105 AE104:AF105 R103:R105 V103:AF103 T103:T106">
    <cfRule type="cellIs" dxfId="708" priority="619" stopIfTrue="1" operator="equal">
      <formula>"NO ADMISIBLE"</formula>
    </cfRule>
    <cfRule type="cellIs" dxfId="707" priority="620" stopIfTrue="1" operator="equal">
      <formula>"ADMISIBLE"</formula>
    </cfRule>
  </conditionalFormatting>
  <conditionalFormatting sqref="F104:F105 K103">
    <cfRule type="cellIs" dxfId="706" priority="618" stopIfTrue="1" operator="equal">
      <formula>"NO ADMISIBLE"</formula>
    </cfRule>
  </conditionalFormatting>
  <conditionalFormatting sqref="AB104:AB105">
    <cfRule type="cellIs" dxfId="705" priority="616" stopIfTrue="1" operator="equal">
      <formula>"NO ADMISIBLE"</formula>
    </cfRule>
    <cfRule type="cellIs" dxfId="704" priority="617" stopIfTrue="1" operator="equal">
      <formula>"ADMISIBLE"</formula>
    </cfRule>
  </conditionalFormatting>
  <conditionalFormatting sqref="AD104:AD105">
    <cfRule type="cellIs" dxfId="703" priority="614" stopIfTrue="1" operator="equal">
      <formula>"NO ADMISIBLE"</formula>
    </cfRule>
    <cfRule type="cellIs" dxfId="702" priority="615" stopIfTrue="1" operator="equal">
      <formula>"ADMISIBLE"</formula>
    </cfRule>
  </conditionalFormatting>
  <conditionalFormatting sqref="S103">
    <cfRule type="cellIs" dxfId="701" priority="613" stopIfTrue="1" operator="equal">
      <formula>"NO ADMISIBLE"</formula>
    </cfRule>
  </conditionalFormatting>
  <conditionalFormatting sqref="D97:E98">
    <cfRule type="cellIs" dxfId="700" priority="578" stopIfTrue="1" operator="equal">
      <formula>"NO ADMISIBLE"</formula>
    </cfRule>
  </conditionalFormatting>
  <conditionalFormatting sqref="L104:N105">
    <cfRule type="cellIs" dxfId="699" priority="611" stopIfTrue="1" operator="equal">
      <formula>"NO ADMISIBLE"</formula>
    </cfRule>
  </conditionalFormatting>
  <conditionalFormatting sqref="S104:S105">
    <cfRule type="cellIs" dxfId="698" priority="610" stopIfTrue="1" operator="equal">
      <formula>"NO ADMISIBLE"</formula>
    </cfRule>
  </conditionalFormatting>
  <conditionalFormatting sqref="D97:E98">
    <cfRule type="cellIs" dxfId="697" priority="575" stopIfTrue="1" operator="equal">
      <formula>"NO ADMISIBLE"</formula>
    </cfRule>
  </conditionalFormatting>
  <conditionalFormatting sqref="L104:N105">
    <cfRule type="cellIs" dxfId="696" priority="608" stopIfTrue="1" operator="equal">
      <formula>"NO ADMISIBLE"</formula>
    </cfRule>
  </conditionalFormatting>
  <conditionalFormatting sqref="S104">
    <cfRule type="cellIs" dxfId="695" priority="607" stopIfTrue="1" operator="equal">
      <formula>"NO ADMISIBLE"</formula>
    </cfRule>
  </conditionalFormatting>
  <conditionalFormatting sqref="S105">
    <cfRule type="cellIs" dxfId="694" priority="606" stopIfTrue="1" operator="equal">
      <formula>"NO ADMISIBLE"</formula>
    </cfRule>
  </conditionalFormatting>
  <conditionalFormatting sqref="D99:F99 U99:U102 O99:Q102 Y99:Z102 AB99:AE102">
    <cfRule type="cellIs" dxfId="693" priority="605" stopIfTrue="1" operator="equal">
      <formula>"NO ADMISIBLE"</formula>
    </cfRule>
  </conditionalFormatting>
  <conditionalFormatting sqref="V100:X102 Z100:AA102 AC100:AC102 AE100:AF102 R99:R102 T99:T102 V99:Z99 AB99:AE99">
    <cfRule type="cellIs" dxfId="692" priority="603" stopIfTrue="1" operator="equal">
      <formula>"NO ADMISIBLE"</formula>
    </cfRule>
    <cfRule type="cellIs" dxfId="691" priority="604" stopIfTrue="1" operator="equal">
      <formula>"ADMISIBLE"</formula>
    </cfRule>
  </conditionalFormatting>
  <conditionalFormatting sqref="F100:F102 K99">
    <cfRule type="cellIs" dxfId="690" priority="602" stopIfTrue="1" operator="equal">
      <formula>"NO ADMISIBLE"</formula>
    </cfRule>
  </conditionalFormatting>
  <conditionalFormatting sqref="AB100:AB102">
    <cfRule type="cellIs" dxfId="689" priority="600" stopIfTrue="1" operator="equal">
      <formula>"NO ADMISIBLE"</formula>
    </cfRule>
    <cfRule type="cellIs" dxfId="688" priority="601" stopIfTrue="1" operator="equal">
      <formula>"ADMISIBLE"</formula>
    </cfRule>
  </conditionalFormatting>
  <conditionalFormatting sqref="AD100:AD102">
    <cfRule type="cellIs" dxfId="687" priority="598" stopIfTrue="1" operator="equal">
      <formula>"NO ADMISIBLE"</formula>
    </cfRule>
    <cfRule type="cellIs" dxfId="686" priority="599" stopIfTrue="1" operator="equal">
      <formula>"ADMISIBLE"</formula>
    </cfRule>
  </conditionalFormatting>
  <conditionalFormatting sqref="D100:E102">
    <cfRule type="cellIs" dxfId="685" priority="597" stopIfTrue="1" operator="equal">
      <formula>"NO ADMISIBLE"</formula>
    </cfRule>
  </conditionalFormatting>
  <conditionalFormatting sqref="L100:N102">
    <cfRule type="cellIs" dxfId="684" priority="596" stopIfTrue="1" operator="equal">
      <formula>"NO ADMISIBLE"</formula>
    </cfRule>
  </conditionalFormatting>
  <conditionalFormatting sqref="S100:S102">
    <cfRule type="cellIs" dxfId="683" priority="595" stopIfTrue="1" operator="equal">
      <formula>"NO ADMISIBLE"</formula>
    </cfRule>
  </conditionalFormatting>
  <conditionalFormatting sqref="D93:E94">
    <cfRule type="cellIs" dxfId="682" priority="560" stopIfTrue="1" operator="equal">
      <formula>"NO ADMISIBLE"</formula>
    </cfRule>
  </conditionalFormatting>
  <conditionalFormatting sqref="L100:N100 M101:N101 L101:L102 L102:M102">
    <cfRule type="cellIs" dxfId="681" priority="593" stopIfTrue="1" operator="equal">
      <formula>"NO ADMISIBLE"</formula>
    </cfRule>
  </conditionalFormatting>
  <conditionalFormatting sqref="S100">
    <cfRule type="cellIs" dxfId="680" priority="592" stopIfTrue="1" operator="equal">
      <formula>"NO ADMISIBLE"</formula>
    </cfRule>
  </conditionalFormatting>
  <conditionalFormatting sqref="S94:S95">
    <cfRule type="cellIs" dxfId="679" priority="557" stopIfTrue="1" operator="equal">
      <formula>"NO ADMISIBLE"</formula>
    </cfRule>
  </conditionalFormatting>
  <conditionalFormatting sqref="D102:E102">
    <cfRule type="cellIs" dxfId="678" priority="590" stopIfTrue="1" operator="equal">
      <formula>"NO ADMISIBLE"</formula>
    </cfRule>
  </conditionalFormatting>
  <conditionalFormatting sqref="M102:N102">
    <cfRule type="cellIs" dxfId="677" priority="589" stopIfTrue="1" operator="equal">
      <formula>"NO ADMISIBLE"</formula>
    </cfRule>
  </conditionalFormatting>
  <conditionalFormatting sqref="S99">
    <cfRule type="cellIs" dxfId="676" priority="588" stopIfTrue="1" operator="equal">
      <formula>"NO ADMISIBLE"</formula>
    </cfRule>
  </conditionalFormatting>
  <conditionalFormatting sqref="D96:F96 U96:U98 O96:Q98 Y96:Z98 AB96:AE98">
    <cfRule type="cellIs" dxfId="675" priority="587" stopIfTrue="1" operator="equal">
      <formula>"NO ADMISIBLE"</formula>
    </cfRule>
  </conditionalFormatting>
  <conditionalFormatting sqref="V97:X98 Z97:AA98 AC97:AC98 AE97:AF98 R96:R98 T96:T98 V96:AF96">
    <cfRule type="cellIs" dxfId="674" priority="585" stopIfTrue="1" operator="equal">
      <formula>"NO ADMISIBLE"</formula>
    </cfRule>
    <cfRule type="cellIs" dxfId="673" priority="586" stopIfTrue="1" operator="equal">
      <formula>"ADMISIBLE"</formula>
    </cfRule>
  </conditionalFormatting>
  <conditionalFormatting sqref="F97:F98 K96">
    <cfRule type="cellIs" dxfId="672" priority="584" stopIfTrue="1" operator="equal">
      <formula>"NO ADMISIBLE"</formula>
    </cfRule>
  </conditionalFormatting>
  <conditionalFormatting sqref="AB97:AB98">
    <cfRule type="cellIs" dxfId="671" priority="582" stopIfTrue="1" operator="equal">
      <formula>"NO ADMISIBLE"</formula>
    </cfRule>
    <cfRule type="cellIs" dxfId="670" priority="583" stopIfTrue="1" operator="equal">
      <formula>"ADMISIBLE"</formula>
    </cfRule>
  </conditionalFormatting>
  <conditionalFormatting sqref="AD97:AD98">
    <cfRule type="cellIs" dxfId="669" priority="580" stopIfTrue="1" operator="equal">
      <formula>"NO ADMISIBLE"</formula>
    </cfRule>
    <cfRule type="cellIs" dxfId="668" priority="581" stopIfTrue="1" operator="equal">
      <formula>"ADMISIBLE"</formula>
    </cfRule>
  </conditionalFormatting>
  <conditionalFormatting sqref="S96">
    <cfRule type="cellIs" dxfId="667" priority="579" stopIfTrue="1" operator="equal">
      <formula>"NO ADMISIBLE"</formula>
    </cfRule>
  </conditionalFormatting>
  <conditionalFormatting sqref="D67:E68">
    <cfRule type="cellIs" dxfId="666" priority="428" stopIfTrue="1" operator="equal">
      <formula>"NO ADMISIBLE"</formula>
    </cfRule>
  </conditionalFormatting>
  <conditionalFormatting sqref="L97:N98">
    <cfRule type="cellIs" dxfId="665" priority="577" stopIfTrue="1" operator="equal">
      <formula>"NO ADMISIBLE"</formula>
    </cfRule>
  </conditionalFormatting>
  <conditionalFormatting sqref="S97:S98">
    <cfRule type="cellIs" dxfId="664" priority="576" stopIfTrue="1" operator="equal">
      <formula>"NO ADMISIBLE"</formula>
    </cfRule>
  </conditionalFormatting>
  <conditionalFormatting sqref="S87:S88">
    <cfRule type="cellIs" dxfId="663" priority="523" stopIfTrue="1" operator="equal">
      <formula>"NO ADMISIBLE"</formula>
    </cfRule>
  </conditionalFormatting>
  <conditionalFormatting sqref="L97:N98">
    <cfRule type="cellIs" dxfId="662" priority="574" stopIfTrue="1" operator="equal">
      <formula>"NO ADMISIBLE"</formula>
    </cfRule>
  </conditionalFormatting>
  <conditionalFormatting sqref="S97">
    <cfRule type="cellIs" dxfId="661" priority="573" stopIfTrue="1" operator="equal">
      <formula>"NO ADMISIBLE"</formula>
    </cfRule>
  </conditionalFormatting>
  <conditionalFormatting sqref="S98">
    <cfRule type="cellIs" dxfId="660" priority="572" stopIfTrue="1" operator="equal">
      <formula>"NO ADMISIBLE"</formula>
    </cfRule>
  </conditionalFormatting>
  <conditionalFormatting sqref="D92:F92 U92:U95 O92:Q95 Y92:Z95 AB92:AE95">
    <cfRule type="cellIs" dxfId="659" priority="571" stopIfTrue="1" operator="equal">
      <formula>"NO ADMISIBLE"</formula>
    </cfRule>
  </conditionalFormatting>
  <conditionalFormatting sqref="V93:X95 Z93:AA95 AC93:AC95 AE93:AF95 R92:R95 T92:T95 V92:AF92">
    <cfRule type="cellIs" dxfId="658" priority="569" stopIfTrue="1" operator="equal">
      <formula>"NO ADMISIBLE"</formula>
    </cfRule>
    <cfRule type="cellIs" dxfId="657" priority="570" stopIfTrue="1" operator="equal">
      <formula>"ADMISIBLE"</formula>
    </cfRule>
  </conditionalFormatting>
  <conditionalFormatting sqref="F93:F95 K92">
    <cfRule type="cellIs" dxfId="656" priority="568" stopIfTrue="1" operator="equal">
      <formula>"NO ADMISIBLE"</formula>
    </cfRule>
  </conditionalFormatting>
  <conditionalFormatting sqref="AB93:AB95">
    <cfRule type="cellIs" dxfId="655" priority="566" stopIfTrue="1" operator="equal">
      <formula>"NO ADMISIBLE"</formula>
    </cfRule>
    <cfRule type="cellIs" dxfId="654" priority="567" stopIfTrue="1" operator="equal">
      <formula>"ADMISIBLE"</formula>
    </cfRule>
  </conditionalFormatting>
  <conditionalFormatting sqref="AD93:AD95">
    <cfRule type="cellIs" dxfId="653" priority="564" stopIfTrue="1" operator="equal">
      <formula>"NO ADMISIBLE"</formula>
    </cfRule>
    <cfRule type="cellIs" dxfId="652" priority="565" stopIfTrue="1" operator="equal">
      <formula>"ADMISIBLE"</formula>
    </cfRule>
  </conditionalFormatting>
  <conditionalFormatting sqref="D93:E95">
    <cfRule type="cellIs" dxfId="651" priority="563" stopIfTrue="1" operator="equal">
      <formula>"NO ADMISIBLE"</formula>
    </cfRule>
  </conditionalFormatting>
  <conditionalFormatting sqref="L93:N95">
    <cfRule type="cellIs" dxfId="650" priority="562" stopIfTrue="1" operator="equal">
      <formula>"NO ADMISIBLE"</formula>
    </cfRule>
  </conditionalFormatting>
  <conditionalFormatting sqref="S93:S95">
    <cfRule type="cellIs" dxfId="649" priority="561" stopIfTrue="1" operator="equal">
      <formula>"NO ADMISIBLE"</formula>
    </cfRule>
  </conditionalFormatting>
  <conditionalFormatting sqref="D59:F59 U59 O59:Q59 Y59:Z59 AB59:AE59">
    <cfRule type="cellIs" dxfId="648" priority="389" stopIfTrue="1" operator="equal">
      <formula>"NO ADMISIBLE"</formula>
    </cfRule>
  </conditionalFormatting>
  <conditionalFormatting sqref="L93:N93 M94:N94 L94:L95 M95">
    <cfRule type="cellIs" dxfId="647" priority="559" stopIfTrue="1" operator="equal">
      <formula>"NO ADMISIBLE"</formula>
    </cfRule>
  </conditionalFormatting>
  <conditionalFormatting sqref="S93">
    <cfRule type="cellIs" dxfId="646" priority="558" stopIfTrue="1" operator="equal">
      <formula>"NO ADMISIBLE"</formula>
    </cfRule>
  </conditionalFormatting>
  <conditionalFormatting sqref="S68:S69">
    <cfRule type="cellIs" dxfId="645" priority="425" stopIfTrue="1" operator="equal">
      <formula>"NO ADMISIBLE"</formula>
    </cfRule>
  </conditionalFormatting>
  <conditionalFormatting sqref="D95:E95">
    <cfRule type="cellIs" dxfId="644" priority="556" stopIfTrue="1" operator="equal">
      <formula>"NO ADMISIBLE"</formula>
    </cfRule>
  </conditionalFormatting>
  <conditionalFormatting sqref="M95:N95">
    <cfRule type="cellIs" dxfId="643" priority="555" stopIfTrue="1" operator="equal">
      <formula>"NO ADMISIBLE"</formula>
    </cfRule>
  </conditionalFormatting>
  <conditionalFormatting sqref="S92">
    <cfRule type="cellIs" dxfId="642" priority="554" stopIfTrue="1" operator="equal">
      <formula>"NO ADMISIBLE"</formula>
    </cfRule>
  </conditionalFormatting>
  <conditionalFormatting sqref="D89:F89 U89:U91 O89:Q91 Y89:Z91 AB89:AE91">
    <cfRule type="cellIs" dxfId="641" priority="553" stopIfTrue="1" operator="equal">
      <formula>"NO ADMISIBLE"</formula>
    </cfRule>
  </conditionalFormatting>
  <conditionalFormatting sqref="V90:X91 Z90:AA91 AC90:AC91 AE90:AF91 R89:R91 T89:T91 V89:AF89">
    <cfRule type="cellIs" dxfId="640" priority="551" stopIfTrue="1" operator="equal">
      <formula>"NO ADMISIBLE"</formula>
    </cfRule>
    <cfRule type="cellIs" dxfId="639" priority="552" stopIfTrue="1" operator="equal">
      <formula>"ADMISIBLE"</formula>
    </cfRule>
  </conditionalFormatting>
  <conditionalFormatting sqref="F90:F91 K89">
    <cfRule type="cellIs" dxfId="638" priority="550" stopIfTrue="1" operator="equal">
      <formula>"NO ADMISIBLE"</formula>
    </cfRule>
  </conditionalFormatting>
  <conditionalFormatting sqref="AB90:AB91">
    <cfRule type="cellIs" dxfId="637" priority="548" stopIfTrue="1" operator="equal">
      <formula>"NO ADMISIBLE"</formula>
    </cfRule>
    <cfRule type="cellIs" dxfId="636" priority="549" stopIfTrue="1" operator="equal">
      <formula>"ADMISIBLE"</formula>
    </cfRule>
  </conditionalFormatting>
  <conditionalFormatting sqref="AD90:AD91">
    <cfRule type="cellIs" dxfId="635" priority="546" stopIfTrue="1" operator="equal">
      <formula>"NO ADMISIBLE"</formula>
    </cfRule>
    <cfRule type="cellIs" dxfId="634" priority="547" stopIfTrue="1" operator="equal">
      <formula>"ADMISIBLE"</formula>
    </cfRule>
  </conditionalFormatting>
  <conditionalFormatting sqref="S89">
    <cfRule type="cellIs" dxfId="633" priority="545" stopIfTrue="1" operator="equal">
      <formula>"NO ADMISIBLE"</formula>
    </cfRule>
  </conditionalFormatting>
  <conditionalFormatting sqref="L90:N91">
    <cfRule type="cellIs" dxfId="632" priority="543" stopIfTrue="1" operator="equal">
      <formula>"NO ADMISIBLE"</formula>
    </cfRule>
  </conditionalFormatting>
  <conditionalFormatting sqref="S90:S91">
    <cfRule type="cellIs" dxfId="631" priority="542" stopIfTrue="1" operator="equal">
      <formula>"NO ADMISIBLE"</formula>
    </cfRule>
  </conditionalFormatting>
  <conditionalFormatting sqref="K59">
    <cfRule type="cellIs" dxfId="630" priority="386" stopIfTrue="1" operator="equal">
      <formula>"NO ADMISIBLE"</formula>
    </cfRule>
  </conditionalFormatting>
  <conditionalFormatting sqref="L90:N91">
    <cfRule type="cellIs" dxfId="629" priority="540" stopIfTrue="1" operator="equal">
      <formula>"NO ADMISIBLE"</formula>
    </cfRule>
  </conditionalFormatting>
  <conditionalFormatting sqref="S90">
    <cfRule type="cellIs" dxfId="628" priority="539" stopIfTrue="1" operator="equal">
      <formula>"NO ADMISIBLE"</formula>
    </cfRule>
  </conditionalFormatting>
  <conditionalFormatting sqref="S91">
    <cfRule type="cellIs" dxfId="627" priority="538" stopIfTrue="1" operator="equal">
      <formula>"NO ADMISIBLE"</formula>
    </cfRule>
  </conditionalFormatting>
  <conditionalFormatting sqref="D85:F85 U85:U88 O85:Q88 Y85:Z88 AB85:AE88">
    <cfRule type="cellIs" dxfId="626" priority="537" stopIfTrue="1" operator="equal">
      <formula>"NO ADMISIBLE"</formula>
    </cfRule>
  </conditionalFormatting>
  <conditionalFormatting sqref="V86:X88 Z86:AA88 AC86:AC88 AE86:AF88 R85:R88 T85:T88 V85:AF85">
    <cfRule type="cellIs" dxfId="625" priority="535" stopIfTrue="1" operator="equal">
      <formula>"NO ADMISIBLE"</formula>
    </cfRule>
    <cfRule type="cellIs" dxfId="624" priority="536" stopIfTrue="1" operator="equal">
      <formula>"ADMISIBLE"</formula>
    </cfRule>
  </conditionalFormatting>
  <conditionalFormatting sqref="F86:F88 K85">
    <cfRule type="cellIs" dxfId="623" priority="534" stopIfTrue="1" operator="equal">
      <formula>"NO ADMISIBLE"</formula>
    </cfRule>
  </conditionalFormatting>
  <conditionalFormatting sqref="AB86:AB88">
    <cfRule type="cellIs" dxfId="622" priority="532" stopIfTrue="1" operator="equal">
      <formula>"NO ADMISIBLE"</formula>
    </cfRule>
    <cfRule type="cellIs" dxfId="621" priority="533" stopIfTrue="1" operator="equal">
      <formula>"ADMISIBLE"</formula>
    </cfRule>
  </conditionalFormatting>
  <conditionalFormatting sqref="AD86:AD88">
    <cfRule type="cellIs" dxfId="620" priority="530" stopIfTrue="1" operator="equal">
      <formula>"NO ADMISIBLE"</formula>
    </cfRule>
    <cfRule type="cellIs" dxfId="619" priority="531" stopIfTrue="1" operator="equal">
      <formula>"ADMISIBLE"</formula>
    </cfRule>
  </conditionalFormatting>
  <conditionalFormatting sqref="D67:E69">
    <cfRule type="cellIs" dxfId="618" priority="431" stopIfTrue="1" operator="equal">
      <formula>"NO ADMISIBLE"</formula>
    </cfRule>
  </conditionalFormatting>
  <conditionalFormatting sqref="L86:N88">
    <cfRule type="cellIs" dxfId="617" priority="528" stopIfTrue="1" operator="equal">
      <formula>"NO ADMISIBLE"</formula>
    </cfRule>
  </conditionalFormatting>
  <conditionalFormatting sqref="S86:S88">
    <cfRule type="cellIs" dxfId="616" priority="527" stopIfTrue="1" operator="equal">
      <formula>"NO ADMISIBLE"</formula>
    </cfRule>
  </conditionalFormatting>
  <conditionalFormatting sqref="L86:N86 M87:N87 L87:L88 M88">
    <cfRule type="cellIs" dxfId="615" priority="525" stopIfTrue="1" operator="equal">
      <formula>"NO ADMISIBLE"</formula>
    </cfRule>
  </conditionalFormatting>
  <conditionalFormatting sqref="S86">
    <cfRule type="cellIs" dxfId="614" priority="524" stopIfTrue="1" operator="equal">
      <formula>"NO ADMISIBLE"</formula>
    </cfRule>
  </conditionalFormatting>
  <conditionalFormatting sqref="L83:N84">
    <cfRule type="cellIs" dxfId="613" priority="506" stopIfTrue="1" operator="equal">
      <formula>"NO ADMISIBLE"</formula>
    </cfRule>
  </conditionalFormatting>
  <conditionalFormatting sqref="M88:N88">
    <cfRule type="cellIs" dxfId="612" priority="521" stopIfTrue="1" operator="equal">
      <formula>"NO ADMISIBLE"</formula>
    </cfRule>
  </conditionalFormatting>
  <conditionalFormatting sqref="S85">
    <cfRule type="cellIs" dxfId="611" priority="520" stopIfTrue="1" operator="equal">
      <formula>"NO ADMISIBLE"</formula>
    </cfRule>
  </conditionalFormatting>
  <conditionalFormatting sqref="D82:F82 U82:U84 O82:Q84 Y82:Z84 AB82:AE84">
    <cfRule type="cellIs" dxfId="610" priority="519" stopIfTrue="1" operator="equal">
      <formula>"NO ADMISIBLE"</formula>
    </cfRule>
  </conditionalFormatting>
  <conditionalFormatting sqref="V83:X84 Z83:AA84 AC83:AC84 AE83:AF84 R82:R84 T82:T84 V82:Z82 AB82:AE82">
    <cfRule type="cellIs" dxfId="609" priority="517" stopIfTrue="1" operator="equal">
      <formula>"NO ADMISIBLE"</formula>
    </cfRule>
    <cfRule type="cellIs" dxfId="608" priority="518" stopIfTrue="1" operator="equal">
      <formula>"ADMISIBLE"</formula>
    </cfRule>
  </conditionalFormatting>
  <conditionalFormatting sqref="F83:F84 K82">
    <cfRule type="cellIs" dxfId="607" priority="516" stopIfTrue="1" operator="equal">
      <formula>"NO ADMISIBLE"</formula>
    </cfRule>
  </conditionalFormatting>
  <conditionalFormatting sqref="AB83:AB84">
    <cfRule type="cellIs" dxfId="606" priority="514" stopIfTrue="1" operator="equal">
      <formula>"NO ADMISIBLE"</formula>
    </cfRule>
    <cfRule type="cellIs" dxfId="605" priority="515" stopIfTrue="1" operator="equal">
      <formula>"ADMISIBLE"</formula>
    </cfRule>
  </conditionalFormatting>
  <conditionalFormatting sqref="AD83:AD84">
    <cfRule type="cellIs" dxfId="604" priority="512" stopIfTrue="1" operator="equal">
      <formula>"NO ADMISIBLE"</formula>
    </cfRule>
    <cfRule type="cellIs" dxfId="603" priority="513" stopIfTrue="1" operator="equal">
      <formula>"ADMISIBLE"</formula>
    </cfRule>
  </conditionalFormatting>
  <conditionalFormatting sqref="S82">
    <cfRule type="cellIs" dxfId="602" priority="511" stopIfTrue="1" operator="equal">
      <formula>"NO ADMISIBLE"</formula>
    </cfRule>
  </conditionalFormatting>
  <conditionalFormatting sqref="L83:N84">
    <cfRule type="cellIs" dxfId="601" priority="509" stopIfTrue="1" operator="equal">
      <formula>"NO ADMISIBLE"</formula>
    </cfRule>
  </conditionalFormatting>
  <conditionalFormatting sqref="S83:S84">
    <cfRule type="cellIs" dxfId="600" priority="508" stopIfTrue="1" operator="equal">
      <formula>"NO ADMISIBLE"</formula>
    </cfRule>
  </conditionalFormatting>
  <conditionalFormatting sqref="L80:N81">
    <cfRule type="cellIs" dxfId="599" priority="490" stopIfTrue="1" operator="equal">
      <formula>"NO ADMISIBLE"</formula>
    </cfRule>
  </conditionalFormatting>
  <conditionalFormatting sqref="S83">
    <cfRule type="cellIs" dxfId="598" priority="505" stopIfTrue="1" operator="equal">
      <formula>"NO ADMISIBLE"</formula>
    </cfRule>
  </conditionalFormatting>
  <conditionalFormatting sqref="S84">
    <cfRule type="cellIs" dxfId="597" priority="504" stopIfTrue="1" operator="equal">
      <formula>"NO ADMISIBLE"</formula>
    </cfRule>
  </conditionalFormatting>
  <conditionalFormatting sqref="D79:F79 U79:U81 O79:Q81 Y79:Z81 AB79:AE81">
    <cfRule type="cellIs" dxfId="596" priority="503" stopIfTrue="1" operator="equal">
      <formula>"NO ADMISIBLE"</formula>
    </cfRule>
  </conditionalFormatting>
  <conditionalFormatting sqref="V80:X81 Z80:AA81 AC80:AC81 AE80:AF81 R79:R81 T79:T81 V79:AF79">
    <cfRule type="cellIs" dxfId="595" priority="501" stopIfTrue="1" operator="equal">
      <formula>"NO ADMISIBLE"</formula>
    </cfRule>
    <cfRule type="cellIs" dxfId="594" priority="502" stopIfTrue="1" operator="equal">
      <formula>"ADMISIBLE"</formula>
    </cfRule>
  </conditionalFormatting>
  <conditionalFormatting sqref="F80:F81 K79">
    <cfRule type="cellIs" dxfId="593" priority="500" stopIfTrue="1" operator="equal">
      <formula>"NO ADMISIBLE"</formula>
    </cfRule>
  </conditionalFormatting>
  <conditionalFormatting sqref="AB80:AB81">
    <cfRule type="cellIs" dxfId="592" priority="498" stopIfTrue="1" operator="equal">
      <formula>"NO ADMISIBLE"</formula>
    </cfRule>
    <cfRule type="cellIs" dxfId="591" priority="499" stopIfTrue="1" operator="equal">
      <formula>"ADMISIBLE"</formula>
    </cfRule>
  </conditionalFormatting>
  <conditionalFormatting sqref="AD80:AD81">
    <cfRule type="cellIs" dxfId="590" priority="496" stopIfTrue="1" operator="equal">
      <formula>"NO ADMISIBLE"</formula>
    </cfRule>
    <cfRule type="cellIs" dxfId="589" priority="497" stopIfTrue="1" operator="equal">
      <formula>"ADMISIBLE"</formula>
    </cfRule>
  </conditionalFormatting>
  <conditionalFormatting sqref="S79">
    <cfRule type="cellIs" dxfId="588" priority="495" stopIfTrue="1" operator="equal">
      <formula>"NO ADMISIBLE"</formula>
    </cfRule>
  </conditionalFormatting>
  <conditionalFormatting sqref="L80:N81">
    <cfRule type="cellIs" dxfId="587" priority="493" stopIfTrue="1" operator="equal">
      <formula>"NO ADMISIBLE"</formula>
    </cfRule>
  </conditionalFormatting>
  <conditionalFormatting sqref="S80:S81">
    <cfRule type="cellIs" dxfId="586" priority="492" stopIfTrue="1" operator="equal">
      <formula>"NO ADMISIBLE"</formula>
    </cfRule>
  </conditionalFormatting>
  <conditionalFormatting sqref="L77:N78">
    <cfRule type="cellIs" dxfId="585" priority="474" stopIfTrue="1" operator="equal">
      <formula>"NO ADMISIBLE"</formula>
    </cfRule>
  </conditionalFormatting>
  <conditionalFormatting sqref="S80">
    <cfRule type="cellIs" dxfId="584" priority="489" stopIfTrue="1" operator="equal">
      <formula>"NO ADMISIBLE"</formula>
    </cfRule>
  </conditionalFormatting>
  <conditionalFormatting sqref="S81">
    <cfRule type="cellIs" dxfId="583" priority="488" stopIfTrue="1" operator="equal">
      <formula>"NO ADMISIBLE"</formula>
    </cfRule>
  </conditionalFormatting>
  <conditionalFormatting sqref="D76:F76 U76:U78 O76:Q78 Y76:Z78 AB76:AE78">
    <cfRule type="cellIs" dxfId="582" priority="487" stopIfTrue="1" operator="equal">
      <formula>"NO ADMISIBLE"</formula>
    </cfRule>
  </conditionalFormatting>
  <conditionalFormatting sqref="V77:X78 Z77:AA78 AC77:AC78 AE77:AF78 R76:R78 T76:T78 V76:AF76">
    <cfRule type="cellIs" dxfId="581" priority="485" stopIfTrue="1" operator="equal">
      <formula>"NO ADMISIBLE"</formula>
    </cfRule>
    <cfRule type="cellIs" dxfId="580" priority="486" stopIfTrue="1" operator="equal">
      <formula>"ADMISIBLE"</formula>
    </cfRule>
  </conditionalFormatting>
  <conditionalFormatting sqref="F78 K76">
    <cfRule type="cellIs" dxfId="579" priority="484" stopIfTrue="1" operator="equal">
      <formula>"NO ADMISIBLE"</formula>
    </cfRule>
  </conditionalFormatting>
  <conditionalFormatting sqref="AB77:AB78">
    <cfRule type="cellIs" dxfId="578" priority="482" stopIfTrue="1" operator="equal">
      <formula>"NO ADMISIBLE"</formula>
    </cfRule>
    <cfRule type="cellIs" dxfId="577" priority="483" stopIfTrue="1" operator="equal">
      <formula>"ADMISIBLE"</formula>
    </cfRule>
  </conditionalFormatting>
  <conditionalFormatting sqref="AD77:AD78">
    <cfRule type="cellIs" dxfId="576" priority="480" stopIfTrue="1" operator="equal">
      <formula>"NO ADMISIBLE"</formula>
    </cfRule>
    <cfRule type="cellIs" dxfId="575" priority="481" stopIfTrue="1" operator="equal">
      <formula>"ADMISIBLE"</formula>
    </cfRule>
  </conditionalFormatting>
  <conditionalFormatting sqref="S76">
    <cfRule type="cellIs" dxfId="574" priority="479" stopIfTrue="1" operator="equal">
      <formula>"NO ADMISIBLE"</formula>
    </cfRule>
  </conditionalFormatting>
  <conditionalFormatting sqref="L77:N78">
    <cfRule type="cellIs" dxfId="573" priority="477" stopIfTrue="1" operator="equal">
      <formula>"NO ADMISIBLE"</formula>
    </cfRule>
  </conditionalFormatting>
  <conditionalFormatting sqref="S77:S78">
    <cfRule type="cellIs" dxfId="572" priority="476" stopIfTrue="1" operator="equal">
      <formula>"NO ADMISIBLE"</formula>
    </cfRule>
  </conditionalFormatting>
  <conditionalFormatting sqref="L74:N75">
    <cfRule type="cellIs" dxfId="571" priority="458" stopIfTrue="1" operator="equal">
      <formula>"NO ADMISIBLE"</formula>
    </cfRule>
  </conditionalFormatting>
  <conditionalFormatting sqref="S77">
    <cfRule type="cellIs" dxfId="570" priority="473" stopIfTrue="1" operator="equal">
      <formula>"NO ADMISIBLE"</formula>
    </cfRule>
  </conditionalFormatting>
  <conditionalFormatting sqref="S78">
    <cfRule type="cellIs" dxfId="569" priority="472" stopIfTrue="1" operator="equal">
      <formula>"NO ADMISIBLE"</formula>
    </cfRule>
  </conditionalFormatting>
  <conditionalFormatting sqref="D73:F73 U73:U75 O73:Q75 Y73:Z75 AB73:AE75">
    <cfRule type="cellIs" dxfId="568" priority="471" stopIfTrue="1" operator="equal">
      <formula>"NO ADMISIBLE"</formula>
    </cfRule>
  </conditionalFormatting>
  <conditionalFormatting sqref="V74:X75 Z74:AA75 AC74:AC75 AE74:AF75 R73:R75 T73:T75 V73:AF73">
    <cfRule type="cellIs" dxfId="567" priority="469" stopIfTrue="1" operator="equal">
      <formula>"NO ADMISIBLE"</formula>
    </cfRule>
    <cfRule type="cellIs" dxfId="566" priority="470" stopIfTrue="1" operator="equal">
      <formula>"ADMISIBLE"</formula>
    </cfRule>
  </conditionalFormatting>
  <conditionalFormatting sqref="F74:F75 K73">
    <cfRule type="cellIs" dxfId="565" priority="468" stopIfTrue="1" operator="equal">
      <formula>"NO ADMISIBLE"</formula>
    </cfRule>
  </conditionalFormatting>
  <conditionalFormatting sqref="AB74:AB75">
    <cfRule type="cellIs" dxfId="564" priority="466" stopIfTrue="1" operator="equal">
      <formula>"NO ADMISIBLE"</formula>
    </cfRule>
    <cfRule type="cellIs" dxfId="563" priority="467" stopIfTrue="1" operator="equal">
      <formula>"ADMISIBLE"</formula>
    </cfRule>
  </conditionalFormatting>
  <conditionalFormatting sqref="AD74:AD75">
    <cfRule type="cellIs" dxfId="562" priority="464" stopIfTrue="1" operator="equal">
      <formula>"NO ADMISIBLE"</formula>
    </cfRule>
    <cfRule type="cellIs" dxfId="561" priority="465" stopIfTrue="1" operator="equal">
      <formula>"ADMISIBLE"</formula>
    </cfRule>
  </conditionalFormatting>
  <conditionalFormatting sqref="S73">
    <cfRule type="cellIs" dxfId="560" priority="463" stopIfTrue="1" operator="equal">
      <formula>"NO ADMISIBLE"</formula>
    </cfRule>
  </conditionalFormatting>
  <conditionalFormatting sqref="L74:N75">
    <cfRule type="cellIs" dxfId="559" priority="461" stopIfTrue="1" operator="equal">
      <formula>"NO ADMISIBLE"</formula>
    </cfRule>
  </conditionalFormatting>
  <conditionalFormatting sqref="S74:S75">
    <cfRule type="cellIs" dxfId="558" priority="460" stopIfTrue="1" operator="equal">
      <formula>"NO ADMISIBLE"</formula>
    </cfRule>
  </conditionalFormatting>
  <conditionalFormatting sqref="L71:N72">
    <cfRule type="cellIs" dxfId="557" priority="442" stopIfTrue="1" operator="equal">
      <formula>"NO ADMISIBLE"</formula>
    </cfRule>
  </conditionalFormatting>
  <conditionalFormatting sqref="S74">
    <cfRule type="cellIs" dxfId="556" priority="457" stopIfTrue="1" operator="equal">
      <formula>"NO ADMISIBLE"</formula>
    </cfRule>
  </conditionalFormatting>
  <conditionalFormatting sqref="S75">
    <cfRule type="cellIs" dxfId="555" priority="456" stopIfTrue="1" operator="equal">
      <formula>"NO ADMISIBLE"</formula>
    </cfRule>
  </conditionalFormatting>
  <conditionalFormatting sqref="D70:F70 U70:U72 O70:Q72 Y70:Z72 AB70:AE72">
    <cfRule type="cellIs" dxfId="554" priority="455" stopIfTrue="1" operator="equal">
      <formula>"NO ADMISIBLE"</formula>
    </cfRule>
  </conditionalFormatting>
  <conditionalFormatting sqref="V71:X72 Z71:AA72 AC71:AC72 AE71:AF72 R70:R72 T70:T72 V70:AF70">
    <cfRule type="cellIs" dxfId="553" priority="453" stopIfTrue="1" operator="equal">
      <formula>"NO ADMISIBLE"</formula>
    </cfRule>
    <cfRule type="cellIs" dxfId="552" priority="454" stopIfTrue="1" operator="equal">
      <formula>"ADMISIBLE"</formula>
    </cfRule>
  </conditionalFormatting>
  <conditionalFormatting sqref="F71:F72 K70">
    <cfRule type="cellIs" dxfId="551" priority="452" stopIfTrue="1" operator="equal">
      <formula>"NO ADMISIBLE"</formula>
    </cfRule>
  </conditionalFormatting>
  <conditionalFormatting sqref="AB71:AB72">
    <cfRule type="cellIs" dxfId="550" priority="450" stopIfTrue="1" operator="equal">
      <formula>"NO ADMISIBLE"</formula>
    </cfRule>
    <cfRule type="cellIs" dxfId="549" priority="451" stopIfTrue="1" operator="equal">
      <formula>"ADMISIBLE"</formula>
    </cfRule>
  </conditionalFormatting>
  <conditionalFormatting sqref="AD71:AD72">
    <cfRule type="cellIs" dxfId="548" priority="448" stopIfTrue="1" operator="equal">
      <formula>"NO ADMISIBLE"</formula>
    </cfRule>
    <cfRule type="cellIs" dxfId="547" priority="449" stopIfTrue="1" operator="equal">
      <formula>"ADMISIBLE"</formula>
    </cfRule>
  </conditionalFormatting>
  <conditionalFormatting sqref="S70">
    <cfRule type="cellIs" dxfId="546" priority="447" stopIfTrue="1" operator="equal">
      <formula>"NO ADMISIBLE"</formula>
    </cfRule>
  </conditionalFormatting>
  <conditionalFormatting sqref="L71:N72">
    <cfRule type="cellIs" dxfId="545" priority="445" stopIfTrue="1" operator="equal">
      <formula>"NO ADMISIBLE"</formula>
    </cfRule>
  </conditionalFormatting>
  <conditionalFormatting sqref="S71:S72">
    <cfRule type="cellIs" dxfId="544" priority="444" stopIfTrue="1" operator="equal">
      <formula>"NO ADMISIBLE"</formula>
    </cfRule>
  </conditionalFormatting>
  <conditionalFormatting sqref="D69:E69">
    <cfRule type="cellIs" dxfId="543" priority="424" stopIfTrue="1" operator="equal">
      <formula>"NO ADMISIBLE"</formula>
    </cfRule>
  </conditionalFormatting>
  <conditionalFormatting sqref="S71">
    <cfRule type="cellIs" dxfId="542" priority="441" stopIfTrue="1" operator="equal">
      <formula>"NO ADMISIBLE"</formula>
    </cfRule>
  </conditionalFormatting>
  <conditionalFormatting sqref="S72">
    <cfRule type="cellIs" dxfId="541" priority="440" stopIfTrue="1" operator="equal">
      <formula>"NO ADMISIBLE"</formula>
    </cfRule>
  </conditionalFormatting>
  <conditionalFormatting sqref="D66:F66 U66:U69 O66:Q69 Y66:Z69 AB66:AE69">
    <cfRule type="cellIs" dxfId="540" priority="439" stopIfTrue="1" operator="equal">
      <formula>"NO ADMISIBLE"</formula>
    </cfRule>
  </conditionalFormatting>
  <conditionalFormatting sqref="V67:X69 Z67:AA69 AC67:AC69 AE67:AF69 R66:R69 T66:T69 V66:AF66">
    <cfRule type="cellIs" dxfId="539" priority="437" stopIfTrue="1" operator="equal">
      <formula>"NO ADMISIBLE"</formula>
    </cfRule>
    <cfRule type="cellIs" dxfId="538" priority="438" stopIfTrue="1" operator="equal">
      <formula>"ADMISIBLE"</formula>
    </cfRule>
  </conditionalFormatting>
  <conditionalFormatting sqref="F67 K66 F69">
    <cfRule type="cellIs" dxfId="537" priority="436" stopIfTrue="1" operator="equal">
      <formula>"NO ADMISIBLE"</formula>
    </cfRule>
  </conditionalFormatting>
  <conditionalFormatting sqref="AB67:AB69">
    <cfRule type="cellIs" dxfId="536" priority="434" stopIfTrue="1" operator="equal">
      <formula>"NO ADMISIBLE"</formula>
    </cfRule>
    <cfRule type="cellIs" dxfId="535" priority="435" stopIfTrue="1" operator="equal">
      <formula>"ADMISIBLE"</formula>
    </cfRule>
  </conditionalFormatting>
  <conditionalFormatting sqref="AD67:AD69">
    <cfRule type="cellIs" dxfId="534" priority="432" stopIfTrue="1" operator="equal">
      <formula>"NO ADMISIBLE"</formula>
    </cfRule>
    <cfRule type="cellIs" dxfId="533" priority="433" stopIfTrue="1" operator="equal">
      <formula>"ADMISIBLE"</formula>
    </cfRule>
  </conditionalFormatting>
  <conditionalFormatting sqref="L61:N62">
    <cfRule type="cellIs" dxfId="532" priority="392" stopIfTrue="1" operator="equal">
      <formula>"NO ADMISIBLE"</formula>
    </cfRule>
  </conditionalFormatting>
  <conditionalFormatting sqref="L67:N69">
    <cfRule type="cellIs" dxfId="531" priority="430" stopIfTrue="1" operator="equal">
      <formula>"NO ADMISIBLE"</formula>
    </cfRule>
  </conditionalFormatting>
  <conditionalFormatting sqref="S67:S69">
    <cfRule type="cellIs" dxfId="530" priority="429" stopIfTrue="1" operator="equal">
      <formula>"NO ADMISIBLE"</formula>
    </cfRule>
  </conditionalFormatting>
  <conditionalFormatting sqref="L67:N67 M68:N68 L68:L69 M69">
    <cfRule type="cellIs" dxfId="529" priority="427" stopIfTrue="1" operator="equal">
      <formula>"NO ADMISIBLE"</formula>
    </cfRule>
  </conditionalFormatting>
  <conditionalFormatting sqref="S67">
    <cfRule type="cellIs" dxfId="528" priority="426" stopIfTrue="1" operator="equal">
      <formula>"NO ADMISIBLE"</formula>
    </cfRule>
  </conditionalFormatting>
  <conditionalFormatting sqref="L64:N65">
    <cfRule type="cellIs" dxfId="527" priority="408" stopIfTrue="1" operator="equal">
      <formula>"NO ADMISIBLE"</formula>
    </cfRule>
  </conditionalFormatting>
  <conditionalFormatting sqref="M69:N69">
    <cfRule type="cellIs" dxfId="526" priority="423" stopIfTrue="1" operator="equal">
      <formula>"NO ADMISIBLE"</formula>
    </cfRule>
  </conditionalFormatting>
  <conditionalFormatting sqref="S66">
    <cfRule type="cellIs" dxfId="525" priority="422" stopIfTrue="1" operator="equal">
      <formula>"NO ADMISIBLE"</formula>
    </cfRule>
  </conditionalFormatting>
  <conditionalFormatting sqref="D63:F63 U63:U65 O63:Q65 Y63:Z65 AB63:AE65">
    <cfRule type="cellIs" dxfId="524" priority="421" stopIfTrue="1" operator="equal">
      <formula>"NO ADMISIBLE"</formula>
    </cfRule>
  </conditionalFormatting>
  <conditionalFormatting sqref="V64:X65 Z64:AA65 AC64:AC65 AE64:AF65 R63:R65 T63:T65 V63:Z63 AB63:AE63">
    <cfRule type="cellIs" dxfId="523" priority="419" stopIfTrue="1" operator="equal">
      <formula>"NO ADMISIBLE"</formula>
    </cfRule>
    <cfRule type="cellIs" dxfId="522" priority="420" stopIfTrue="1" operator="equal">
      <formula>"ADMISIBLE"</formula>
    </cfRule>
  </conditionalFormatting>
  <conditionalFormatting sqref="F64:F65 K63">
    <cfRule type="cellIs" dxfId="521" priority="418" stopIfTrue="1" operator="equal">
      <formula>"NO ADMISIBLE"</formula>
    </cfRule>
  </conditionalFormatting>
  <conditionalFormatting sqref="AB64:AB65">
    <cfRule type="cellIs" dxfId="520" priority="416" stopIfTrue="1" operator="equal">
      <formula>"NO ADMISIBLE"</formula>
    </cfRule>
    <cfRule type="cellIs" dxfId="519" priority="417" stopIfTrue="1" operator="equal">
      <formula>"ADMISIBLE"</formula>
    </cfRule>
  </conditionalFormatting>
  <conditionalFormatting sqref="AD64:AD65">
    <cfRule type="cellIs" dxfId="518" priority="414" stopIfTrue="1" operator="equal">
      <formula>"NO ADMISIBLE"</formula>
    </cfRule>
    <cfRule type="cellIs" dxfId="517" priority="415" stopIfTrue="1" operator="equal">
      <formula>"ADMISIBLE"</formula>
    </cfRule>
  </conditionalFormatting>
  <conditionalFormatting sqref="S63">
    <cfRule type="cellIs" dxfId="516" priority="413" stopIfTrue="1" operator="equal">
      <formula>"NO ADMISIBLE"</formula>
    </cfRule>
  </conditionalFormatting>
  <conditionalFormatting sqref="L64:N65">
    <cfRule type="cellIs" dxfId="515" priority="411" stopIfTrue="1" operator="equal">
      <formula>"NO ADMISIBLE"</formula>
    </cfRule>
  </conditionalFormatting>
  <conditionalFormatting sqref="S64:S65">
    <cfRule type="cellIs" dxfId="514" priority="410" stopIfTrue="1" operator="equal">
      <formula>"NO ADMISIBLE"</formula>
    </cfRule>
  </conditionalFormatting>
  <conditionalFormatting sqref="S64">
    <cfRule type="cellIs" dxfId="513" priority="407" stopIfTrue="1" operator="equal">
      <formula>"NO ADMISIBLE"</formula>
    </cfRule>
  </conditionalFormatting>
  <conditionalFormatting sqref="S65">
    <cfRule type="cellIs" dxfId="512" priority="406" stopIfTrue="1" operator="equal">
      <formula>"NO ADMISIBLE"</formula>
    </cfRule>
  </conditionalFormatting>
  <conditionalFormatting sqref="D60:F60 U60:U62 O60:Q62 Y60:Z62 AB60:AE62">
    <cfRule type="cellIs" dxfId="511" priority="405" stopIfTrue="1" operator="equal">
      <formula>"NO ADMISIBLE"</formula>
    </cfRule>
  </conditionalFormatting>
  <conditionalFormatting sqref="V61:X62 Z61:AA62 AC61:AC62 AE61:AF62 R60:R62 T60:T62 V60:Z60 AB60:AE60">
    <cfRule type="cellIs" dxfId="510" priority="403" stopIfTrue="1" operator="equal">
      <formula>"NO ADMISIBLE"</formula>
    </cfRule>
    <cfRule type="cellIs" dxfId="509" priority="404" stopIfTrue="1" operator="equal">
      <formula>"ADMISIBLE"</formula>
    </cfRule>
  </conditionalFormatting>
  <conditionalFormatting sqref="F61:F62 K60">
    <cfRule type="cellIs" dxfId="508" priority="402" stopIfTrue="1" operator="equal">
      <formula>"NO ADMISIBLE"</formula>
    </cfRule>
  </conditionalFormatting>
  <conditionalFormatting sqref="AB61:AB62">
    <cfRule type="cellIs" dxfId="507" priority="400" stopIfTrue="1" operator="equal">
      <formula>"NO ADMISIBLE"</formula>
    </cfRule>
    <cfRule type="cellIs" dxfId="506" priority="401" stopIfTrue="1" operator="equal">
      <formula>"ADMISIBLE"</formula>
    </cfRule>
  </conditionalFormatting>
  <conditionalFormatting sqref="AD61:AD62">
    <cfRule type="cellIs" dxfId="505" priority="398" stopIfTrue="1" operator="equal">
      <formula>"NO ADMISIBLE"</formula>
    </cfRule>
    <cfRule type="cellIs" dxfId="504" priority="399" stopIfTrue="1" operator="equal">
      <formula>"ADMISIBLE"</formula>
    </cfRule>
  </conditionalFormatting>
  <conditionalFormatting sqref="S60">
    <cfRule type="cellIs" dxfId="503" priority="397" stopIfTrue="1" operator="equal">
      <formula>"NO ADMISIBLE"</formula>
    </cfRule>
  </conditionalFormatting>
  <conditionalFormatting sqref="L61:N62">
    <cfRule type="cellIs" dxfId="502" priority="395" stopIfTrue="1" operator="equal">
      <formula>"NO ADMISIBLE"</formula>
    </cfRule>
  </conditionalFormatting>
  <conditionalFormatting sqref="S61:S62">
    <cfRule type="cellIs" dxfId="501" priority="394" stopIfTrue="1" operator="equal">
      <formula>"NO ADMISIBLE"</formula>
    </cfRule>
  </conditionalFormatting>
  <conditionalFormatting sqref="S59">
    <cfRule type="cellIs" dxfId="500" priority="385" stopIfTrue="1" operator="equal">
      <formula>"NO ADMISIBLE"</formula>
    </cfRule>
  </conditionalFormatting>
  <conditionalFormatting sqref="S61">
    <cfRule type="cellIs" dxfId="499" priority="391" stopIfTrue="1" operator="equal">
      <formula>"NO ADMISIBLE"</formula>
    </cfRule>
  </conditionalFormatting>
  <conditionalFormatting sqref="S62">
    <cfRule type="cellIs" dxfId="498" priority="390" stopIfTrue="1" operator="equal">
      <formula>"NO ADMISIBLE"</formula>
    </cfRule>
  </conditionalFormatting>
  <conditionalFormatting sqref="R59 T59 V59:Z59 AB59:AF59">
    <cfRule type="cellIs" dxfId="497" priority="387" stopIfTrue="1" operator="equal">
      <formula>"NO ADMISIBLE"</formula>
    </cfRule>
    <cfRule type="cellIs" dxfId="496" priority="388" stopIfTrue="1" operator="equal">
      <formula>"ADMISIBLE"</formula>
    </cfRule>
  </conditionalFormatting>
  <conditionalFormatting sqref="L57:N58">
    <cfRule type="cellIs" dxfId="495" priority="369" stopIfTrue="1" operator="equal">
      <formula>"NO ADMISIBLE"</formula>
    </cfRule>
  </conditionalFormatting>
  <conditionalFormatting sqref="AA59">
    <cfRule type="cellIs" dxfId="494" priority="383" stopIfTrue="1" operator="equal">
      <formula>"NO ADMISIBLE"</formula>
    </cfRule>
    <cfRule type="cellIs" dxfId="493" priority="384" stopIfTrue="1" operator="equal">
      <formula>"ADMISIBLE"</formula>
    </cfRule>
  </conditionalFormatting>
  <conditionalFormatting sqref="D56:F56 U56:U58 O56:Q58 Y56:Z58 AB56:AE58">
    <cfRule type="cellIs" dxfId="492" priority="382" stopIfTrue="1" operator="equal">
      <formula>"NO ADMISIBLE"</formula>
    </cfRule>
  </conditionalFormatting>
  <conditionalFormatting sqref="V57:X58 Z57:AA58 AC57:AC58 AE57:AF58 R56:R58 T56:T58 V56:AF56">
    <cfRule type="cellIs" dxfId="491" priority="380" stopIfTrue="1" operator="equal">
      <formula>"NO ADMISIBLE"</formula>
    </cfRule>
    <cfRule type="cellIs" dxfId="490" priority="381" stopIfTrue="1" operator="equal">
      <formula>"ADMISIBLE"</formula>
    </cfRule>
  </conditionalFormatting>
  <conditionalFormatting sqref="F57:F58 K56">
    <cfRule type="cellIs" dxfId="489" priority="379" stopIfTrue="1" operator="equal">
      <formula>"NO ADMISIBLE"</formula>
    </cfRule>
  </conditionalFormatting>
  <conditionalFormatting sqref="AB57:AB58">
    <cfRule type="cellIs" dxfId="488" priority="377" stopIfTrue="1" operator="equal">
      <formula>"NO ADMISIBLE"</formula>
    </cfRule>
    <cfRule type="cellIs" dxfId="487" priority="378" stopIfTrue="1" operator="equal">
      <formula>"ADMISIBLE"</formula>
    </cfRule>
  </conditionalFormatting>
  <conditionalFormatting sqref="AD57:AD58">
    <cfRule type="cellIs" dxfId="486" priority="375" stopIfTrue="1" operator="equal">
      <formula>"NO ADMISIBLE"</formula>
    </cfRule>
    <cfRule type="cellIs" dxfId="485" priority="376" stopIfTrue="1" operator="equal">
      <formula>"ADMISIBLE"</formula>
    </cfRule>
  </conditionalFormatting>
  <conditionalFormatting sqref="S56">
    <cfRule type="cellIs" dxfId="484" priority="374" stopIfTrue="1" operator="equal">
      <formula>"NO ADMISIBLE"</formula>
    </cfRule>
  </conditionalFormatting>
  <conditionalFormatting sqref="L57:N58">
    <cfRule type="cellIs" dxfId="483" priority="372" stopIfTrue="1" operator="equal">
      <formula>"NO ADMISIBLE"</formula>
    </cfRule>
  </conditionalFormatting>
  <conditionalFormatting sqref="S57:S58">
    <cfRule type="cellIs" dxfId="482" priority="371" stopIfTrue="1" operator="equal">
      <formula>"NO ADMISIBLE"</formula>
    </cfRule>
  </conditionalFormatting>
  <conditionalFormatting sqref="L54:N55">
    <cfRule type="cellIs" dxfId="481" priority="353" stopIfTrue="1" operator="equal">
      <formula>"NO ADMISIBLE"</formula>
    </cfRule>
  </conditionalFormatting>
  <conditionalFormatting sqref="S57">
    <cfRule type="cellIs" dxfId="480" priority="368" stopIfTrue="1" operator="equal">
      <formula>"NO ADMISIBLE"</formula>
    </cfRule>
  </conditionalFormatting>
  <conditionalFormatting sqref="S58">
    <cfRule type="cellIs" dxfId="479" priority="367" stopIfTrue="1" operator="equal">
      <formula>"NO ADMISIBLE"</formula>
    </cfRule>
  </conditionalFormatting>
  <conditionalFormatting sqref="D53:F53 U53:U55 O53:Q55 Y53:Z55 AB53:AE55">
    <cfRule type="cellIs" dxfId="478" priority="366" stopIfTrue="1" operator="equal">
      <formula>"NO ADMISIBLE"</formula>
    </cfRule>
  </conditionalFormatting>
  <conditionalFormatting sqref="V54:X55 Z54:AA55 AC54:AC55 AE54:AF55 R53:R55 T53:T55 V53:AF53">
    <cfRule type="cellIs" dxfId="477" priority="364" stopIfTrue="1" operator="equal">
      <formula>"NO ADMISIBLE"</formula>
    </cfRule>
    <cfRule type="cellIs" dxfId="476" priority="365" stopIfTrue="1" operator="equal">
      <formula>"ADMISIBLE"</formula>
    </cfRule>
  </conditionalFormatting>
  <conditionalFormatting sqref="F54:F55 K53">
    <cfRule type="cellIs" dxfId="475" priority="363" stopIfTrue="1" operator="equal">
      <formula>"NO ADMISIBLE"</formula>
    </cfRule>
  </conditionalFormatting>
  <conditionalFormatting sqref="AB54:AB55">
    <cfRule type="cellIs" dxfId="474" priority="361" stopIfTrue="1" operator="equal">
      <formula>"NO ADMISIBLE"</formula>
    </cfRule>
    <cfRule type="cellIs" dxfId="473" priority="362" stopIfTrue="1" operator="equal">
      <formula>"ADMISIBLE"</formula>
    </cfRule>
  </conditionalFormatting>
  <conditionalFormatting sqref="AD54:AD55">
    <cfRule type="cellIs" dxfId="472" priority="359" stopIfTrue="1" operator="equal">
      <formula>"NO ADMISIBLE"</formula>
    </cfRule>
    <cfRule type="cellIs" dxfId="471" priority="360" stopIfTrue="1" operator="equal">
      <formula>"ADMISIBLE"</formula>
    </cfRule>
  </conditionalFormatting>
  <conditionalFormatting sqref="S53">
    <cfRule type="cellIs" dxfId="470" priority="358" stopIfTrue="1" operator="equal">
      <formula>"NO ADMISIBLE"</formula>
    </cfRule>
  </conditionalFormatting>
  <conditionalFormatting sqref="L54:N55">
    <cfRule type="cellIs" dxfId="469" priority="356" stopIfTrue="1" operator="equal">
      <formula>"NO ADMISIBLE"</formula>
    </cfRule>
  </conditionalFormatting>
  <conditionalFormatting sqref="S54:S55">
    <cfRule type="cellIs" dxfId="468" priority="355" stopIfTrue="1" operator="equal">
      <formula>"NO ADMISIBLE"</formula>
    </cfRule>
  </conditionalFormatting>
  <conditionalFormatting sqref="L51:N52">
    <cfRule type="cellIs" dxfId="467" priority="337" stopIfTrue="1" operator="equal">
      <formula>"NO ADMISIBLE"</formula>
    </cfRule>
  </conditionalFormatting>
  <conditionalFormatting sqref="S54">
    <cfRule type="cellIs" dxfId="466" priority="352" stopIfTrue="1" operator="equal">
      <formula>"NO ADMISIBLE"</formula>
    </cfRule>
  </conditionalFormatting>
  <conditionalFormatting sqref="S55">
    <cfRule type="cellIs" dxfId="465" priority="351" stopIfTrue="1" operator="equal">
      <formula>"NO ADMISIBLE"</formula>
    </cfRule>
  </conditionalFormatting>
  <conditionalFormatting sqref="D50:F50 U50:U52 O50:Q52 Y50:Z52 AB50:AE52">
    <cfRule type="cellIs" dxfId="464" priority="350" stopIfTrue="1" operator="equal">
      <formula>"NO ADMISIBLE"</formula>
    </cfRule>
  </conditionalFormatting>
  <conditionalFormatting sqref="V51:X52 Z51:AA52 AC51:AC52 AE51:AF52 R50:R52 T50:T52 V50:AF50">
    <cfRule type="cellIs" dxfId="463" priority="348" stopIfTrue="1" operator="equal">
      <formula>"NO ADMISIBLE"</formula>
    </cfRule>
    <cfRule type="cellIs" dxfId="462" priority="349" stopIfTrue="1" operator="equal">
      <formula>"ADMISIBLE"</formula>
    </cfRule>
  </conditionalFormatting>
  <conditionalFormatting sqref="F51:F52 K50">
    <cfRule type="cellIs" dxfId="461" priority="347" stopIfTrue="1" operator="equal">
      <formula>"NO ADMISIBLE"</formula>
    </cfRule>
  </conditionalFormatting>
  <conditionalFormatting sqref="AB51:AB52">
    <cfRule type="cellIs" dxfId="460" priority="345" stopIfTrue="1" operator="equal">
      <formula>"NO ADMISIBLE"</formula>
    </cfRule>
    <cfRule type="cellIs" dxfId="459" priority="346" stopIfTrue="1" operator="equal">
      <formula>"ADMISIBLE"</formula>
    </cfRule>
  </conditionalFormatting>
  <conditionalFormatting sqref="AD51:AD52">
    <cfRule type="cellIs" dxfId="458" priority="343" stopIfTrue="1" operator="equal">
      <formula>"NO ADMISIBLE"</formula>
    </cfRule>
    <cfRule type="cellIs" dxfId="457" priority="344" stopIfTrue="1" operator="equal">
      <formula>"ADMISIBLE"</formula>
    </cfRule>
  </conditionalFormatting>
  <conditionalFormatting sqref="S50">
    <cfRule type="cellIs" dxfId="456" priority="342" stopIfTrue="1" operator="equal">
      <formula>"NO ADMISIBLE"</formula>
    </cfRule>
  </conditionalFormatting>
  <conditionalFormatting sqref="L51:N52">
    <cfRule type="cellIs" dxfId="455" priority="340" stopIfTrue="1" operator="equal">
      <formula>"NO ADMISIBLE"</formula>
    </cfRule>
  </conditionalFormatting>
  <conditionalFormatting sqref="S51:S52">
    <cfRule type="cellIs" dxfId="454" priority="339" stopIfTrue="1" operator="equal">
      <formula>"NO ADMISIBLE"</formula>
    </cfRule>
  </conditionalFormatting>
  <conditionalFormatting sqref="L48:N49">
    <cfRule type="cellIs" dxfId="453" priority="321" stopIfTrue="1" operator="equal">
      <formula>"NO ADMISIBLE"</formula>
    </cfRule>
  </conditionalFormatting>
  <conditionalFormatting sqref="S51">
    <cfRule type="cellIs" dxfId="452" priority="336" stopIfTrue="1" operator="equal">
      <formula>"NO ADMISIBLE"</formula>
    </cfRule>
  </conditionalFormatting>
  <conditionalFormatting sqref="S52">
    <cfRule type="cellIs" dxfId="451" priority="335" stopIfTrue="1" operator="equal">
      <formula>"NO ADMISIBLE"</formula>
    </cfRule>
  </conditionalFormatting>
  <conditionalFormatting sqref="D47:F47 U47:U49 O47:Q49 Y47:Z49 AB47:AE49">
    <cfRule type="cellIs" dxfId="450" priority="334" stopIfTrue="1" operator="equal">
      <formula>"NO ADMISIBLE"</formula>
    </cfRule>
  </conditionalFormatting>
  <conditionalFormatting sqref="V48:X49 Z48:AA49 AC48:AC49 AE48:AF49 R47:R49 T47:T49 V47:AF47">
    <cfRule type="cellIs" dxfId="449" priority="332" stopIfTrue="1" operator="equal">
      <formula>"NO ADMISIBLE"</formula>
    </cfRule>
    <cfRule type="cellIs" dxfId="448" priority="333" stopIfTrue="1" operator="equal">
      <formula>"ADMISIBLE"</formula>
    </cfRule>
  </conditionalFormatting>
  <conditionalFormatting sqref="F48:F49 K47">
    <cfRule type="cellIs" dxfId="447" priority="331" stopIfTrue="1" operator="equal">
      <formula>"NO ADMISIBLE"</formula>
    </cfRule>
  </conditionalFormatting>
  <conditionalFormatting sqref="AB48:AB49">
    <cfRule type="cellIs" dxfId="446" priority="329" stopIfTrue="1" operator="equal">
      <formula>"NO ADMISIBLE"</formula>
    </cfRule>
    <cfRule type="cellIs" dxfId="445" priority="330" stopIfTrue="1" operator="equal">
      <formula>"ADMISIBLE"</formula>
    </cfRule>
  </conditionalFormatting>
  <conditionalFormatting sqref="AD48:AD49">
    <cfRule type="cellIs" dxfId="444" priority="327" stopIfTrue="1" operator="equal">
      <formula>"NO ADMISIBLE"</formula>
    </cfRule>
    <cfRule type="cellIs" dxfId="443" priority="328" stopIfTrue="1" operator="equal">
      <formula>"ADMISIBLE"</formula>
    </cfRule>
  </conditionalFormatting>
  <conditionalFormatting sqref="S47">
    <cfRule type="cellIs" dxfId="442" priority="326" stopIfTrue="1" operator="equal">
      <formula>"NO ADMISIBLE"</formula>
    </cfRule>
  </conditionalFormatting>
  <conditionalFormatting sqref="L48:N49">
    <cfRule type="cellIs" dxfId="441" priority="324" stopIfTrue="1" operator="equal">
      <formula>"NO ADMISIBLE"</formula>
    </cfRule>
  </conditionalFormatting>
  <conditionalFormatting sqref="S48:S49">
    <cfRule type="cellIs" dxfId="440" priority="323" stopIfTrue="1" operator="equal">
      <formula>"NO ADMISIBLE"</formula>
    </cfRule>
  </conditionalFormatting>
  <conditionalFormatting sqref="L45:N46">
    <cfRule type="cellIs" dxfId="439" priority="305" stopIfTrue="1" operator="equal">
      <formula>"NO ADMISIBLE"</formula>
    </cfRule>
  </conditionalFormatting>
  <conditionalFormatting sqref="S48">
    <cfRule type="cellIs" dxfId="438" priority="320" stopIfTrue="1" operator="equal">
      <formula>"NO ADMISIBLE"</formula>
    </cfRule>
  </conditionalFormatting>
  <conditionalFormatting sqref="S49">
    <cfRule type="cellIs" dxfId="437" priority="319" stopIfTrue="1" operator="equal">
      <formula>"NO ADMISIBLE"</formula>
    </cfRule>
  </conditionalFormatting>
  <conditionalFormatting sqref="D44:F44 U44:U46 O44:Q46 Y44:Z46 AB44:AE46">
    <cfRule type="cellIs" dxfId="436" priority="318" stopIfTrue="1" operator="equal">
      <formula>"NO ADMISIBLE"</formula>
    </cfRule>
  </conditionalFormatting>
  <conditionalFormatting sqref="V45:X46 Z45:AA46 AC45:AC46 AE45:AF46 R44:R46 T44:T46 V44:Z44 AB44:AE44">
    <cfRule type="cellIs" dxfId="435" priority="316" stopIfTrue="1" operator="equal">
      <formula>"NO ADMISIBLE"</formula>
    </cfRule>
    <cfRule type="cellIs" dxfId="434" priority="317" stopIfTrue="1" operator="equal">
      <formula>"ADMISIBLE"</formula>
    </cfRule>
  </conditionalFormatting>
  <conditionalFormatting sqref="F45:F46 K44">
    <cfRule type="cellIs" dxfId="433" priority="315" stopIfTrue="1" operator="equal">
      <formula>"NO ADMISIBLE"</formula>
    </cfRule>
  </conditionalFormatting>
  <conditionalFormatting sqref="AB45:AB46">
    <cfRule type="cellIs" dxfId="432" priority="313" stopIfTrue="1" operator="equal">
      <formula>"NO ADMISIBLE"</formula>
    </cfRule>
    <cfRule type="cellIs" dxfId="431" priority="314" stopIfTrue="1" operator="equal">
      <formula>"ADMISIBLE"</formula>
    </cfRule>
  </conditionalFormatting>
  <conditionalFormatting sqref="AD45:AD46">
    <cfRule type="cellIs" dxfId="430" priority="311" stopIfTrue="1" operator="equal">
      <formula>"NO ADMISIBLE"</formula>
    </cfRule>
    <cfRule type="cellIs" dxfId="429" priority="312" stopIfTrue="1" operator="equal">
      <formula>"ADMISIBLE"</formula>
    </cfRule>
  </conditionalFormatting>
  <conditionalFormatting sqref="S44">
    <cfRule type="cellIs" dxfId="428" priority="310" stopIfTrue="1" operator="equal">
      <formula>"NO ADMISIBLE"</formula>
    </cfRule>
  </conditionalFormatting>
  <conditionalFormatting sqref="L45:N46">
    <cfRule type="cellIs" dxfId="427" priority="308" stopIfTrue="1" operator="equal">
      <formula>"NO ADMISIBLE"</formula>
    </cfRule>
  </conditionalFormatting>
  <conditionalFormatting sqref="S45:S46">
    <cfRule type="cellIs" dxfId="426" priority="307" stopIfTrue="1" operator="equal">
      <formula>"NO ADMISIBLE"</formula>
    </cfRule>
  </conditionalFormatting>
  <conditionalFormatting sqref="L42:N43">
    <cfRule type="cellIs" dxfId="425" priority="289" stopIfTrue="1" operator="equal">
      <formula>"NO ADMISIBLE"</formula>
    </cfRule>
  </conditionalFormatting>
  <conditionalFormatting sqref="S45">
    <cfRule type="cellIs" dxfId="424" priority="304" stopIfTrue="1" operator="equal">
      <formula>"NO ADMISIBLE"</formula>
    </cfRule>
  </conditionalFormatting>
  <conditionalFormatting sqref="S46">
    <cfRule type="cellIs" dxfId="423" priority="303" stopIfTrue="1" operator="equal">
      <formula>"NO ADMISIBLE"</formula>
    </cfRule>
  </conditionalFormatting>
  <conditionalFormatting sqref="D41:F41 U41:U43 O41:Q43 Y41:Z43 AB41:AE43">
    <cfRule type="cellIs" dxfId="422" priority="302" stopIfTrue="1" operator="equal">
      <formula>"NO ADMISIBLE"</formula>
    </cfRule>
  </conditionalFormatting>
  <conditionalFormatting sqref="V42:X43 Z42:AA43 AC42:AC43 AE42:AF43 R41:R43 T41:T43 V41:AF41">
    <cfRule type="cellIs" dxfId="421" priority="300" stopIfTrue="1" operator="equal">
      <formula>"NO ADMISIBLE"</formula>
    </cfRule>
    <cfRule type="cellIs" dxfId="420" priority="301" stopIfTrue="1" operator="equal">
      <formula>"ADMISIBLE"</formula>
    </cfRule>
  </conditionalFormatting>
  <conditionalFormatting sqref="F42:F43 K41">
    <cfRule type="cellIs" dxfId="419" priority="299" stopIfTrue="1" operator="equal">
      <formula>"NO ADMISIBLE"</formula>
    </cfRule>
  </conditionalFormatting>
  <conditionalFormatting sqref="AB42:AB43">
    <cfRule type="cellIs" dxfId="418" priority="297" stopIfTrue="1" operator="equal">
      <formula>"NO ADMISIBLE"</formula>
    </cfRule>
    <cfRule type="cellIs" dxfId="417" priority="298" stopIfTrue="1" operator="equal">
      <formula>"ADMISIBLE"</formula>
    </cfRule>
  </conditionalFormatting>
  <conditionalFormatting sqref="AD42:AD43">
    <cfRule type="cellIs" dxfId="416" priority="295" stopIfTrue="1" operator="equal">
      <formula>"NO ADMISIBLE"</formula>
    </cfRule>
    <cfRule type="cellIs" dxfId="415" priority="296" stopIfTrue="1" operator="equal">
      <formula>"ADMISIBLE"</formula>
    </cfRule>
  </conditionalFormatting>
  <conditionalFormatting sqref="S41">
    <cfRule type="cellIs" dxfId="414" priority="294" stopIfTrue="1" operator="equal">
      <formula>"NO ADMISIBLE"</formula>
    </cfRule>
  </conditionalFormatting>
  <conditionalFormatting sqref="L42:N43">
    <cfRule type="cellIs" dxfId="413" priority="292" stopIfTrue="1" operator="equal">
      <formula>"NO ADMISIBLE"</formula>
    </cfRule>
  </conditionalFormatting>
  <conditionalFormatting sqref="S42:S43">
    <cfRule type="cellIs" dxfId="412" priority="291" stopIfTrue="1" operator="equal">
      <formula>"NO ADMISIBLE"</formula>
    </cfRule>
  </conditionalFormatting>
  <conditionalFormatting sqref="S42">
    <cfRule type="cellIs" dxfId="411" priority="288" stopIfTrue="1" operator="equal">
      <formula>"NO ADMISIBLE"</formula>
    </cfRule>
  </conditionalFormatting>
  <conditionalFormatting sqref="S43">
    <cfRule type="cellIs" dxfId="410" priority="287" stopIfTrue="1" operator="equal">
      <formula>"NO ADMISIBLE"</formula>
    </cfRule>
  </conditionalFormatting>
  <conditionalFormatting sqref="D38:F38 U38:U40 O38:Q40 Y38:Z40 AB38:AE40">
    <cfRule type="cellIs" dxfId="409" priority="286" stopIfTrue="1" operator="equal">
      <formula>"NO ADMISIBLE"</formula>
    </cfRule>
  </conditionalFormatting>
  <conditionalFormatting sqref="V39:X40 Z39:AA40 AC39:AC40 AE39:AF40 R38:R40 T38:T40 V38:AF38">
    <cfRule type="cellIs" dxfId="408" priority="284" stopIfTrue="1" operator="equal">
      <formula>"NO ADMISIBLE"</formula>
    </cfRule>
    <cfRule type="cellIs" dxfId="407" priority="285" stopIfTrue="1" operator="equal">
      <formula>"ADMISIBLE"</formula>
    </cfRule>
  </conditionalFormatting>
  <conditionalFormatting sqref="F39:F40 K38">
    <cfRule type="cellIs" dxfId="406" priority="283" stopIfTrue="1" operator="equal">
      <formula>"NO ADMISIBLE"</formula>
    </cfRule>
  </conditionalFormatting>
  <conditionalFormatting sqref="AB39:AB40">
    <cfRule type="cellIs" dxfId="405" priority="281" stopIfTrue="1" operator="equal">
      <formula>"NO ADMISIBLE"</formula>
    </cfRule>
    <cfRule type="cellIs" dxfId="404" priority="282" stopIfTrue="1" operator="equal">
      <formula>"ADMISIBLE"</formula>
    </cfRule>
  </conditionalFormatting>
  <conditionalFormatting sqref="AD39:AD40">
    <cfRule type="cellIs" dxfId="403" priority="279" stopIfTrue="1" operator="equal">
      <formula>"NO ADMISIBLE"</formula>
    </cfRule>
    <cfRule type="cellIs" dxfId="402" priority="280" stopIfTrue="1" operator="equal">
      <formula>"ADMISIBLE"</formula>
    </cfRule>
  </conditionalFormatting>
  <conditionalFormatting sqref="S38">
    <cfRule type="cellIs" dxfId="401" priority="278" stopIfTrue="1" operator="equal">
      <formula>"NO ADMISIBLE"</formula>
    </cfRule>
  </conditionalFormatting>
  <conditionalFormatting sqref="L39:N40">
    <cfRule type="cellIs" dxfId="400" priority="276" stopIfTrue="1" operator="equal">
      <formula>"NO ADMISIBLE"</formula>
    </cfRule>
  </conditionalFormatting>
  <conditionalFormatting sqref="S39:S40">
    <cfRule type="cellIs" dxfId="399" priority="275" stopIfTrue="1" operator="equal">
      <formula>"NO ADMISIBLE"</formula>
    </cfRule>
  </conditionalFormatting>
  <conditionalFormatting sqref="L39:N40">
    <cfRule type="cellIs" dxfId="398" priority="273" stopIfTrue="1" operator="equal">
      <formula>"NO ADMISIBLE"</formula>
    </cfRule>
  </conditionalFormatting>
  <conditionalFormatting sqref="S39">
    <cfRule type="cellIs" dxfId="397" priority="272" stopIfTrue="1" operator="equal">
      <formula>"NO ADMISIBLE"</formula>
    </cfRule>
  </conditionalFormatting>
  <conditionalFormatting sqref="S40">
    <cfRule type="cellIs" dxfId="396" priority="271" stopIfTrue="1" operator="equal">
      <formula>"NO ADMISIBLE"</formula>
    </cfRule>
  </conditionalFormatting>
  <conditionalFormatting sqref="D35:F35 U35:U37 O35:Q37 Y35:Z37 AB35:AE37">
    <cfRule type="cellIs" dxfId="395" priority="270" stopIfTrue="1" operator="equal">
      <formula>"NO ADMISIBLE"</formula>
    </cfRule>
  </conditionalFormatting>
  <conditionalFormatting sqref="V36:X37 Z36:AA37 AC36:AC37 AE36:AF37 R35:R37 T35:T37 V35:AF35">
    <cfRule type="cellIs" dxfId="394" priority="268" stopIfTrue="1" operator="equal">
      <formula>"NO ADMISIBLE"</formula>
    </cfRule>
    <cfRule type="cellIs" dxfId="393" priority="269" stopIfTrue="1" operator="equal">
      <formula>"ADMISIBLE"</formula>
    </cfRule>
  </conditionalFormatting>
  <conditionalFormatting sqref="F36:F37 K35">
    <cfRule type="cellIs" dxfId="392" priority="267" stopIfTrue="1" operator="equal">
      <formula>"NO ADMISIBLE"</formula>
    </cfRule>
  </conditionalFormatting>
  <conditionalFormatting sqref="AB36:AB37">
    <cfRule type="cellIs" dxfId="391" priority="265" stopIfTrue="1" operator="equal">
      <formula>"NO ADMISIBLE"</formula>
    </cfRule>
    <cfRule type="cellIs" dxfId="390" priority="266" stopIfTrue="1" operator="equal">
      <formula>"ADMISIBLE"</formula>
    </cfRule>
  </conditionalFormatting>
  <conditionalFormatting sqref="AD36:AD37">
    <cfRule type="cellIs" dxfId="389" priority="263" stopIfTrue="1" operator="equal">
      <formula>"NO ADMISIBLE"</formula>
    </cfRule>
    <cfRule type="cellIs" dxfId="388" priority="264" stopIfTrue="1" operator="equal">
      <formula>"ADMISIBLE"</formula>
    </cfRule>
  </conditionalFormatting>
  <conditionalFormatting sqref="S35">
    <cfRule type="cellIs" dxfId="387" priority="262" stopIfTrue="1" operator="equal">
      <formula>"NO ADMISIBLE"</formula>
    </cfRule>
  </conditionalFormatting>
  <conditionalFormatting sqref="D88:E88">
    <cfRule type="cellIs" dxfId="386" priority="175" stopIfTrue="1" operator="equal">
      <formula>"NO ADMISIBLE"</formula>
    </cfRule>
  </conditionalFormatting>
  <conditionalFormatting sqref="L36:N37">
    <cfRule type="cellIs" dxfId="385" priority="260" stopIfTrue="1" operator="equal">
      <formula>"NO ADMISIBLE"</formula>
    </cfRule>
  </conditionalFormatting>
  <conditionalFormatting sqref="S36:S37">
    <cfRule type="cellIs" dxfId="384" priority="259" stopIfTrue="1" operator="equal">
      <formula>"NO ADMISIBLE"</formula>
    </cfRule>
  </conditionalFormatting>
  <conditionalFormatting sqref="D165:E165">
    <cfRule type="cellIs" dxfId="383" priority="172" stopIfTrue="1" operator="equal">
      <formula>"NO ADMISIBLE"</formula>
    </cfRule>
  </conditionalFormatting>
  <conditionalFormatting sqref="L36:N37">
    <cfRule type="cellIs" dxfId="382" priority="257" stopIfTrue="1" operator="equal">
      <formula>"NO ADMISIBLE"</formula>
    </cfRule>
  </conditionalFormatting>
  <conditionalFormatting sqref="S36">
    <cfRule type="cellIs" dxfId="381" priority="256" stopIfTrue="1" operator="equal">
      <formula>"NO ADMISIBLE"</formula>
    </cfRule>
  </conditionalFormatting>
  <conditionalFormatting sqref="S37">
    <cfRule type="cellIs" dxfId="380" priority="255" stopIfTrue="1" operator="equal">
      <formula>"NO ADMISIBLE"</formula>
    </cfRule>
  </conditionalFormatting>
  <conditionalFormatting sqref="D32:F32 U32:U34 O32:Q34 Y32:Z34 AB32:AE34">
    <cfRule type="cellIs" dxfId="379" priority="254" stopIfTrue="1" operator="equal">
      <formula>"NO ADMISIBLE"</formula>
    </cfRule>
  </conditionalFormatting>
  <conditionalFormatting sqref="V33:X34 Z33:AA34 AC33:AC34 AE33:AF34 R32:R34 T32:T34 V32:AF32">
    <cfRule type="cellIs" dxfId="378" priority="252" stopIfTrue="1" operator="equal">
      <formula>"NO ADMISIBLE"</formula>
    </cfRule>
    <cfRule type="cellIs" dxfId="377" priority="253" stopIfTrue="1" operator="equal">
      <formula>"ADMISIBLE"</formula>
    </cfRule>
  </conditionalFormatting>
  <conditionalFormatting sqref="F33:F34 K32">
    <cfRule type="cellIs" dxfId="376" priority="251" stopIfTrue="1" operator="equal">
      <formula>"NO ADMISIBLE"</formula>
    </cfRule>
  </conditionalFormatting>
  <conditionalFormatting sqref="AB33:AB34">
    <cfRule type="cellIs" dxfId="375" priority="249" stopIfTrue="1" operator="equal">
      <formula>"NO ADMISIBLE"</formula>
    </cfRule>
    <cfRule type="cellIs" dxfId="374" priority="250" stopIfTrue="1" operator="equal">
      <formula>"ADMISIBLE"</formula>
    </cfRule>
  </conditionalFormatting>
  <conditionalFormatting sqref="AD33:AD34">
    <cfRule type="cellIs" dxfId="373" priority="247" stopIfTrue="1" operator="equal">
      <formula>"NO ADMISIBLE"</formula>
    </cfRule>
    <cfRule type="cellIs" dxfId="372" priority="248" stopIfTrue="1" operator="equal">
      <formula>"ADMISIBLE"</formula>
    </cfRule>
  </conditionalFormatting>
  <conditionalFormatting sqref="S32">
    <cfRule type="cellIs" dxfId="371" priority="246" stopIfTrue="1" operator="equal">
      <formula>"NO ADMISIBLE"</formula>
    </cfRule>
  </conditionalFormatting>
  <conditionalFormatting sqref="L26:N27">
    <cfRule type="cellIs" dxfId="370" priority="155" stopIfTrue="1" operator="equal">
      <formula>"NO ADMISIBLE"</formula>
    </cfRule>
  </conditionalFormatting>
  <conditionalFormatting sqref="L33:N34">
    <cfRule type="cellIs" dxfId="369" priority="244" stopIfTrue="1" operator="equal">
      <formula>"NO ADMISIBLE"</formula>
    </cfRule>
  </conditionalFormatting>
  <conditionalFormatting sqref="S33:S34">
    <cfRule type="cellIs" dxfId="368" priority="243" stopIfTrue="1" operator="equal">
      <formula>"NO ADMISIBLE"</formula>
    </cfRule>
  </conditionalFormatting>
  <conditionalFormatting sqref="D27:E27 E26">
    <cfRule type="cellIs" dxfId="367" priority="152" stopIfTrue="1" operator="equal">
      <formula>"NO ADMISIBLE"</formula>
    </cfRule>
  </conditionalFormatting>
  <conditionalFormatting sqref="L33:N34">
    <cfRule type="cellIs" dxfId="366" priority="241" stopIfTrue="1" operator="equal">
      <formula>"NO ADMISIBLE"</formula>
    </cfRule>
  </conditionalFormatting>
  <conditionalFormatting sqref="S33">
    <cfRule type="cellIs" dxfId="365" priority="240" stopIfTrue="1" operator="equal">
      <formula>"NO ADMISIBLE"</formula>
    </cfRule>
  </conditionalFormatting>
  <conditionalFormatting sqref="S34">
    <cfRule type="cellIs" dxfId="364" priority="239" stopIfTrue="1" operator="equal">
      <formula>"NO ADMISIBLE"</formula>
    </cfRule>
  </conditionalFormatting>
  <conditionalFormatting sqref="D28:F28 U28:U31 O28:Q31 Y28:Z31 AB28:AE31">
    <cfRule type="cellIs" dxfId="363" priority="238" stopIfTrue="1" operator="equal">
      <formula>"NO ADMISIBLE"</formula>
    </cfRule>
  </conditionalFormatting>
  <conditionalFormatting sqref="V29:X31 Z29:AA31 AC29:AC31 AE29:AF31 R28:R31 T28:T31 V28:AF28">
    <cfRule type="cellIs" dxfId="362" priority="236" stopIfTrue="1" operator="equal">
      <formula>"NO ADMISIBLE"</formula>
    </cfRule>
    <cfRule type="cellIs" dxfId="361" priority="237" stopIfTrue="1" operator="equal">
      <formula>"ADMISIBLE"</formula>
    </cfRule>
  </conditionalFormatting>
  <conditionalFormatting sqref="F29:F31 K28">
    <cfRule type="cellIs" dxfId="360" priority="235" stopIfTrue="1" operator="equal">
      <formula>"NO ADMISIBLE"</formula>
    </cfRule>
  </conditionalFormatting>
  <conditionalFormatting sqref="AB29:AB31">
    <cfRule type="cellIs" dxfId="359" priority="233" stopIfTrue="1" operator="equal">
      <formula>"NO ADMISIBLE"</formula>
    </cfRule>
    <cfRule type="cellIs" dxfId="358" priority="234" stopIfTrue="1" operator="equal">
      <formula>"ADMISIBLE"</formula>
    </cfRule>
  </conditionalFormatting>
  <conditionalFormatting sqref="AD29:AD31">
    <cfRule type="cellIs" dxfId="357" priority="231" stopIfTrue="1" operator="equal">
      <formula>"NO ADMISIBLE"</formula>
    </cfRule>
    <cfRule type="cellIs" dxfId="356" priority="232" stopIfTrue="1" operator="equal">
      <formula>"ADMISIBLE"</formula>
    </cfRule>
  </conditionalFormatting>
  <conditionalFormatting sqref="D30:E31 E29">
    <cfRule type="cellIs" dxfId="355" priority="230" stopIfTrue="1" operator="equal">
      <formula>"NO ADMISIBLE"</formula>
    </cfRule>
  </conditionalFormatting>
  <conditionalFormatting sqref="L29:N31">
    <cfRule type="cellIs" dxfId="354" priority="229" stopIfTrue="1" operator="equal">
      <formula>"NO ADMISIBLE"</formula>
    </cfRule>
  </conditionalFormatting>
  <conditionalFormatting sqref="S29:S31">
    <cfRule type="cellIs" dxfId="353" priority="228" stopIfTrue="1" operator="equal">
      <formula>"NO ADMISIBLE"</formula>
    </cfRule>
  </conditionalFormatting>
  <conditionalFormatting sqref="D30:E30 E29">
    <cfRule type="cellIs" dxfId="352" priority="227" stopIfTrue="1" operator="equal">
      <formula>"NO ADMISIBLE"</formula>
    </cfRule>
  </conditionalFormatting>
  <conditionalFormatting sqref="L29:N29 M30:N30 L30:L31 M31">
    <cfRule type="cellIs" dxfId="351" priority="226" stopIfTrue="1" operator="equal">
      <formula>"NO ADMISIBLE"</formula>
    </cfRule>
  </conditionalFormatting>
  <conditionalFormatting sqref="S29">
    <cfRule type="cellIs" dxfId="350" priority="225" stopIfTrue="1" operator="equal">
      <formula>"NO ADMISIBLE"</formula>
    </cfRule>
  </conditionalFormatting>
  <conditionalFormatting sqref="S30:S31">
    <cfRule type="cellIs" dxfId="349" priority="224" stopIfTrue="1" operator="equal">
      <formula>"NO ADMISIBLE"</formula>
    </cfRule>
  </conditionalFormatting>
  <conditionalFormatting sqref="D31:E31">
    <cfRule type="cellIs" dxfId="348" priority="223" stopIfTrue="1" operator="equal">
      <formula>"NO ADMISIBLE"</formula>
    </cfRule>
  </conditionalFormatting>
  <conditionalFormatting sqref="M31:N31">
    <cfRule type="cellIs" dxfId="347" priority="222" stopIfTrue="1" operator="equal">
      <formula>"NO ADMISIBLE"</formula>
    </cfRule>
  </conditionalFormatting>
  <conditionalFormatting sqref="S28">
    <cfRule type="cellIs" dxfId="346" priority="221" stopIfTrue="1" operator="equal">
      <formula>"NO ADMISIBLE"</formula>
    </cfRule>
  </conditionalFormatting>
  <conditionalFormatting sqref="D33:E34">
    <cfRule type="cellIs" dxfId="345" priority="219" stopIfTrue="1" operator="equal">
      <formula>"NO ADMISIBLE"</formula>
    </cfRule>
  </conditionalFormatting>
  <conditionalFormatting sqref="D33:E34">
    <cfRule type="cellIs" dxfId="344" priority="220" stopIfTrue="1" operator="equal">
      <formula>"NO ADMISIBLE"</formula>
    </cfRule>
  </conditionalFormatting>
  <conditionalFormatting sqref="D36:E37">
    <cfRule type="cellIs" dxfId="343" priority="217" stopIfTrue="1" operator="equal">
      <formula>"NO ADMISIBLE"</formula>
    </cfRule>
  </conditionalFormatting>
  <conditionalFormatting sqref="D36:E37">
    <cfRule type="cellIs" dxfId="342" priority="218" stopIfTrue="1" operator="equal">
      <formula>"NO ADMISIBLE"</formula>
    </cfRule>
  </conditionalFormatting>
  <conditionalFormatting sqref="D39:E40">
    <cfRule type="cellIs" dxfId="341" priority="215" stopIfTrue="1" operator="equal">
      <formula>"NO ADMISIBLE"</formula>
    </cfRule>
  </conditionalFormatting>
  <conditionalFormatting sqref="D39:E40">
    <cfRule type="cellIs" dxfId="340" priority="216" stopIfTrue="1" operator="equal">
      <formula>"NO ADMISIBLE"</formula>
    </cfRule>
  </conditionalFormatting>
  <conditionalFormatting sqref="D42:E43">
    <cfRule type="cellIs" dxfId="339" priority="213" stopIfTrue="1" operator="equal">
      <formula>"NO ADMISIBLE"</formula>
    </cfRule>
  </conditionalFormatting>
  <conditionalFormatting sqref="D42:E43">
    <cfRule type="cellIs" dxfId="338" priority="214" stopIfTrue="1" operator="equal">
      <formula>"NO ADMISIBLE"</formula>
    </cfRule>
  </conditionalFormatting>
  <conditionalFormatting sqref="D45:E46">
    <cfRule type="cellIs" dxfId="337" priority="211" stopIfTrue="1" operator="equal">
      <formula>"NO ADMISIBLE"</formula>
    </cfRule>
  </conditionalFormatting>
  <conditionalFormatting sqref="D45:E46">
    <cfRule type="cellIs" dxfId="336" priority="212" stopIfTrue="1" operator="equal">
      <formula>"NO ADMISIBLE"</formula>
    </cfRule>
  </conditionalFormatting>
  <conditionalFormatting sqref="D48:E49">
    <cfRule type="cellIs" dxfId="335" priority="209" stopIfTrue="1" operator="equal">
      <formula>"NO ADMISIBLE"</formula>
    </cfRule>
  </conditionalFormatting>
  <conditionalFormatting sqref="D48:E49">
    <cfRule type="cellIs" dxfId="334" priority="210" stopIfTrue="1" operator="equal">
      <formula>"NO ADMISIBLE"</formula>
    </cfRule>
  </conditionalFormatting>
  <conditionalFormatting sqref="D51:E52">
    <cfRule type="cellIs" dxfId="333" priority="207" stopIfTrue="1" operator="equal">
      <formula>"NO ADMISIBLE"</formula>
    </cfRule>
  </conditionalFormatting>
  <conditionalFormatting sqref="D51:E52">
    <cfRule type="cellIs" dxfId="332" priority="208" stopIfTrue="1" operator="equal">
      <formula>"NO ADMISIBLE"</formula>
    </cfRule>
  </conditionalFormatting>
  <conditionalFormatting sqref="D54:E55">
    <cfRule type="cellIs" dxfId="331" priority="205" stopIfTrue="1" operator="equal">
      <formula>"NO ADMISIBLE"</formula>
    </cfRule>
  </conditionalFormatting>
  <conditionalFormatting sqref="D54:E55">
    <cfRule type="cellIs" dxfId="330" priority="206" stopIfTrue="1" operator="equal">
      <formula>"NO ADMISIBLE"</formula>
    </cfRule>
  </conditionalFormatting>
  <conditionalFormatting sqref="D57:E58">
    <cfRule type="cellIs" dxfId="329" priority="203" stopIfTrue="1" operator="equal">
      <formula>"NO ADMISIBLE"</formula>
    </cfRule>
  </conditionalFormatting>
  <conditionalFormatting sqref="D57:E58">
    <cfRule type="cellIs" dxfId="328" priority="204" stopIfTrue="1" operator="equal">
      <formula>"NO ADMISIBLE"</formula>
    </cfRule>
  </conditionalFormatting>
  <conditionalFormatting sqref="D61:E62">
    <cfRule type="cellIs" dxfId="327" priority="201" stopIfTrue="1" operator="equal">
      <formula>"NO ADMISIBLE"</formula>
    </cfRule>
  </conditionalFormatting>
  <conditionalFormatting sqref="D61:E62">
    <cfRule type="cellIs" dxfId="326" priority="202" stopIfTrue="1" operator="equal">
      <formula>"NO ADMISIBLE"</formula>
    </cfRule>
  </conditionalFormatting>
  <conditionalFormatting sqref="D64:E65">
    <cfRule type="cellIs" dxfId="325" priority="199" stopIfTrue="1" operator="equal">
      <formula>"NO ADMISIBLE"</formula>
    </cfRule>
  </conditionalFormatting>
  <conditionalFormatting sqref="D64:E65">
    <cfRule type="cellIs" dxfId="324" priority="200" stopIfTrue="1" operator="equal">
      <formula>"NO ADMISIBLE"</formula>
    </cfRule>
  </conditionalFormatting>
  <conditionalFormatting sqref="D71:E72">
    <cfRule type="cellIs" dxfId="323" priority="197" stopIfTrue="1" operator="equal">
      <formula>"NO ADMISIBLE"</formula>
    </cfRule>
  </conditionalFormatting>
  <conditionalFormatting sqref="D71:E72">
    <cfRule type="cellIs" dxfId="322" priority="198" stopIfTrue="1" operator="equal">
      <formula>"NO ADMISIBLE"</formula>
    </cfRule>
  </conditionalFormatting>
  <conditionalFormatting sqref="D74:E75">
    <cfRule type="cellIs" dxfId="321" priority="195" stopIfTrue="1" operator="equal">
      <formula>"NO ADMISIBLE"</formula>
    </cfRule>
  </conditionalFormatting>
  <conditionalFormatting sqref="D74:E75">
    <cfRule type="cellIs" dxfId="320" priority="196" stopIfTrue="1" operator="equal">
      <formula>"NO ADMISIBLE"</formula>
    </cfRule>
  </conditionalFormatting>
  <conditionalFormatting sqref="D77:E78">
    <cfRule type="cellIs" dxfId="319" priority="193" stopIfTrue="1" operator="equal">
      <formula>"NO ADMISIBLE"</formula>
    </cfRule>
  </conditionalFormatting>
  <conditionalFormatting sqref="D77:E78">
    <cfRule type="cellIs" dxfId="318" priority="194" stopIfTrue="1" operator="equal">
      <formula>"NO ADMISIBLE"</formula>
    </cfRule>
  </conditionalFormatting>
  <conditionalFormatting sqref="D80:E81">
    <cfRule type="cellIs" dxfId="317" priority="191" stopIfTrue="1" operator="equal">
      <formula>"NO ADMISIBLE"</formula>
    </cfRule>
  </conditionalFormatting>
  <conditionalFormatting sqref="D80:E81">
    <cfRule type="cellIs" dxfId="316" priority="192" stopIfTrue="1" operator="equal">
      <formula>"NO ADMISIBLE"</formula>
    </cfRule>
  </conditionalFormatting>
  <conditionalFormatting sqref="D83:E84">
    <cfRule type="cellIs" dxfId="315" priority="189" stopIfTrue="1" operator="equal">
      <formula>"NO ADMISIBLE"</formula>
    </cfRule>
  </conditionalFormatting>
  <conditionalFormatting sqref="D83:E84">
    <cfRule type="cellIs" dxfId="314" priority="190" stopIfTrue="1" operator="equal">
      <formula>"NO ADMISIBLE"</formula>
    </cfRule>
  </conditionalFormatting>
  <conditionalFormatting sqref="D86:E87">
    <cfRule type="cellIs" dxfId="313" priority="187" stopIfTrue="1" operator="equal">
      <formula>"NO ADMISIBLE"</formula>
    </cfRule>
  </conditionalFormatting>
  <conditionalFormatting sqref="D86:E87">
    <cfRule type="cellIs" dxfId="312" priority="188" stopIfTrue="1" operator="equal">
      <formula>"NO ADMISIBLE"</formula>
    </cfRule>
  </conditionalFormatting>
  <conditionalFormatting sqref="D90:E91">
    <cfRule type="cellIs" dxfId="311" priority="185" stopIfTrue="1" operator="equal">
      <formula>"NO ADMISIBLE"</formula>
    </cfRule>
  </conditionalFormatting>
  <conditionalFormatting sqref="D90:E91">
    <cfRule type="cellIs" dxfId="310" priority="186" stopIfTrue="1" operator="equal">
      <formula>"NO ADMISIBLE"</formula>
    </cfRule>
  </conditionalFormatting>
  <conditionalFormatting sqref="D113:E114">
    <cfRule type="cellIs" dxfId="309" priority="183" stopIfTrue="1" operator="equal">
      <formula>"NO ADMISIBLE"</formula>
    </cfRule>
  </conditionalFormatting>
  <conditionalFormatting sqref="D113:E114">
    <cfRule type="cellIs" dxfId="308" priority="184" stopIfTrue="1" operator="equal">
      <formula>"NO ADMISIBLE"</formula>
    </cfRule>
  </conditionalFormatting>
  <conditionalFormatting sqref="D116:E117">
    <cfRule type="cellIs" dxfId="307" priority="181" stopIfTrue="1" operator="equal">
      <formula>"NO ADMISIBLE"</formula>
    </cfRule>
  </conditionalFormatting>
  <conditionalFormatting sqref="D116:E117">
    <cfRule type="cellIs" dxfId="306" priority="182" stopIfTrue="1" operator="equal">
      <formula>"NO ADMISIBLE"</formula>
    </cfRule>
  </conditionalFormatting>
  <conditionalFormatting sqref="D151:E152">
    <cfRule type="cellIs" dxfId="305" priority="180" stopIfTrue="1" operator="equal">
      <formula>"NO ADMISIBLE"</formula>
    </cfRule>
  </conditionalFormatting>
  <conditionalFormatting sqref="D151:E152">
    <cfRule type="cellIs" dxfId="304" priority="179" stopIfTrue="1" operator="equal">
      <formula>"NO ADMISIBLE"</formula>
    </cfRule>
  </conditionalFormatting>
  <conditionalFormatting sqref="D153:E153">
    <cfRule type="cellIs" dxfId="303" priority="178" stopIfTrue="1" operator="equal">
      <formula>"NO ADMISIBLE"</formula>
    </cfRule>
  </conditionalFormatting>
  <conditionalFormatting sqref="D153:E153">
    <cfRule type="cellIs" dxfId="302" priority="177" stopIfTrue="1" operator="equal">
      <formula>"NO ADMISIBLE"</formula>
    </cfRule>
  </conditionalFormatting>
  <conditionalFormatting sqref="D23:E24">
    <cfRule type="cellIs" dxfId="301" priority="137" stopIfTrue="1" operator="equal">
      <formula>"NO ADMISIBLE"</formula>
    </cfRule>
  </conditionalFormatting>
  <conditionalFormatting sqref="D88:E88">
    <cfRule type="cellIs" dxfId="300" priority="176" stopIfTrue="1" operator="equal">
      <formula>"NO ADMISIBLE"</formula>
    </cfRule>
  </conditionalFormatting>
  <conditionalFormatting sqref="D163:E164">
    <cfRule type="cellIs" dxfId="299" priority="174" stopIfTrue="1" operator="equal">
      <formula>"NO ADMISIBLE"</formula>
    </cfRule>
  </conditionalFormatting>
  <conditionalFormatting sqref="D163:E164">
    <cfRule type="cellIs" dxfId="298" priority="173" stopIfTrue="1" operator="equal">
      <formula>"NO ADMISIBLE"</formula>
    </cfRule>
  </conditionalFormatting>
  <conditionalFormatting sqref="S24">
    <cfRule type="cellIs" dxfId="297" priority="134" stopIfTrue="1" operator="equal">
      <formula>"NO ADMISIBLE"</formula>
    </cfRule>
  </conditionalFormatting>
  <conditionalFormatting sqref="D165:E165">
    <cfRule type="cellIs" dxfId="296" priority="171" stopIfTrue="1" operator="equal">
      <formula>"NO ADMISIBLE"</formula>
    </cfRule>
  </conditionalFormatting>
  <conditionalFormatting sqref="D29">
    <cfRule type="cellIs" dxfId="295" priority="169" stopIfTrue="1" operator="equal">
      <formula>"NO ADMISIBLE"</formula>
    </cfRule>
  </conditionalFormatting>
  <conditionalFormatting sqref="D29">
    <cfRule type="cellIs" dxfId="294" priority="170" stopIfTrue="1" operator="equal">
      <formula>"NO ADMISIBLE"</formula>
    </cfRule>
  </conditionalFormatting>
  <conditionalFormatting sqref="D25:F25 U25:U27 O25:Q27 Y25:Z27 AB25:AE27">
    <cfRule type="cellIs" dxfId="293" priority="168" stopIfTrue="1" operator="equal">
      <formula>"NO ADMISIBLE"</formula>
    </cfRule>
  </conditionalFormatting>
  <conditionalFormatting sqref="V26:X27 Z26:AA27 AC26:AC27 AE26:AF27 R25:R27 T25:T27 V25:AF25">
    <cfRule type="cellIs" dxfId="292" priority="166" stopIfTrue="1" operator="equal">
      <formula>"NO ADMISIBLE"</formula>
    </cfRule>
    <cfRule type="cellIs" dxfId="291" priority="167" stopIfTrue="1" operator="equal">
      <formula>"ADMISIBLE"</formula>
    </cfRule>
  </conditionalFormatting>
  <conditionalFormatting sqref="F26:F27 K25">
    <cfRule type="cellIs" dxfId="290" priority="165" stopIfTrue="1" operator="equal">
      <formula>"NO ADMISIBLE"</formula>
    </cfRule>
  </conditionalFormatting>
  <conditionalFormatting sqref="AB26:AB27">
    <cfRule type="cellIs" dxfId="289" priority="163" stopIfTrue="1" operator="equal">
      <formula>"NO ADMISIBLE"</formula>
    </cfRule>
    <cfRule type="cellIs" dxfId="288" priority="164" stopIfTrue="1" operator="equal">
      <formula>"ADMISIBLE"</formula>
    </cfRule>
  </conditionalFormatting>
  <conditionalFormatting sqref="AD26:AD27">
    <cfRule type="cellIs" dxfId="287" priority="161" stopIfTrue="1" operator="equal">
      <formula>"NO ADMISIBLE"</formula>
    </cfRule>
    <cfRule type="cellIs" dxfId="286" priority="162" stopIfTrue="1" operator="equal">
      <formula>"ADMISIBLE"</formula>
    </cfRule>
  </conditionalFormatting>
  <conditionalFormatting sqref="S25">
    <cfRule type="cellIs" dxfId="285" priority="160" stopIfTrue="1" operator="equal">
      <formula>"NO ADMISIBLE"</formula>
    </cfRule>
  </conditionalFormatting>
  <conditionalFormatting sqref="L26:N27">
    <cfRule type="cellIs" dxfId="284" priority="158" stopIfTrue="1" operator="equal">
      <formula>"NO ADMISIBLE"</formula>
    </cfRule>
  </conditionalFormatting>
  <conditionalFormatting sqref="S26:S27">
    <cfRule type="cellIs" dxfId="283" priority="157" stopIfTrue="1" operator="equal">
      <formula>"NO ADMISIBLE"</formula>
    </cfRule>
  </conditionalFormatting>
  <conditionalFormatting sqref="S26">
    <cfRule type="cellIs" dxfId="282" priority="154" stopIfTrue="1" operator="equal">
      <formula>"NO ADMISIBLE"</formula>
    </cfRule>
  </conditionalFormatting>
  <conditionalFormatting sqref="S27">
    <cfRule type="cellIs" dxfId="281" priority="153" stopIfTrue="1" operator="equal">
      <formula>"NO ADMISIBLE"</formula>
    </cfRule>
  </conditionalFormatting>
  <conditionalFormatting sqref="D27:E27 E26">
    <cfRule type="cellIs" dxfId="280" priority="151" stopIfTrue="1" operator="equal">
      <formula>"NO ADMISIBLE"</formula>
    </cfRule>
  </conditionalFormatting>
  <conditionalFormatting sqref="D26">
    <cfRule type="cellIs" dxfId="279" priority="149" stopIfTrue="1" operator="equal">
      <formula>"NO ADMISIBLE"</formula>
    </cfRule>
  </conditionalFormatting>
  <conditionalFormatting sqref="D26">
    <cfRule type="cellIs" dxfId="278" priority="150" stopIfTrue="1" operator="equal">
      <formula>"NO ADMISIBLE"</formula>
    </cfRule>
  </conditionalFormatting>
  <conditionalFormatting sqref="D22:F22 U22:U24 O22:Q24 Y22:Z24 AB22:AE24">
    <cfRule type="cellIs" dxfId="277" priority="148" stopIfTrue="1" operator="equal">
      <formula>"NO ADMISIBLE"</formula>
    </cfRule>
  </conditionalFormatting>
  <conditionalFormatting sqref="V23:X24 Z23:AA24 AC23:AC24 AE23:AF24 R22:R24 T22:T24 V22:AF22">
    <cfRule type="cellIs" dxfId="276" priority="146" stopIfTrue="1" operator="equal">
      <formula>"NO ADMISIBLE"</formula>
    </cfRule>
    <cfRule type="cellIs" dxfId="275" priority="147" stopIfTrue="1" operator="equal">
      <formula>"ADMISIBLE"</formula>
    </cfRule>
  </conditionalFormatting>
  <conditionalFormatting sqref="F23:F24">
    <cfRule type="cellIs" dxfId="274" priority="145" stopIfTrue="1" operator="equal">
      <formula>"NO ADMISIBLE"</formula>
    </cfRule>
  </conditionalFormatting>
  <conditionalFormatting sqref="AB23:AB24">
    <cfRule type="cellIs" dxfId="273" priority="143" stopIfTrue="1" operator="equal">
      <formula>"NO ADMISIBLE"</formula>
    </cfRule>
    <cfRule type="cellIs" dxfId="272" priority="144" stopIfTrue="1" operator="equal">
      <formula>"ADMISIBLE"</formula>
    </cfRule>
  </conditionalFormatting>
  <conditionalFormatting sqref="AD23:AD24">
    <cfRule type="cellIs" dxfId="271" priority="141" stopIfTrue="1" operator="equal">
      <formula>"NO ADMISIBLE"</formula>
    </cfRule>
    <cfRule type="cellIs" dxfId="270" priority="142" stopIfTrue="1" operator="equal">
      <formula>"ADMISIBLE"</formula>
    </cfRule>
  </conditionalFormatting>
  <conditionalFormatting sqref="D23:E24">
    <cfRule type="cellIs" dxfId="269" priority="140" stopIfTrue="1" operator="equal">
      <formula>"NO ADMISIBLE"</formula>
    </cfRule>
  </conditionalFormatting>
  <conditionalFormatting sqref="L23:N24">
    <cfRule type="cellIs" dxfId="268" priority="139" stopIfTrue="1" operator="equal">
      <formula>"NO ADMISIBLE"</formula>
    </cfRule>
  </conditionalFormatting>
  <conditionalFormatting sqref="S23:S24">
    <cfRule type="cellIs" dxfId="267" priority="138" stopIfTrue="1" operator="equal">
      <formula>"NO ADMISIBLE"</formula>
    </cfRule>
  </conditionalFormatting>
  <conditionalFormatting sqref="L23:N24">
    <cfRule type="cellIs" dxfId="266" priority="136" stopIfTrue="1" operator="equal">
      <formula>"NO ADMISIBLE"</formula>
    </cfRule>
  </conditionalFormatting>
  <conditionalFormatting sqref="S23">
    <cfRule type="cellIs" dxfId="265" priority="135" stopIfTrue="1" operator="equal">
      <formula>"NO ADMISIBLE"</formula>
    </cfRule>
  </conditionalFormatting>
  <conditionalFormatting sqref="S22">
    <cfRule type="cellIs" dxfId="264" priority="131" stopIfTrue="1" operator="equal">
      <formula>"NO ADMISIBLE"</formula>
    </cfRule>
  </conditionalFormatting>
  <conditionalFormatting sqref="D19:F19 U19:U21 O19:Q21 Y19:Z21 AB19:AE21">
    <cfRule type="cellIs" dxfId="263" priority="130" stopIfTrue="1" operator="equal">
      <formula>"NO ADMISIBLE"</formula>
    </cfRule>
  </conditionalFormatting>
  <conditionalFormatting sqref="V20:X21 Z20:AA21 AC20:AC21 AE20:AF21 R19:R21 T19:T21 V19:AF19">
    <cfRule type="cellIs" dxfId="262" priority="128" stopIfTrue="1" operator="equal">
      <formula>"NO ADMISIBLE"</formula>
    </cfRule>
    <cfRule type="cellIs" dxfId="261" priority="129" stopIfTrue="1" operator="equal">
      <formula>"ADMISIBLE"</formula>
    </cfRule>
  </conditionalFormatting>
  <conditionalFormatting sqref="F20:F21 K19">
    <cfRule type="cellIs" dxfId="260" priority="127" stopIfTrue="1" operator="equal">
      <formula>"NO ADMISIBLE"</formula>
    </cfRule>
  </conditionalFormatting>
  <conditionalFormatting sqref="AB20:AB21">
    <cfRule type="cellIs" dxfId="259" priority="125" stopIfTrue="1" operator="equal">
      <formula>"NO ADMISIBLE"</formula>
    </cfRule>
    <cfRule type="cellIs" dxfId="258" priority="126" stopIfTrue="1" operator="equal">
      <formula>"ADMISIBLE"</formula>
    </cfRule>
  </conditionalFormatting>
  <conditionalFormatting sqref="AD20:AD21">
    <cfRule type="cellIs" dxfId="257" priority="123" stopIfTrue="1" operator="equal">
      <formula>"NO ADMISIBLE"</formula>
    </cfRule>
    <cfRule type="cellIs" dxfId="256" priority="124" stopIfTrue="1" operator="equal">
      <formula>"ADMISIBLE"</formula>
    </cfRule>
  </conditionalFormatting>
  <conditionalFormatting sqref="S19">
    <cfRule type="cellIs" dxfId="255" priority="122" stopIfTrue="1" operator="equal">
      <formula>"NO ADMISIBLE"</formula>
    </cfRule>
  </conditionalFormatting>
  <conditionalFormatting sqref="L20:N21">
    <cfRule type="cellIs" dxfId="254" priority="117" stopIfTrue="1" operator="equal">
      <formula>"NO ADMISIBLE"</formula>
    </cfRule>
  </conditionalFormatting>
  <conditionalFormatting sqref="L20:N21">
    <cfRule type="cellIs" dxfId="253" priority="120" stopIfTrue="1" operator="equal">
      <formula>"NO ADMISIBLE"</formula>
    </cfRule>
  </conditionalFormatting>
  <conditionalFormatting sqref="S20:S21">
    <cfRule type="cellIs" dxfId="252" priority="119" stopIfTrue="1" operator="equal">
      <formula>"NO ADMISIBLE"</formula>
    </cfRule>
  </conditionalFormatting>
  <conditionalFormatting sqref="D21:E21 E20">
    <cfRule type="cellIs" dxfId="251" priority="114" stopIfTrue="1" operator="equal">
      <formula>"NO ADMISIBLE"</formula>
    </cfRule>
  </conditionalFormatting>
  <conditionalFormatting sqref="S20">
    <cfRule type="cellIs" dxfId="250" priority="116" stopIfTrue="1" operator="equal">
      <formula>"NO ADMISIBLE"</formula>
    </cfRule>
  </conditionalFormatting>
  <conditionalFormatting sqref="S21">
    <cfRule type="cellIs" dxfId="249" priority="115" stopIfTrue="1" operator="equal">
      <formula>"NO ADMISIBLE"</formula>
    </cfRule>
  </conditionalFormatting>
  <conditionalFormatting sqref="D21:E21 E20">
    <cfRule type="cellIs" dxfId="248" priority="113" stopIfTrue="1" operator="equal">
      <formula>"NO ADMISIBLE"</formula>
    </cfRule>
  </conditionalFormatting>
  <conditionalFormatting sqref="D20">
    <cfRule type="cellIs" dxfId="247" priority="111" stopIfTrue="1" operator="equal">
      <formula>"NO ADMISIBLE"</formula>
    </cfRule>
  </conditionalFormatting>
  <conditionalFormatting sqref="D20">
    <cfRule type="cellIs" dxfId="246" priority="112" stopIfTrue="1" operator="equal">
      <formula>"NO ADMISIBLE"</formula>
    </cfRule>
  </conditionalFormatting>
  <conditionalFormatting sqref="D16:F16 U16:U18 O16:Q18 Y16:Z18 AB16:AE18">
    <cfRule type="cellIs" dxfId="245" priority="110" stopIfTrue="1" operator="equal">
      <formula>"NO ADMISIBLE"</formula>
    </cfRule>
  </conditionalFormatting>
  <conditionalFormatting sqref="V17:X18 Z17:AA18 AC17:AC18 AE17:AF18 R16:R18 T16:T18 V16:AF16">
    <cfRule type="cellIs" dxfId="244" priority="108" stopIfTrue="1" operator="equal">
      <formula>"NO ADMISIBLE"</formula>
    </cfRule>
    <cfRule type="cellIs" dxfId="243" priority="109" stopIfTrue="1" operator="equal">
      <formula>"ADMISIBLE"</formula>
    </cfRule>
  </conditionalFormatting>
  <conditionalFormatting sqref="F17:F18 K16">
    <cfRule type="cellIs" dxfId="242" priority="107" stopIfTrue="1" operator="equal">
      <formula>"NO ADMISIBLE"</formula>
    </cfRule>
  </conditionalFormatting>
  <conditionalFormatting sqref="AB17:AB18">
    <cfRule type="cellIs" dxfId="241" priority="105" stopIfTrue="1" operator="equal">
      <formula>"NO ADMISIBLE"</formula>
    </cfRule>
    <cfRule type="cellIs" dxfId="240" priority="106" stopIfTrue="1" operator="equal">
      <formula>"ADMISIBLE"</formula>
    </cfRule>
  </conditionalFormatting>
  <conditionalFormatting sqref="AD17:AD18">
    <cfRule type="cellIs" dxfId="239" priority="103" stopIfTrue="1" operator="equal">
      <formula>"NO ADMISIBLE"</formula>
    </cfRule>
    <cfRule type="cellIs" dxfId="238" priority="104" stopIfTrue="1" operator="equal">
      <formula>"ADMISIBLE"</formula>
    </cfRule>
  </conditionalFormatting>
  <conditionalFormatting sqref="S16">
    <cfRule type="cellIs" dxfId="237" priority="102" stopIfTrue="1" operator="equal">
      <formula>"NO ADMISIBLE"</formula>
    </cfRule>
  </conditionalFormatting>
  <conditionalFormatting sqref="L17:N18">
    <cfRule type="cellIs" dxfId="236" priority="100" stopIfTrue="1" operator="equal">
      <formula>"NO ADMISIBLE"</formula>
    </cfRule>
  </conditionalFormatting>
  <conditionalFormatting sqref="S17:S18">
    <cfRule type="cellIs" dxfId="235" priority="99" stopIfTrue="1" operator="equal">
      <formula>"NO ADMISIBLE"</formula>
    </cfRule>
  </conditionalFormatting>
  <conditionalFormatting sqref="L17:N18">
    <cfRule type="cellIs" dxfId="234" priority="97" stopIfTrue="1" operator="equal">
      <formula>"NO ADMISIBLE"</formula>
    </cfRule>
  </conditionalFormatting>
  <conditionalFormatting sqref="S17">
    <cfRule type="cellIs" dxfId="233" priority="96" stopIfTrue="1" operator="equal">
      <formula>"NO ADMISIBLE"</formula>
    </cfRule>
  </conditionalFormatting>
  <conditionalFormatting sqref="S18">
    <cfRule type="cellIs" dxfId="232" priority="95" stopIfTrue="1" operator="equal">
      <formula>"NO ADMISIBLE"</formula>
    </cfRule>
  </conditionalFormatting>
  <conditionalFormatting sqref="D18:E18 E17">
    <cfRule type="cellIs" dxfId="231" priority="94" stopIfTrue="1" operator="equal">
      <formula>"NO ADMISIBLE"</formula>
    </cfRule>
  </conditionalFormatting>
  <conditionalFormatting sqref="D18:E18 E17">
    <cfRule type="cellIs" dxfId="230" priority="93" stopIfTrue="1" operator="equal">
      <formula>"NO ADMISIBLE"</formula>
    </cfRule>
  </conditionalFormatting>
  <conditionalFormatting sqref="D17">
    <cfRule type="cellIs" dxfId="229" priority="91" stopIfTrue="1" operator="equal">
      <formula>"NO ADMISIBLE"</formula>
    </cfRule>
  </conditionalFormatting>
  <conditionalFormatting sqref="D17">
    <cfRule type="cellIs" dxfId="228" priority="92" stopIfTrue="1" operator="equal">
      <formula>"NO ADMISIBLE"</formula>
    </cfRule>
  </conditionalFormatting>
  <conditionalFormatting sqref="F77">
    <cfRule type="cellIs" dxfId="227" priority="90" stopIfTrue="1" operator="equal">
      <formula>"NO ADMISIBLE"</formula>
    </cfRule>
  </conditionalFormatting>
  <conditionalFormatting sqref="AA99">
    <cfRule type="cellIs" dxfId="226" priority="86" stopIfTrue="1" operator="equal">
      <formula>"NO ADMISIBLE"</formula>
    </cfRule>
    <cfRule type="cellIs" dxfId="225" priority="87" stopIfTrue="1" operator="equal">
      <formula>"ADMISIBLE"</formula>
    </cfRule>
  </conditionalFormatting>
  <conditionalFormatting sqref="AF99">
    <cfRule type="cellIs" dxfId="224" priority="84" stopIfTrue="1" operator="equal">
      <formula>"NO ADMISIBLE"</formula>
    </cfRule>
    <cfRule type="cellIs" dxfId="223" priority="85" stopIfTrue="1" operator="equal">
      <formula>"ADMISIBLE"</formula>
    </cfRule>
  </conditionalFormatting>
  <conditionalFormatting sqref="AA181">
    <cfRule type="cellIs" dxfId="222" priority="82" stopIfTrue="1" operator="equal">
      <formula>"NO ADMISIBLE"</formula>
    </cfRule>
    <cfRule type="cellIs" dxfId="221" priority="83" stopIfTrue="1" operator="equal">
      <formula>"ADMISIBLE"</formula>
    </cfRule>
  </conditionalFormatting>
  <conditionalFormatting sqref="AF181">
    <cfRule type="cellIs" dxfId="220" priority="80" stopIfTrue="1" operator="equal">
      <formula>"NO ADMISIBLE"</formula>
    </cfRule>
    <cfRule type="cellIs" dxfId="219" priority="81" stopIfTrue="1" operator="equal">
      <formula>"ADMISIBLE"</formula>
    </cfRule>
  </conditionalFormatting>
  <conditionalFormatting sqref="F68">
    <cfRule type="cellIs" dxfId="218" priority="79" stopIfTrue="1" operator="equal">
      <formula>"NO ADMISIBLE"</formula>
    </cfRule>
  </conditionalFormatting>
  <conditionalFormatting sqref="AF155">
    <cfRule type="cellIs" dxfId="217" priority="77" stopIfTrue="1" operator="equal">
      <formula>"NO ADMISIBLE"</formula>
    </cfRule>
    <cfRule type="cellIs" dxfId="216" priority="78" stopIfTrue="1" operator="equal">
      <formula>"ADMISIBLE"</formula>
    </cfRule>
  </conditionalFormatting>
  <conditionalFormatting sqref="AA170">
    <cfRule type="cellIs" dxfId="215" priority="73" stopIfTrue="1" operator="equal">
      <formula>"NO ADMISIBLE"</formula>
    </cfRule>
    <cfRule type="cellIs" dxfId="214" priority="74" stopIfTrue="1" operator="equal">
      <formula>"ADMISIBLE"</formula>
    </cfRule>
  </conditionalFormatting>
  <conditionalFormatting sqref="AF170">
    <cfRule type="cellIs" dxfId="213" priority="71" stopIfTrue="1" operator="equal">
      <formula>"NO ADMISIBLE"</formula>
    </cfRule>
    <cfRule type="cellIs" dxfId="212" priority="72" stopIfTrue="1" operator="equal">
      <formula>"ADMISIBLE"</formula>
    </cfRule>
  </conditionalFormatting>
  <conditionalFormatting sqref="AA191">
    <cfRule type="cellIs" dxfId="211" priority="69" stopIfTrue="1" operator="equal">
      <formula>"NO ADMISIBLE"</formula>
    </cfRule>
    <cfRule type="cellIs" dxfId="210" priority="70" stopIfTrue="1" operator="equal">
      <formula>"ADMISIBLE"</formula>
    </cfRule>
  </conditionalFormatting>
  <conditionalFormatting sqref="AF191">
    <cfRule type="cellIs" dxfId="209" priority="67" stopIfTrue="1" operator="equal">
      <formula>"NO ADMISIBLE"</formula>
    </cfRule>
    <cfRule type="cellIs" dxfId="208" priority="68" stopIfTrue="1" operator="equal">
      <formula>"ADMISIBLE"</formula>
    </cfRule>
  </conditionalFormatting>
  <conditionalFormatting sqref="AA106">
    <cfRule type="cellIs" dxfId="207" priority="57" stopIfTrue="1" operator="equal">
      <formula>"NO ADMISIBLE"</formula>
    </cfRule>
    <cfRule type="cellIs" dxfId="206" priority="58" stopIfTrue="1" operator="equal">
      <formula>"ADMISIBLE"</formula>
    </cfRule>
  </conditionalFormatting>
  <conditionalFormatting sqref="AF106">
    <cfRule type="cellIs" dxfId="205" priority="55" stopIfTrue="1" operator="equal">
      <formula>"NO ADMISIBLE"</formula>
    </cfRule>
    <cfRule type="cellIs" dxfId="204" priority="56" stopIfTrue="1" operator="equal">
      <formula>"ADMISIBLE"</formula>
    </cfRule>
  </conditionalFormatting>
  <conditionalFormatting sqref="AA44">
    <cfRule type="cellIs" dxfId="203" priority="53" stopIfTrue="1" operator="equal">
      <formula>"NO ADMISIBLE"</formula>
    </cfRule>
    <cfRule type="cellIs" dxfId="202" priority="54" stopIfTrue="1" operator="equal">
      <formula>"ADMISIBLE"</formula>
    </cfRule>
  </conditionalFormatting>
  <conditionalFormatting sqref="AF44">
    <cfRule type="cellIs" dxfId="201" priority="51" stopIfTrue="1" operator="equal">
      <formula>"NO ADMISIBLE"</formula>
    </cfRule>
    <cfRule type="cellIs" dxfId="200" priority="52" stopIfTrue="1" operator="equal">
      <formula>"ADMISIBLE"</formula>
    </cfRule>
  </conditionalFormatting>
  <conditionalFormatting sqref="AA60">
    <cfRule type="cellIs" dxfId="199" priority="49" stopIfTrue="1" operator="equal">
      <formula>"NO ADMISIBLE"</formula>
    </cfRule>
    <cfRule type="cellIs" dxfId="198" priority="50" stopIfTrue="1" operator="equal">
      <formula>"ADMISIBLE"</formula>
    </cfRule>
  </conditionalFormatting>
  <conditionalFormatting sqref="AF60">
    <cfRule type="cellIs" dxfId="197" priority="47" stopIfTrue="1" operator="equal">
      <formula>"NO ADMISIBLE"</formula>
    </cfRule>
    <cfRule type="cellIs" dxfId="196" priority="48" stopIfTrue="1" operator="equal">
      <formula>"ADMISIBLE"</formula>
    </cfRule>
  </conditionalFormatting>
  <conditionalFormatting sqref="AA63">
    <cfRule type="cellIs" dxfId="195" priority="45" stopIfTrue="1" operator="equal">
      <formula>"NO ADMISIBLE"</formula>
    </cfRule>
    <cfRule type="cellIs" dxfId="194" priority="46" stopIfTrue="1" operator="equal">
      <formula>"ADMISIBLE"</formula>
    </cfRule>
  </conditionalFormatting>
  <conditionalFormatting sqref="AF63">
    <cfRule type="cellIs" dxfId="193" priority="43" stopIfTrue="1" operator="equal">
      <formula>"NO ADMISIBLE"</formula>
    </cfRule>
    <cfRule type="cellIs" dxfId="192" priority="44" stopIfTrue="1" operator="equal">
      <formula>"ADMISIBLE"</formula>
    </cfRule>
  </conditionalFormatting>
  <conditionalFormatting sqref="AA82">
    <cfRule type="cellIs" dxfId="191" priority="41" stopIfTrue="1" operator="equal">
      <formula>"NO ADMISIBLE"</formula>
    </cfRule>
    <cfRule type="cellIs" dxfId="190" priority="42" stopIfTrue="1" operator="equal">
      <formula>"ADMISIBLE"</formula>
    </cfRule>
  </conditionalFormatting>
  <conditionalFormatting sqref="AF82">
    <cfRule type="cellIs" dxfId="189" priority="39" stopIfTrue="1" operator="equal">
      <formula>"NO ADMISIBLE"</formula>
    </cfRule>
    <cfRule type="cellIs" dxfId="188" priority="40" stopIfTrue="1" operator="equal">
      <formula>"ADMISIBLE"</formula>
    </cfRule>
  </conditionalFormatting>
  <conditionalFormatting sqref="AA109">
    <cfRule type="cellIs" dxfId="187" priority="37" stopIfTrue="1" operator="equal">
      <formula>"NO ADMISIBLE"</formula>
    </cfRule>
    <cfRule type="cellIs" dxfId="186" priority="38" stopIfTrue="1" operator="equal">
      <formula>"ADMISIBLE"</formula>
    </cfRule>
  </conditionalFormatting>
  <conditionalFormatting sqref="AF109">
    <cfRule type="cellIs" dxfId="185" priority="35" stopIfTrue="1" operator="equal">
      <formula>"NO ADMISIBLE"</formula>
    </cfRule>
    <cfRule type="cellIs" dxfId="184" priority="36" stopIfTrue="1" operator="equal">
      <formula>"ADMISIBLE"</formula>
    </cfRule>
  </conditionalFormatting>
  <conditionalFormatting sqref="AA131">
    <cfRule type="cellIs" dxfId="183" priority="33" stopIfTrue="1" operator="equal">
      <formula>"NO ADMISIBLE"</formula>
    </cfRule>
    <cfRule type="cellIs" dxfId="182" priority="34" stopIfTrue="1" operator="equal">
      <formula>"ADMISIBLE"</formula>
    </cfRule>
  </conditionalFormatting>
  <conditionalFormatting sqref="AF131">
    <cfRule type="cellIs" dxfId="181" priority="31" stopIfTrue="1" operator="equal">
      <formula>"NO ADMISIBLE"</formula>
    </cfRule>
    <cfRule type="cellIs" dxfId="180" priority="32" stopIfTrue="1" operator="equal">
      <formula>"ADMISIBLE"</formula>
    </cfRule>
  </conditionalFormatting>
  <conditionalFormatting sqref="AA141">
    <cfRule type="cellIs" dxfId="179" priority="29" stopIfTrue="1" operator="equal">
      <formula>"NO ADMISIBLE"</formula>
    </cfRule>
    <cfRule type="cellIs" dxfId="178" priority="30" stopIfTrue="1" operator="equal">
      <formula>"ADMISIBLE"</formula>
    </cfRule>
  </conditionalFormatting>
  <conditionalFormatting sqref="AF141">
    <cfRule type="cellIs" dxfId="177" priority="27" stopIfTrue="1" operator="equal">
      <formula>"NO ADMISIBLE"</formula>
    </cfRule>
    <cfRule type="cellIs" dxfId="176" priority="28" stopIfTrue="1" operator="equal">
      <formula>"ADMISIBLE"</formula>
    </cfRule>
  </conditionalFormatting>
  <conditionalFormatting sqref="AF159">
    <cfRule type="cellIs" dxfId="175" priority="23" stopIfTrue="1" operator="equal">
      <formula>"NO ADMISIBLE"</formula>
    </cfRule>
    <cfRule type="cellIs" dxfId="174" priority="24" stopIfTrue="1" operator="equal">
      <formula>"ADMISIBLE"</formula>
    </cfRule>
  </conditionalFormatting>
  <conditionalFormatting sqref="AA155">
    <cfRule type="cellIs" dxfId="173" priority="21" stopIfTrue="1" operator="equal">
      <formula>"NO ADMISIBLE"</formula>
    </cfRule>
    <cfRule type="cellIs" dxfId="172" priority="22" stopIfTrue="1" operator="equal">
      <formula>"ADMISIBLE"</formula>
    </cfRule>
  </conditionalFormatting>
  <conditionalFormatting sqref="AA159">
    <cfRule type="cellIs" dxfId="171" priority="19" stopIfTrue="1" operator="equal">
      <formula>"NO ADMISIBLE"</formula>
    </cfRule>
    <cfRule type="cellIs" dxfId="170" priority="20" stopIfTrue="1" operator="equal">
      <formula>"ADMISIBLE"</formula>
    </cfRule>
  </conditionalFormatting>
  <conditionalFormatting sqref="AA166">
    <cfRule type="cellIs" dxfId="169" priority="17" stopIfTrue="1" operator="equal">
      <formula>"NO ADMISIBLE"</formula>
    </cfRule>
    <cfRule type="cellIs" dxfId="168" priority="18" stopIfTrue="1" operator="equal">
      <formula>"ADMISIBLE"</formula>
    </cfRule>
  </conditionalFormatting>
  <conditionalFormatting sqref="AF166">
    <cfRule type="cellIs" dxfId="167" priority="15" stopIfTrue="1" operator="equal">
      <formula>"NO ADMISIBLE"</formula>
    </cfRule>
    <cfRule type="cellIs" dxfId="166" priority="16" stopIfTrue="1" operator="equal">
      <formula>"ADMISIBLE"</formula>
    </cfRule>
  </conditionalFormatting>
  <conditionalFormatting sqref="AA174">
    <cfRule type="cellIs" dxfId="165" priority="9" stopIfTrue="1" operator="equal">
      <formula>"NO ADMISIBLE"</formula>
    </cfRule>
    <cfRule type="cellIs" dxfId="164" priority="10" stopIfTrue="1" operator="equal">
      <formula>"ADMISIBLE"</formula>
    </cfRule>
  </conditionalFormatting>
  <conditionalFormatting sqref="AF174">
    <cfRule type="cellIs" dxfId="163" priority="5" stopIfTrue="1" operator="equal">
      <formula>"NO ADMISIBLE"</formula>
    </cfRule>
    <cfRule type="cellIs" dxfId="162" priority="6" stopIfTrue="1" operator="equal">
      <formula>"ADMISIBLE"</formula>
    </cfRule>
  </conditionalFormatting>
  <conditionalFormatting sqref="AA184">
    <cfRule type="cellIs" dxfId="161" priority="3" stopIfTrue="1" operator="equal">
      <formula>"NO ADMISIBLE"</formula>
    </cfRule>
    <cfRule type="cellIs" dxfId="160" priority="4" stopIfTrue="1" operator="equal">
      <formula>"ADMISIBLE"</formula>
    </cfRule>
  </conditionalFormatting>
  <conditionalFormatting sqref="AF184">
    <cfRule type="cellIs" dxfId="159" priority="1" stopIfTrue="1" operator="equal">
      <formula>"NO ADMISIBLE"</formula>
    </cfRule>
    <cfRule type="cellIs" dxfId="158" priority="2" stopIfTrue="1" operator="equal">
      <formula>"ADMISIBLE"</formula>
    </cfRule>
  </conditionalFormatting>
  <pageMargins left="0.7" right="0.7" top="0.75" bottom="0.75" header="0.3" footer="0.3"/>
  <pageSetup scale="23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63556-3C07-4177-A44E-C47236AE4B2D}">
  <sheetPr codeName="Hoja2"/>
  <dimension ref="C1:AF70"/>
  <sheetViews>
    <sheetView showGridLines="0" topLeftCell="A62" zoomScale="90" zoomScaleNormal="90" workbookViewId="0">
      <selection activeCell="A67" sqref="A67:XFD69"/>
    </sheetView>
  </sheetViews>
  <sheetFormatPr baseColWidth="10" defaultColWidth="11.42578125" defaultRowHeight="15" x14ac:dyDescent="0.25"/>
  <cols>
    <col min="2" max="2" width="1" customWidth="1"/>
    <col min="4" max="4" width="18.85546875" customWidth="1"/>
    <col min="5" max="5" width="8.140625" customWidth="1"/>
    <col min="6" max="6" width="9.7109375" customWidth="1"/>
    <col min="7" max="7" width="0.85546875" customWidth="1"/>
    <col min="8" max="12" width="16.140625" customWidth="1"/>
    <col min="13" max="13" width="14.42578125" customWidth="1"/>
    <col min="14" max="14" width="12.42578125" customWidth="1"/>
    <col min="16" max="16" width="13.42578125" bestFit="1" customWidth="1"/>
    <col min="17" max="17" width="15.5703125" customWidth="1"/>
    <col min="18" max="18" width="12" customWidth="1"/>
    <col min="19" max="19" width="12.85546875" customWidth="1"/>
    <col min="20" max="20" width="12.5703125" bestFit="1" customWidth="1"/>
  </cols>
  <sheetData>
    <row r="1" spans="3:32" ht="15.75" thickBot="1" x14ac:dyDescent="0.3"/>
    <row r="2" spans="3:32" ht="51.75" thickBot="1" x14ac:dyDescent="0.3">
      <c r="C2" s="172" t="s">
        <v>70</v>
      </c>
      <c r="D2" s="173"/>
      <c r="E2" s="173"/>
      <c r="F2" s="174"/>
      <c r="G2" s="175" t="s">
        <v>71</v>
      </c>
      <c r="H2" s="176"/>
      <c r="I2" s="176"/>
      <c r="J2" s="176"/>
      <c r="K2" s="176"/>
      <c r="L2" s="176"/>
      <c r="M2" s="20"/>
      <c r="N2" s="20"/>
      <c r="O2" s="20"/>
      <c r="P2" s="21"/>
      <c r="Q2" s="177" t="s">
        <v>72</v>
      </c>
      <c r="R2" s="178"/>
      <c r="S2" s="169" t="s">
        <v>73</v>
      </c>
      <c r="T2" s="170"/>
      <c r="U2" s="169" t="s">
        <v>74</v>
      </c>
      <c r="V2" s="170"/>
      <c r="W2" s="169" t="s">
        <v>75</v>
      </c>
      <c r="X2" s="170"/>
      <c r="Y2" s="169" t="s">
        <v>76</v>
      </c>
      <c r="Z2" s="170"/>
      <c r="AA2" s="22" t="s">
        <v>77</v>
      </c>
      <c r="AB2" s="169" t="s">
        <v>78</v>
      </c>
      <c r="AC2" s="170"/>
      <c r="AD2" s="169" t="s">
        <v>79</v>
      </c>
      <c r="AE2" s="170"/>
      <c r="AF2" s="22" t="s">
        <v>80</v>
      </c>
    </row>
    <row r="3" spans="3:32" ht="33" customHeight="1" x14ac:dyDescent="0.25">
      <c r="C3" s="164" t="s">
        <v>81</v>
      </c>
      <c r="D3" s="166" t="s">
        <v>82</v>
      </c>
      <c r="E3" s="167" t="s">
        <v>83</v>
      </c>
      <c r="F3" s="167" t="s">
        <v>84</v>
      </c>
      <c r="G3" s="167" t="s">
        <v>85</v>
      </c>
      <c r="H3" s="161" t="s">
        <v>86</v>
      </c>
      <c r="I3" s="161" t="s">
        <v>87</v>
      </c>
      <c r="J3" s="163" t="s">
        <v>88</v>
      </c>
      <c r="K3" s="153" t="s">
        <v>89</v>
      </c>
      <c r="L3" s="154" t="s">
        <v>236</v>
      </c>
      <c r="M3" s="153" t="s">
        <v>91</v>
      </c>
      <c r="N3" s="153" t="s">
        <v>92</v>
      </c>
      <c r="O3" s="179" t="s">
        <v>93</v>
      </c>
      <c r="P3" s="156" t="s">
        <v>94</v>
      </c>
      <c r="Q3" s="157" t="s">
        <v>237</v>
      </c>
      <c r="R3" s="157"/>
      <c r="S3" s="158" t="s">
        <v>238</v>
      </c>
      <c r="T3" s="159"/>
      <c r="U3" s="160" t="s">
        <v>97</v>
      </c>
      <c r="V3" s="159"/>
      <c r="W3" s="160" t="s">
        <v>239</v>
      </c>
      <c r="X3" s="159"/>
      <c r="Y3" s="160" t="s">
        <v>99</v>
      </c>
      <c r="Z3" s="159"/>
      <c r="AA3" s="171" t="s">
        <v>100</v>
      </c>
      <c r="AB3" s="160" t="s">
        <v>101</v>
      </c>
      <c r="AC3" s="159"/>
      <c r="AD3" s="160" t="s">
        <v>102</v>
      </c>
      <c r="AE3" s="159"/>
      <c r="AF3" s="171" t="s">
        <v>100</v>
      </c>
    </row>
    <row r="4" spans="3:32" ht="39" thickBot="1" x14ac:dyDescent="0.3">
      <c r="C4" s="165"/>
      <c r="D4" s="166"/>
      <c r="E4" s="168"/>
      <c r="F4" s="168"/>
      <c r="G4" s="168"/>
      <c r="H4" s="162"/>
      <c r="I4" s="163"/>
      <c r="J4" s="162"/>
      <c r="K4" s="154"/>
      <c r="L4" s="154"/>
      <c r="M4" s="154"/>
      <c r="N4" s="154"/>
      <c r="O4" s="180"/>
      <c r="P4" s="156"/>
      <c r="Q4" s="31" t="s">
        <v>103</v>
      </c>
      <c r="R4" s="32">
        <v>0.125</v>
      </c>
      <c r="S4" s="30" t="s">
        <v>104</v>
      </c>
      <c r="T4" s="32">
        <f>+R4*50%</f>
        <v>6.25E-2</v>
      </c>
      <c r="U4" s="1" t="s">
        <v>105</v>
      </c>
      <c r="V4" s="34">
        <v>1.1000000000000001</v>
      </c>
      <c r="W4" s="1" t="s">
        <v>106</v>
      </c>
      <c r="X4" s="3">
        <v>0.7</v>
      </c>
      <c r="Y4" s="1" t="s">
        <v>107</v>
      </c>
      <c r="Z4" s="2">
        <v>1</v>
      </c>
      <c r="AA4" s="171"/>
      <c r="AB4" s="4" t="s">
        <v>108</v>
      </c>
      <c r="AC4" s="5">
        <v>0</v>
      </c>
      <c r="AD4" s="4" t="s">
        <v>109</v>
      </c>
      <c r="AE4" s="5">
        <v>0</v>
      </c>
      <c r="AF4" s="171"/>
    </row>
    <row r="5" spans="3:32" ht="15.75" thickBot="1" x14ac:dyDescent="0.3">
      <c r="C5" s="165"/>
      <c r="D5" s="166"/>
      <c r="E5" s="168"/>
      <c r="F5" s="168"/>
      <c r="G5" s="168"/>
      <c r="H5" s="162"/>
      <c r="I5" s="163"/>
      <c r="J5" s="162"/>
      <c r="K5" s="154"/>
      <c r="L5" s="154"/>
      <c r="M5" s="155"/>
      <c r="N5" s="155"/>
      <c r="O5" s="180"/>
      <c r="P5" s="156"/>
      <c r="Q5" s="33" t="s">
        <v>110</v>
      </c>
      <c r="R5" s="33" t="s">
        <v>111</v>
      </c>
      <c r="S5" s="6" t="s">
        <v>110</v>
      </c>
      <c r="T5" s="6" t="s">
        <v>111</v>
      </c>
      <c r="U5" s="7" t="s">
        <v>110</v>
      </c>
      <c r="V5" s="6" t="s">
        <v>111</v>
      </c>
      <c r="W5" s="7" t="s">
        <v>110</v>
      </c>
      <c r="X5" s="6" t="s">
        <v>111</v>
      </c>
      <c r="Y5" s="7" t="s">
        <v>110</v>
      </c>
      <c r="Z5" s="6" t="s">
        <v>111</v>
      </c>
      <c r="AA5" s="171"/>
      <c r="AB5" s="8" t="s">
        <v>110</v>
      </c>
      <c r="AC5" s="6" t="s">
        <v>111</v>
      </c>
      <c r="AD5" s="8" t="s">
        <v>110</v>
      </c>
      <c r="AE5" s="6" t="s">
        <v>111</v>
      </c>
      <c r="AF5" s="171"/>
    </row>
    <row r="6" spans="3:32" ht="15.75" thickBot="1" x14ac:dyDescent="0.3">
      <c r="C6" s="149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51"/>
      <c r="R6" s="151"/>
      <c r="S6" s="150"/>
      <c r="T6" s="150"/>
      <c r="U6" s="150"/>
      <c r="V6" s="150"/>
      <c r="W6" s="150"/>
      <c r="X6" s="150"/>
      <c r="Y6" s="150"/>
      <c r="Z6" s="150"/>
      <c r="AA6" s="150"/>
      <c r="AB6" s="150"/>
      <c r="AC6" s="150"/>
      <c r="AD6" s="150"/>
      <c r="AE6" s="150"/>
      <c r="AF6" s="152"/>
    </row>
    <row r="7" spans="3:32" ht="15.75" thickBot="1" x14ac:dyDescent="0.3">
      <c r="C7" s="60"/>
      <c r="D7" s="74" t="e">
        <f>VLOOKUP(C7,'DATOS INICIALES'!$B$5:$C$64,2,0)</f>
        <v>#N/A</v>
      </c>
      <c r="E7" s="61">
        <f>SUM(E8:E17)</f>
        <v>0</v>
      </c>
      <c r="F7" s="61"/>
      <c r="G7" s="62">
        <f>(G8*$E8)+(G9*$E9)+(G10*$E10)+(G11*$E11)+(G12*$E12)+(G13*$E13)+(G14*$E14)+(G15*$E15)+(G16*$E16)+(G17*$E17)</f>
        <v>0</v>
      </c>
      <c r="H7" s="62">
        <f>(H8*$E8)+(H9*$E9)+(H10*$E10)+(H11*$E11)+(H12*$E12)+(H13*$E13)+(H14*$E14)+(H15*$E15)+(H16*$E16)+(H17*$E17)</f>
        <v>0</v>
      </c>
      <c r="I7" s="62">
        <f>(I8*$E8)+(I9*$E9)+(I10*$E10)+(I11*$E11)+(I12*$E12)+(I13*$E13)+(I14*$E14)+(I15*$E15)+(I16*$E16)+(I17*$E17)</f>
        <v>0</v>
      </c>
      <c r="J7" s="62">
        <f>(J8*$E8)+(J9*$E9)+(J10*$E10)+(J11*$E11)+(J12*$E12)+(J13*$E13)+(J14*$E14)+(J15*$E15)+(J16*$E16)+(J17*$E17)</f>
        <v>0</v>
      </c>
      <c r="K7" s="62">
        <f>SUM(K8:K17)</f>
        <v>0</v>
      </c>
      <c r="L7" s="62">
        <f>(L8*$E8)+(L9*$E9)+(L10*$E10)+(L11*$E11)+(L12*$E12)+(L13*$E13)+(L14*$E14)+(L15*$E15)+(L16*$E16)+(L17*$E17)</f>
        <v>0</v>
      </c>
      <c r="M7" s="62">
        <f>(M8*$E8)+(M9*$E9)+(M10*$E10)+(M11*$E11)+(M12*$E12)+(M13*$E13)+(M14*$E14)+(M15*$E15)+(M16*$E16)+(M17*$E17)</f>
        <v>0</v>
      </c>
      <c r="N7" s="62">
        <f>(N8*$E8)+(N9*$E9)+(N10*$E10)+(N11*$E11)+(N12*$E12)+(N13*$E13)+(N14*$E14)+(N15*$E15)+(N16*$E16)+(N17*$E17)</f>
        <v>0</v>
      </c>
      <c r="O7" s="63"/>
      <c r="P7" s="64">
        <f>+'DATOS INICIALES'!$H$3</f>
        <v>1808060441</v>
      </c>
      <c r="Q7" s="65">
        <f>+K7</f>
        <v>0</v>
      </c>
      <c r="R7" s="66" t="str">
        <f>IF(Q7&gt;=(P7*$R$11),"HABIL","NO HABIL")</f>
        <v>HABIL</v>
      </c>
      <c r="S7" s="64">
        <f>IF(COUNTIF(F8:F17,"L")&gt;0,VLOOKUP("L",F8:K17,6,0),0)</f>
        <v>0</v>
      </c>
      <c r="T7" s="67" t="str">
        <f>IF(S7&gt;=(($T$11*P7)),"HABIL","NO HABIL")</f>
        <v>HABIL</v>
      </c>
      <c r="U7" s="62" t="e">
        <f>+G7/I7</f>
        <v>#DIV/0!</v>
      </c>
      <c r="V7" s="66" t="e">
        <f>IF(U7&gt;=$V$11,"HABIL","NO HABIL")</f>
        <v>#DIV/0!</v>
      </c>
      <c r="W7" s="68" t="e">
        <f>+J7/H7</f>
        <v>#DIV/0!</v>
      </c>
      <c r="X7" s="66" t="e">
        <f>IF(W7&lt;=$X$11,"HABIL","NO HABIL")</f>
        <v>#DIV/0!</v>
      </c>
      <c r="Y7" s="69" t="e">
        <f>+M7/N7</f>
        <v>#DIV/0!</v>
      </c>
      <c r="Z7" s="66" t="e">
        <f>IF(Y7&gt;=$Z$11,"HABIL","NO HABIL")</f>
        <v>#DIV/0!</v>
      </c>
      <c r="AA7" s="70" t="e">
        <f>IF(AND(R7="HABIL",T7="HABIL",V7="HABIL",X7="HABIL",Z7="HABIL"),"HABIL","NO HABIL")</f>
        <v>#DIV/0!</v>
      </c>
      <c r="AB7" s="68" t="e">
        <f>+M7/L7</f>
        <v>#DIV/0!</v>
      </c>
      <c r="AC7" s="66" t="e">
        <f>IF(AB7&gt;=$AC$11,"HABIL","NO HABIL")</f>
        <v>#DIV/0!</v>
      </c>
      <c r="AD7" s="68" t="e">
        <f>+M7/H7</f>
        <v>#DIV/0!</v>
      </c>
      <c r="AE7" s="66" t="e">
        <f>IF(AD7&gt;=$AE$11,"HABIL","NO HABIL")</f>
        <v>#DIV/0!</v>
      </c>
      <c r="AF7" s="71" t="e">
        <f>IF(AND(AC7="HABIL",AE7="HABIL"),"HABIL","NO HABIL")</f>
        <v>#DIV/0!</v>
      </c>
    </row>
    <row r="8" spans="3:32" x14ac:dyDescent="0.25">
      <c r="C8" s="48">
        <f>+C7+0.1</f>
        <v>0.1</v>
      </c>
      <c r="D8" s="75"/>
      <c r="E8" s="42"/>
      <c r="F8" s="42"/>
      <c r="G8" s="37"/>
      <c r="H8" s="37"/>
      <c r="I8" s="37"/>
      <c r="J8" s="37"/>
      <c r="K8" s="40">
        <f>+(G8-I8)</f>
        <v>0</v>
      </c>
      <c r="L8" s="40">
        <f>+H8-J8</f>
        <v>0</v>
      </c>
      <c r="M8" s="37"/>
      <c r="N8" s="37"/>
      <c r="O8" s="44"/>
      <c r="P8" s="45"/>
      <c r="Q8" s="38"/>
      <c r="R8" s="46"/>
      <c r="S8" s="45"/>
      <c r="T8" s="46"/>
      <c r="U8" s="38"/>
      <c r="V8" s="46"/>
      <c r="W8" s="39"/>
      <c r="X8" s="46"/>
      <c r="Y8" s="47"/>
      <c r="Z8" s="46"/>
      <c r="AA8" s="46"/>
      <c r="AB8" s="39"/>
      <c r="AC8" s="46"/>
      <c r="AD8" s="39"/>
      <c r="AE8" s="46"/>
      <c r="AF8" s="49"/>
    </row>
    <row r="9" spans="3:32" x14ac:dyDescent="0.25">
      <c r="C9" s="48">
        <f t="shared" ref="C9:C16" si="0">+C8+0.1</f>
        <v>0.2</v>
      </c>
      <c r="D9" s="76"/>
      <c r="E9" s="43"/>
      <c r="F9" s="43"/>
      <c r="G9" s="36"/>
      <c r="H9" s="36"/>
      <c r="I9" s="36"/>
      <c r="J9" s="36"/>
      <c r="K9" s="41">
        <f t="shared" ref="K9:K17" si="1">+(G9-I9)</f>
        <v>0</v>
      </c>
      <c r="L9" s="41">
        <f t="shared" ref="L9:L17" si="2">+H9-J9</f>
        <v>0</v>
      </c>
      <c r="M9" s="36"/>
      <c r="N9" s="36"/>
      <c r="O9" s="44"/>
      <c r="P9" s="45"/>
      <c r="Q9" s="38"/>
      <c r="R9" s="46"/>
      <c r="S9" s="45"/>
      <c r="T9" s="46"/>
      <c r="U9" s="38"/>
      <c r="V9" s="46"/>
      <c r="W9" s="39"/>
      <c r="X9" s="46"/>
      <c r="Y9" s="47"/>
      <c r="Z9" s="46"/>
      <c r="AA9" s="46"/>
      <c r="AB9" s="39"/>
      <c r="AC9" s="46"/>
      <c r="AD9" s="39"/>
      <c r="AE9" s="46"/>
      <c r="AF9" s="49"/>
    </row>
    <row r="10" spans="3:32" x14ac:dyDescent="0.25">
      <c r="C10" s="48">
        <f t="shared" si="0"/>
        <v>0.30000000000000004</v>
      </c>
      <c r="D10" s="76"/>
      <c r="E10" s="43"/>
      <c r="F10" s="43"/>
      <c r="G10" s="36"/>
      <c r="H10" s="36"/>
      <c r="I10" s="36"/>
      <c r="J10" s="36"/>
      <c r="K10" s="41">
        <f t="shared" si="1"/>
        <v>0</v>
      </c>
      <c r="L10" s="41">
        <f t="shared" si="2"/>
        <v>0</v>
      </c>
      <c r="M10" s="36"/>
      <c r="N10" s="36"/>
      <c r="O10" s="44"/>
      <c r="P10" s="45"/>
      <c r="Q10" s="38"/>
      <c r="R10" s="46"/>
      <c r="S10" s="45"/>
      <c r="T10" s="46"/>
      <c r="U10" s="38"/>
      <c r="V10" s="46"/>
      <c r="W10" s="39"/>
      <c r="X10" s="46"/>
      <c r="Y10" s="47"/>
      <c r="Z10" s="46"/>
      <c r="AA10" s="46"/>
      <c r="AB10" s="39"/>
      <c r="AC10" s="46"/>
      <c r="AD10" s="39"/>
      <c r="AE10" s="46"/>
      <c r="AF10" s="49"/>
    </row>
    <row r="11" spans="3:32" x14ac:dyDescent="0.25">
      <c r="C11" s="48">
        <f t="shared" si="0"/>
        <v>0.4</v>
      </c>
      <c r="D11" s="76"/>
      <c r="E11" s="43"/>
      <c r="F11" s="43"/>
      <c r="G11" s="36"/>
      <c r="H11" s="36"/>
      <c r="I11" s="36"/>
      <c r="J11" s="36"/>
      <c r="K11" s="41">
        <f>+(G11-I11)</f>
        <v>0</v>
      </c>
      <c r="L11" s="41">
        <f t="shared" si="2"/>
        <v>0</v>
      </c>
      <c r="M11" s="36"/>
      <c r="N11" s="36"/>
      <c r="O11" s="44"/>
      <c r="P11" s="45"/>
      <c r="Q11" s="38"/>
      <c r="R11" s="46"/>
      <c r="S11" s="45"/>
      <c r="T11" s="46"/>
      <c r="U11" s="38"/>
      <c r="V11" s="46"/>
      <c r="W11" s="39"/>
      <c r="X11" s="46"/>
      <c r="Y11" s="47"/>
      <c r="Z11" s="46"/>
      <c r="AA11" s="46"/>
      <c r="AB11" s="39"/>
      <c r="AC11" s="46"/>
      <c r="AD11" s="39"/>
      <c r="AE11" s="46"/>
      <c r="AF11" s="49"/>
    </row>
    <row r="12" spans="3:32" x14ac:dyDescent="0.25">
      <c r="C12" s="48">
        <f t="shared" si="0"/>
        <v>0.5</v>
      </c>
      <c r="D12" s="76"/>
      <c r="E12" s="43"/>
      <c r="F12" s="43"/>
      <c r="G12" s="36"/>
      <c r="H12" s="36"/>
      <c r="I12" s="36"/>
      <c r="J12" s="36"/>
      <c r="K12" s="41">
        <f t="shared" si="1"/>
        <v>0</v>
      </c>
      <c r="L12" s="41">
        <f t="shared" si="2"/>
        <v>0</v>
      </c>
      <c r="M12" s="36"/>
      <c r="N12" s="36"/>
      <c r="O12" s="44"/>
      <c r="P12" s="45"/>
      <c r="Q12" s="38"/>
      <c r="R12" s="46"/>
      <c r="S12" s="45"/>
      <c r="T12" s="46"/>
      <c r="U12" s="38"/>
      <c r="V12" s="46"/>
      <c r="W12" s="39"/>
      <c r="X12" s="46"/>
      <c r="Y12" s="47"/>
      <c r="Z12" s="46"/>
      <c r="AA12" s="46"/>
      <c r="AB12" s="39"/>
      <c r="AC12" s="46"/>
      <c r="AD12" s="39"/>
      <c r="AE12" s="46"/>
      <c r="AF12" s="49"/>
    </row>
    <row r="13" spans="3:32" x14ac:dyDescent="0.25">
      <c r="C13" s="48">
        <f t="shared" si="0"/>
        <v>0.6</v>
      </c>
      <c r="D13" s="76"/>
      <c r="E13" s="43"/>
      <c r="F13" s="43"/>
      <c r="G13" s="36"/>
      <c r="H13" s="36"/>
      <c r="I13" s="36"/>
      <c r="J13" s="36"/>
      <c r="K13" s="41">
        <f t="shared" si="1"/>
        <v>0</v>
      </c>
      <c r="L13" s="41">
        <f t="shared" si="2"/>
        <v>0</v>
      </c>
      <c r="M13" s="36"/>
      <c r="N13" s="36"/>
      <c r="O13" s="44"/>
      <c r="P13" s="45"/>
      <c r="Q13" s="38"/>
      <c r="R13" s="46"/>
      <c r="S13" s="45"/>
      <c r="T13" s="46"/>
      <c r="U13" s="38"/>
      <c r="V13" s="46"/>
      <c r="W13" s="39"/>
      <c r="X13" s="46"/>
      <c r="Y13" s="47"/>
      <c r="Z13" s="46"/>
      <c r="AA13" s="46"/>
      <c r="AB13" s="39"/>
      <c r="AC13" s="46"/>
      <c r="AD13" s="39"/>
      <c r="AE13" s="46"/>
      <c r="AF13" s="49"/>
    </row>
    <row r="14" spans="3:32" x14ac:dyDescent="0.25">
      <c r="C14" s="48">
        <f t="shared" si="0"/>
        <v>0.7</v>
      </c>
      <c r="D14" s="76"/>
      <c r="E14" s="43"/>
      <c r="F14" s="43"/>
      <c r="G14" s="36"/>
      <c r="H14" s="36"/>
      <c r="I14" s="36"/>
      <c r="J14" s="36"/>
      <c r="K14" s="41">
        <f t="shared" si="1"/>
        <v>0</v>
      </c>
      <c r="L14" s="41">
        <f t="shared" si="2"/>
        <v>0</v>
      </c>
      <c r="M14" s="36"/>
      <c r="N14" s="36"/>
      <c r="O14" s="44"/>
      <c r="P14" s="45"/>
      <c r="Q14" s="38"/>
      <c r="R14" s="46"/>
      <c r="S14" s="45"/>
      <c r="T14" s="46"/>
      <c r="U14" s="38"/>
      <c r="V14" s="46"/>
      <c r="W14" s="39"/>
      <c r="X14" s="46"/>
      <c r="Y14" s="47"/>
      <c r="Z14" s="46"/>
      <c r="AA14" s="46"/>
      <c r="AB14" s="39"/>
      <c r="AC14" s="46"/>
      <c r="AD14" s="39"/>
      <c r="AE14" s="46"/>
      <c r="AF14" s="49"/>
    </row>
    <row r="15" spans="3:32" x14ac:dyDescent="0.25">
      <c r="C15" s="48">
        <f t="shared" si="0"/>
        <v>0.79999999999999993</v>
      </c>
      <c r="D15" s="76"/>
      <c r="E15" s="43"/>
      <c r="F15" s="43"/>
      <c r="G15" s="36"/>
      <c r="H15" s="36"/>
      <c r="I15" s="36"/>
      <c r="J15" s="36"/>
      <c r="K15" s="41">
        <f t="shared" si="1"/>
        <v>0</v>
      </c>
      <c r="L15" s="41">
        <f t="shared" si="2"/>
        <v>0</v>
      </c>
      <c r="M15" s="36"/>
      <c r="N15" s="36"/>
      <c r="O15" s="44"/>
      <c r="P15" s="45"/>
      <c r="Q15" s="38"/>
      <c r="R15" s="46"/>
      <c r="S15" s="45"/>
      <c r="T15" s="46"/>
      <c r="U15" s="38"/>
      <c r="V15" s="46"/>
      <c r="W15" s="39"/>
      <c r="X15" s="46"/>
      <c r="Y15" s="47"/>
      <c r="Z15" s="46"/>
      <c r="AA15" s="46"/>
      <c r="AB15" s="39"/>
      <c r="AC15" s="46"/>
      <c r="AD15" s="39"/>
      <c r="AE15" s="46"/>
      <c r="AF15" s="49"/>
    </row>
    <row r="16" spans="3:32" x14ac:dyDescent="0.25">
      <c r="C16" s="72">
        <f t="shared" si="0"/>
        <v>0.89999999999999991</v>
      </c>
      <c r="D16" s="76"/>
      <c r="E16" s="43"/>
      <c r="F16" s="43"/>
      <c r="G16" s="36"/>
      <c r="H16" s="36"/>
      <c r="I16" s="36"/>
      <c r="J16" s="36"/>
      <c r="K16" s="41">
        <f t="shared" si="1"/>
        <v>0</v>
      </c>
      <c r="L16" s="41">
        <f t="shared" si="2"/>
        <v>0</v>
      </c>
      <c r="M16" s="36"/>
      <c r="N16" s="36"/>
      <c r="O16" s="44"/>
      <c r="P16" s="45"/>
      <c r="Q16" s="38"/>
      <c r="R16" s="46"/>
      <c r="S16" s="45"/>
      <c r="T16" s="46"/>
      <c r="U16" s="38"/>
      <c r="V16" s="46"/>
      <c r="W16" s="39"/>
      <c r="X16" s="46"/>
      <c r="Y16" s="47"/>
      <c r="Z16" s="46"/>
      <c r="AA16" s="46"/>
      <c r="AB16" s="39"/>
      <c r="AC16" s="46"/>
      <c r="AD16" s="39"/>
      <c r="AE16" s="46"/>
      <c r="AF16" s="49"/>
    </row>
    <row r="17" spans="3:32" ht="15.75" thickBot="1" x14ac:dyDescent="0.3">
      <c r="C17" s="78">
        <f>+C7+0.1</f>
        <v>0.1</v>
      </c>
      <c r="D17" s="77"/>
      <c r="E17" s="50"/>
      <c r="F17" s="50"/>
      <c r="G17" s="51"/>
      <c r="H17" s="51"/>
      <c r="I17" s="51"/>
      <c r="J17" s="51"/>
      <c r="K17" s="52">
        <f t="shared" si="1"/>
        <v>0</v>
      </c>
      <c r="L17" s="52">
        <f t="shared" si="2"/>
        <v>0</v>
      </c>
      <c r="M17" s="51"/>
      <c r="N17" s="51"/>
      <c r="O17" s="53"/>
      <c r="P17" s="54"/>
      <c r="Q17" s="55"/>
      <c r="R17" s="56"/>
      <c r="S17" s="54"/>
      <c r="T17" s="56"/>
      <c r="U17" s="55"/>
      <c r="V17" s="56"/>
      <c r="W17" s="57"/>
      <c r="X17" s="56"/>
      <c r="Y17" s="58"/>
      <c r="Z17" s="56"/>
      <c r="AA17" s="56"/>
      <c r="AB17" s="57"/>
      <c r="AC17" s="56"/>
      <c r="AD17" s="57"/>
      <c r="AE17" s="56"/>
      <c r="AF17" s="59"/>
    </row>
    <row r="18" spans="3:32" ht="15.75" thickBot="1" x14ac:dyDescent="0.3">
      <c r="C18" s="60"/>
      <c r="D18" s="74" t="e">
        <f>VLOOKUP(C18,'DATOS INICIALES'!$B$5:$C$64,2,0)</f>
        <v>#N/A</v>
      </c>
      <c r="E18" s="61">
        <f>SUM(E19:E27)</f>
        <v>0</v>
      </c>
      <c r="F18" s="61"/>
      <c r="G18" s="62">
        <f>(G19*$E19)+(G20*$E20)+(G21*$E21)+(G22*$E22)+(G23*$E23)+(G24*$E24)+(G25*$E25)+(G26*$E26)+(G27*$E27)</f>
        <v>0</v>
      </c>
      <c r="H18" s="62">
        <f>(H19*$E19)+(H20*$E20)+(H21*$E21)+(H22*$E22)+(H23*$E23)+(H24*$E24)+(H25*$E25)+(H26*$E26)+(H27*$E27)</f>
        <v>0</v>
      </c>
      <c r="I18" s="62">
        <f>(I19*$E19)+(I20*$E20)+(I21*$E21)+(I22*$E22)+(I23*$E23)+(I24*$E24)+(I25*$E25)+(I26*$E26)+(I27*$E27)</f>
        <v>0</v>
      </c>
      <c r="J18" s="62">
        <f>(J19*$E19)+(J20*$E20)+(J21*$E21)+(J22*$E22)+(J23*$E23)+(J24*$E24)+(J25*$E25)+(J26*$E26)+(J27*$E27)</f>
        <v>0</v>
      </c>
      <c r="K18" s="62">
        <f>SUM(K19:K27)</f>
        <v>0</v>
      </c>
      <c r="L18" s="62">
        <f>(L19*$E19)+(L20*$E20)+(L21*$E21)+(L22*$E22)+(L23*$E23)+(L24*$E24)+(L25*$E25)+(L26*$E26)+(L27*$E27)</f>
        <v>0</v>
      </c>
      <c r="M18" s="62">
        <f>(M19*$E19)+(M20*$E20)+(M21*$E21)+(M22*$E22)+(M23*$E23)+(M24*$E24)+(M25*$E25)+(M26*$E26)+(M27*$E27)</f>
        <v>0</v>
      </c>
      <c r="N18" s="62">
        <f>(N19*$E19)+(N20*$E20)+(N21*$E21)+(N22*$E22)+(N23*$E23)+(N24*$E24)+(N25*$E25)+(N26*$E26)+(N27*$E27)</f>
        <v>0</v>
      </c>
      <c r="O18" s="63"/>
      <c r="P18" s="64">
        <f>+'DATOS INICIALES'!$H$3</f>
        <v>1808060441</v>
      </c>
      <c r="Q18" s="65">
        <f>+K18</f>
        <v>0</v>
      </c>
      <c r="R18" s="66" t="str">
        <f>IF(Q18&gt;=(P18*$R$11),"HABIL","NO HABIL")</f>
        <v>HABIL</v>
      </c>
      <c r="S18" s="64">
        <f>IF(COUNTIF(F19:F27,"L")&gt;0,VLOOKUP("L",F19:K27,6,0),0)</f>
        <v>0</v>
      </c>
      <c r="T18" s="67" t="str">
        <f>IF(S18&gt;=(($T$11*P18)),"HABIL","NO HABIL")</f>
        <v>HABIL</v>
      </c>
      <c r="U18" s="62" t="e">
        <f>+G18/I18</f>
        <v>#DIV/0!</v>
      </c>
      <c r="V18" s="66" t="e">
        <f>IF(U18&gt;=$V$11,"HABIL","NO HABIL")</f>
        <v>#DIV/0!</v>
      </c>
      <c r="W18" s="68" t="e">
        <f>+J18/H18</f>
        <v>#DIV/0!</v>
      </c>
      <c r="X18" s="66" t="e">
        <f>IF(W18&lt;=$X$11,"HABIL","NO HABIL")</f>
        <v>#DIV/0!</v>
      </c>
      <c r="Y18" s="69" t="e">
        <f>+M18/N18</f>
        <v>#DIV/0!</v>
      </c>
      <c r="Z18" s="66" t="e">
        <f>IF(Y18&gt;=$Z$11,"HABIL","NO HABIL")</f>
        <v>#DIV/0!</v>
      </c>
      <c r="AA18" s="70" t="e">
        <f>IF(AND(R18="HABIL",T18="HABIL",V18="HABIL",X18="HABIL",Z18="HABIL"),"HABIL","NO HABIL")</f>
        <v>#DIV/0!</v>
      </c>
      <c r="AB18" s="68" t="e">
        <f>+M18/L18</f>
        <v>#DIV/0!</v>
      </c>
      <c r="AC18" s="66" t="e">
        <f>IF(AB18&gt;=$AC$11,"HABIL","NO HABIL")</f>
        <v>#DIV/0!</v>
      </c>
      <c r="AD18" s="68" t="e">
        <f>+M18/H18</f>
        <v>#DIV/0!</v>
      </c>
      <c r="AE18" s="66" t="e">
        <f>IF(AD18&gt;=$AE$11,"HABIL","NO HABIL")</f>
        <v>#DIV/0!</v>
      </c>
      <c r="AF18" s="71" t="e">
        <f>IF(AND(AC18="HABIL",AE18="HABIL"),"HABIL","NO HABIL")</f>
        <v>#DIV/0!</v>
      </c>
    </row>
    <row r="19" spans="3:32" x14ac:dyDescent="0.25">
      <c r="C19" s="48">
        <f t="shared" ref="C19:C27" si="3">+C18+0.1</f>
        <v>0.1</v>
      </c>
      <c r="D19" s="75"/>
      <c r="E19" s="42"/>
      <c r="F19" s="42"/>
      <c r="G19" s="37"/>
      <c r="H19" s="37"/>
      <c r="I19" s="37"/>
      <c r="J19" s="37"/>
      <c r="K19" s="40">
        <f>+(G19-I19)</f>
        <v>0</v>
      </c>
      <c r="L19" s="40">
        <f>+H19-J19</f>
        <v>0</v>
      </c>
      <c r="M19" s="37"/>
      <c r="N19" s="37"/>
      <c r="O19" s="44"/>
      <c r="P19" s="45"/>
      <c r="Q19" s="38"/>
      <c r="R19" s="46"/>
      <c r="S19" s="45"/>
      <c r="T19" s="46"/>
      <c r="U19" s="38"/>
      <c r="V19" s="46"/>
      <c r="W19" s="39"/>
      <c r="X19" s="46"/>
      <c r="Y19" s="47"/>
      <c r="Z19" s="46"/>
      <c r="AA19" s="46"/>
      <c r="AB19" s="39"/>
      <c r="AC19" s="46"/>
      <c r="AD19" s="39"/>
      <c r="AE19" s="46"/>
      <c r="AF19" s="49"/>
    </row>
    <row r="20" spans="3:32" x14ac:dyDescent="0.25">
      <c r="C20" s="48">
        <f t="shared" si="3"/>
        <v>0.2</v>
      </c>
      <c r="D20" s="76"/>
      <c r="E20" s="43"/>
      <c r="F20" s="43"/>
      <c r="G20" s="36"/>
      <c r="H20" s="36"/>
      <c r="I20" s="36"/>
      <c r="J20" s="36"/>
      <c r="K20" s="41">
        <f t="shared" ref="K20:K21" si="4">+(G20-I20)</f>
        <v>0</v>
      </c>
      <c r="L20" s="41">
        <f t="shared" ref="L20:L27" si="5">+H20-J20</f>
        <v>0</v>
      </c>
      <c r="M20" s="36"/>
      <c r="N20" s="36"/>
      <c r="O20" s="44"/>
      <c r="P20" s="45"/>
      <c r="Q20" s="38"/>
      <c r="R20" s="46"/>
      <c r="S20" s="45"/>
      <c r="T20" s="46"/>
      <c r="U20" s="38"/>
      <c r="V20" s="46"/>
      <c r="W20" s="39"/>
      <c r="X20" s="46"/>
      <c r="Y20" s="47"/>
      <c r="Z20" s="46"/>
      <c r="AA20" s="46"/>
      <c r="AB20" s="39"/>
      <c r="AC20" s="46"/>
      <c r="AD20" s="39"/>
      <c r="AE20" s="46"/>
      <c r="AF20" s="49"/>
    </row>
    <row r="21" spans="3:32" x14ac:dyDescent="0.25">
      <c r="C21" s="48">
        <f t="shared" si="3"/>
        <v>0.30000000000000004</v>
      </c>
      <c r="D21" s="76"/>
      <c r="E21" s="43"/>
      <c r="F21" s="43"/>
      <c r="G21" s="36"/>
      <c r="H21" s="36"/>
      <c r="I21" s="36"/>
      <c r="J21" s="36"/>
      <c r="K21" s="41">
        <f t="shared" si="4"/>
        <v>0</v>
      </c>
      <c r="L21" s="41">
        <f t="shared" si="5"/>
        <v>0</v>
      </c>
      <c r="M21" s="36"/>
      <c r="N21" s="36"/>
      <c r="O21" s="44"/>
      <c r="P21" s="45"/>
      <c r="Q21" s="38"/>
      <c r="R21" s="46"/>
      <c r="S21" s="45"/>
      <c r="T21" s="46"/>
      <c r="U21" s="38"/>
      <c r="V21" s="46"/>
      <c r="W21" s="39"/>
      <c r="X21" s="46"/>
      <c r="Y21" s="47"/>
      <c r="Z21" s="46"/>
      <c r="AA21" s="46"/>
      <c r="AB21" s="39"/>
      <c r="AC21" s="46"/>
      <c r="AD21" s="39"/>
      <c r="AE21" s="46"/>
      <c r="AF21" s="49"/>
    </row>
    <row r="22" spans="3:32" x14ac:dyDescent="0.25">
      <c r="C22" s="48">
        <f t="shared" si="3"/>
        <v>0.4</v>
      </c>
      <c r="D22" s="76"/>
      <c r="E22" s="43"/>
      <c r="F22" s="43"/>
      <c r="G22" s="36"/>
      <c r="H22" s="36"/>
      <c r="I22" s="36"/>
      <c r="J22" s="36"/>
      <c r="K22" s="41">
        <f>+(G22-I22)</f>
        <v>0</v>
      </c>
      <c r="L22" s="41">
        <f t="shared" si="5"/>
        <v>0</v>
      </c>
      <c r="M22" s="36"/>
      <c r="N22" s="36"/>
      <c r="O22" s="44"/>
      <c r="P22" s="45"/>
      <c r="Q22" s="38"/>
      <c r="R22" s="46"/>
      <c r="S22" s="45"/>
      <c r="T22" s="46"/>
      <c r="U22" s="38"/>
      <c r="V22" s="46"/>
      <c r="W22" s="39"/>
      <c r="X22" s="46"/>
      <c r="Y22" s="47"/>
      <c r="Z22" s="46"/>
      <c r="AA22" s="46"/>
      <c r="AB22" s="39"/>
      <c r="AC22" s="46"/>
      <c r="AD22" s="39"/>
      <c r="AE22" s="46"/>
      <c r="AF22" s="49"/>
    </row>
    <row r="23" spans="3:32" x14ac:dyDescent="0.25">
      <c r="C23" s="48">
        <f t="shared" si="3"/>
        <v>0.5</v>
      </c>
      <c r="D23" s="76"/>
      <c r="E23" s="43"/>
      <c r="F23" s="43"/>
      <c r="G23" s="36"/>
      <c r="H23" s="36"/>
      <c r="I23" s="36"/>
      <c r="J23" s="36"/>
      <c r="K23" s="41">
        <f t="shared" ref="K23:K27" si="6">+(G23-I23)</f>
        <v>0</v>
      </c>
      <c r="L23" s="41">
        <f t="shared" si="5"/>
        <v>0</v>
      </c>
      <c r="M23" s="36"/>
      <c r="N23" s="36"/>
      <c r="O23" s="44"/>
      <c r="P23" s="45"/>
      <c r="Q23" s="38"/>
      <c r="R23" s="46"/>
      <c r="S23" s="45"/>
      <c r="T23" s="46"/>
      <c r="U23" s="38"/>
      <c r="V23" s="46"/>
      <c r="W23" s="39"/>
      <c r="X23" s="46"/>
      <c r="Y23" s="47"/>
      <c r="Z23" s="46"/>
      <c r="AA23" s="46"/>
      <c r="AB23" s="39"/>
      <c r="AC23" s="46"/>
      <c r="AD23" s="39"/>
      <c r="AE23" s="46"/>
      <c r="AF23" s="49"/>
    </row>
    <row r="24" spans="3:32" x14ac:dyDescent="0.25">
      <c r="C24" s="48">
        <f t="shared" si="3"/>
        <v>0.6</v>
      </c>
      <c r="D24" s="76"/>
      <c r="E24" s="43"/>
      <c r="F24" s="43"/>
      <c r="G24" s="36"/>
      <c r="H24" s="36"/>
      <c r="I24" s="36"/>
      <c r="J24" s="36"/>
      <c r="K24" s="41">
        <f t="shared" si="6"/>
        <v>0</v>
      </c>
      <c r="L24" s="41">
        <f t="shared" si="5"/>
        <v>0</v>
      </c>
      <c r="M24" s="36"/>
      <c r="N24" s="36"/>
      <c r="O24" s="44"/>
      <c r="P24" s="45"/>
      <c r="Q24" s="38"/>
      <c r="R24" s="46"/>
      <c r="S24" s="45"/>
      <c r="T24" s="46"/>
      <c r="U24" s="38"/>
      <c r="V24" s="46"/>
      <c r="W24" s="39"/>
      <c r="X24" s="46"/>
      <c r="Y24" s="47"/>
      <c r="Z24" s="46"/>
      <c r="AA24" s="46"/>
      <c r="AB24" s="39"/>
      <c r="AC24" s="46"/>
      <c r="AD24" s="39"/>
      <c r="AE24" s="46"/>
      <c r="AF24" s="49"/>
    </row>
    <row r="25" spans="3:32" x14ac:dyDescent="0.25">
      <c r="C25" s="48">
        <f t="shared" si="3"/>
        <v>0.7</v>
      </c>
      <c r="D25" s="76"/>
      <c r="E25" s="43"/>
      <c r="F25" s="43"/>
      <c r="G25" s="36"/>
      <c r="H25" s="36"/>
      <c r="I25" s="36"/>
      <c r="J25" s="36"/>
      <c r="K25" s="41">
        <f t="shared" si="6"/>
        <v>0</v>
      </c>
      <c r="L25" s="41">
        <f t="shared" si="5"/>
        <v>0</v>
      </c>
      <c r="M25" s="36"/>
      <c r="N25" s="36"/>
      <c r="O25" s="44"/>
      <c r="P25" s="45"/>
      <c r="Q25" s="38"/>
      <c r="R25" s="46"/>
      <c r="S25" s="45"/>
      <c r="T25" s="46"/>
      <c r="U25" s="38"/>
      <c r="V25" s="46"/>
      <c r="W25" s="39"/>
      <c r="X25" s="46"/>
      <c r="Y25" s="47"/>
      <c r="Z25" s="46"/>
      <c r="AA25" s="46"/>
      <c r="AB25" s="39"/>
      <c r="AC25" s="46"/>
      <c r="AD25" s="39"/>
      <c r="AE25" s="46"/>
      <c r="AF25" s="49"/>
    </row>
    <row r="26" spans="3:32" x14ac:dyDescent="0.25">
      <c r="C26" s="48">
        <f t="shared" si="3"/>
        <v>0.79999999999999993</v>
      </c>
      <c r="D26" s="76"/>
      <c r="E26" s="43"/>
      <c r="F26" s="43"/>
      <c r="G26" s="36"/>
      <c r="H26" s="36"/>
      <c r="I26" s="36"/>
      <c r="J26" s="36"/>
      <c r="K26" s="41">
        <f t="shared" si="6"/>
        <v>0</v>
      </c>
      <c r="L26" s="41">
        <f t="shared" si="5"/>
        <v>0</v>
      </c>
      <c r="M26" s="36"/>
      <c r="N26" s="36"/>
      <c r="O26" s="44"/>
      <c r="P26" s="45"/>
      <c r="Q26" s="38"/>
      <c r="R26" s="46"/>
      <c r="S26" s="45"/>
      <c r="T26" s="46"/>
      <c r="U26" s="38"/>
      <c r="V26" s="46"/>
      <c r="W26" s="39"/>
      <c r="X26" s="46"/>
      <c r="Y26" s="47"/>
      <c r="Z26" s="46"/>
      <c r="AA26" s="46"/>
      <c r="AB26" s="39"/>
      <c r="AC26" s="46"/>
      <c r="AD26" s="39"/>
      <c r="AE26" s="46"/>
      <c r="AF26" s="49"/>
    </row>
    <row r="27" spans="3:32" ht="15.75" thickBot="1" x14ac:dyDescent="0.3">
      <c r="C27" s="73">
        <f t="shared" si="3"/>
        <v>0.89999999999999991</v>
      </c>
      <c r="D27" s="77"/>
      <c r="E27" s="50"/>
      <c r="F27" s="50"/>
      <c r="G27" s="51"/>
      <c r="H27" s="51"/>
      <c r="I27" s="51"/>
      <c r="J27" s="51"/>
      <c r="K27" s="52">
        <f t="shared" si="6"/>
        <v>0</v>
      </c>
      <c r="L27" s="52">
        <f t="shared" si="5"/>
        <v>0</v>
      </c>
      <c r="M27" s="51"/>
      <c r="N27" s="51"/>
      <c r="O27" s="53"/>
      <c r="P27" s="54"/>
      <c r="Q27" s="55"/>
      <c r="R27" s="56"/>
      <c r="S27" s="54"/>
      <c r="T27" s="56"/>
      <c r="U27" s="55"/>
      <c r="V27" s="56"/>
      <c r="W27" s="57"/>
      <c r="X27" s="56"/>
      <c r="Y27" s="58"/>
      <c r="Z27" s="56"/>
      <c r="AA27" s="56"/>
      <c r="AB27" s="57"/>
      <c r="AC27" s="56"/>
      <c r="AD27" s="57"/>
      <c r="AE27" s="56"/>
      <c r="AF27" s="59"/>
    </row>
    <row r="28" spans="3:32" ht="15.75" thickBot="1" x14ac:dyDescent="0.3">
      <c r="C28" s="60"/>
      <c r="D28" s="74" t="e">
        <f>VLOOKUP(C28,'DATOS INICIALES'!$B$5:$C$64,2,0)</f>
        <v>#N/A</v>
      </c>
      <c r="E28" s="61">
        <f>SUM(E29:E36)</f>
        <v>0</v>
      </c>
      <c r="F28" s="61"/>
      <c r="G28" s="62">
        <f>(G29*$E29)+(G30*$E30)+(G31*$E31)+(G32*$E32)+(G33*$E33)+(G34*$E34)+(G35*$E35)+(G36*$E36)</f>
        <v>0</v>
      </c>
      <c r="H28" s="62">
        <f>(H29*$E29)+(H30*$E30)+(H31*$E31)+(H32*$E32)+(H33*$E33)+(H34*$E34)+(H35*$E35)+(H36*$E36)</f>
        <v>0</v>
      </c>
      <c r="I28" s="62">
        <f>(I29*$E29)+(I30*$E30)+(I31*$E31)+(I32*$E32)+(I33*$E33)+(I34*$E34)+(I35*$E35)+(I36*$E36)</f>
        <v>0</v>
      </c>
      <c r="J28" s="62">
        <f>(J29*$E29)+(J30*$E30)+(J31*$E31)+(J32*$E32)+(J33*$E33)+(J34*$E34)+(J35*$E35)+(J36*$E36)</f>
        <v>0</v>
      </c>
      <c r="K28" s="62">
        <f>SUM(K29:K36)</f>
        <v>0</v>
      </c>
      <c r="L28" s="62">
        <f>(L29*$E29)+(L30*$E30)+(L31*$E31)+(L32*$E32)+(L33*$E33)+(L34*$E34)+(L35*$E35)+(L36*$E36)</f>
        <v>0</v>
      </c>
      <c r="M28" s="62">
        <f>(M29*$E29)+(M30*$E30)+(M31*$E31)+(M32*$E32)+(M33*$E33)+(M34*$E34)+(M35*$E35)+(M36*$E36)</f>
        <v>0</v>
      </c>
      <c r="N28" s="62">
        <f>(N29*$E29)+(N30*$E30)+(N31*$E31)+(N32*$E32)+(N33*$E33)+(N34*$E34)+(N35*$E35)+(N36*$E36)</f>
        <v>0</v>
      </c>
      <c r="O28" s="63"/>
      <c r="P28" s="64">
        <f>+'DATOS INICIALES'!$H$3</f>
        <v>1808060441</v>
      </c>
      <c r="Q28" s="65">
        <f>+K28</f>
        <v>0</v>
      </c>
      <c r="R28" s="66" t="str">
        <f>IF(Q28&gt;=(P28*$R$11),"HABIL","NO HABIL")</f>
        <v>HABIL</v>
      </c>
      <c r="S28" s="64">
        <f>IF(COUNTIF(F29:F36,"L")&gt;0,VLOOKUP("L",F29:K36,6,0),0)</f>
        <v>0</v>
      </c>
      <c r="T28" s="67" t="str">
        <f>IF(S28&gt;=(($T$11*P28)),"HABIL","NO HABIL")</f>
        <v>HABIL</v>
      </c>
      <c r="U28" s="62" t="e">
        <f>+G28/I28</f>
        <v>#DIV/0!</v>
      </c>
      <c r="V28" s="66" t="e">
        <f>IF(U28&gt;=$V$11,"HABIL","NO HABIL")</f>
        <v>#DIV/0!</v>
      </c>
      <c r="W28" s="68" t="e">
        <f>+J28/H28</f>
        <v>#DIV/0!</v>
      </c>
      <c r="X28" s="66" t="e">
        <f>IF(W28&lt;=$X$11,"HABIL","NO HABIL")</f>
        <v>#DIV/0!</v>
      </c>
      <c r="Y28" s="69" t="e">
        <f>+M28/N28</f>
        <v>#DIV/0!</v>
      </c>
      <c r="Z28" s="66" t="e">
        <f>IF(Y28&gt;=$Z$11,"HABIL","NO HABIL")</f>
        <v>#DIV/0!</v>
      </c>
      <c r="AA28" s="70" t="e">
        <f>IF(AND(R28="HABIL",T28="HABIL",V28="HABIL",X28="HABIL",Z28="HABIL"),"HABIL","NO HABIL")</f>
        <v>#DIV/0!</v>
      </c>
      <c r="AB28" s="68" t="e">
        <f>+M28/L28</f>
        <v>#DIV/0!</v>
      </c>
      <c r="AC28" s="66" t="e">
        <f>IF(AB28&gt;=$AC$11,"HABIL","NO HABIL")</f>
        <v>#DIV/0!</v>
      </c>
      <c r="AD28" s="68" t="e">
        <f>+M28/H28</f>
        <v>#DIV/0!</v>
      </c>
      <c r="AE28" s="66" t="e">
        <f>IF(AD28&gt;=$AE$11,"HABIL","NO HABIL")</f>
        <v>#DIV/0!</v>
      </c>
      <c r="AF28" s="71" t="e">
        <f>IF(AND(AC28="HABIL",AE28="HABIL"),"HABIL","NO HABIL")</f>
        <v>#DIV/0!</v>
      </c>
    </row>
    <row r="29" spans="3:32" x14ac:dyDescent="0.25">
      <c r="C29" s="48">
        <f t="shared" ref="C29:C36" si="7">+C28+0.1</f>
        <v>0.1</v>
      </c>
      <c r="D29" s="75"/>
      <c r="E29" s="42"/>
      <c r="F29" s="42"/>
      <c r="G29" s="37"/>
      <c r="H29" s="37"/>
      <c r="I29" s="37"/>
      <c r="J29" s="37"/>
      <c r="K29" s="40">
        <f>+(G29-I29)</f>
        <v>0</v>
      </c>
      <c r="L29" s="40">
        <f>+H29-J29</f>
        <v>0</v>
      </c>
      <c r="M29" s="37"/>
      <c r="N29" s="37"/>
      <c r="O29" s="44"/>
      <c r="P29" s="45"/>
      <c r="Q29" s="38"/>
      <c r="R29" s="46"/>
      <c r="S29" s="45"/>
      <c r="T29" s="46"/>
      <c r="U29" s="38"/>
      <c r="V29" s="46"/>
      <c r="W29" s="39"/>
      <c r="X29" s="46"/>
      <c r="Y29" s="47"/>
      <c r="Z29" s="46"/>
      <c r="AA29" s="46"/>
      <c r="AB29" s="39"/>
      <c r="AC29" s="46"/>
      <c r="AD29" s="39"/>
      <c r="AE29" s="46"/>
      <c r="AF29" s="49"/>
    </row>
    <row r="30" spans="3:32" x14ac:dyDescent="0.25">
      <c r="C30" s="48">
        <f t="shared" si="7"/>
        <v>0.2</v>
      </c>
      <c r="D30" s="76"/>
      <c r="E30" s="43"/>
      <c r="F30" s="43"/>
      <c r="G30" s="36"/>
      <c r="H30" s="36"/>
      <c r="I30" s="36"/>
      <c r="J30" s="36"/>
      <c r="K30" s="41">
        <f t="shared" ref="K30:K31" si="8">+(G30-I30)</f>
        <v>0</v>
      </c>
      <c r="L30" s="41">
        <f t="shared" ref="L30:L36" si="9">+H30-J30</f>
        <v>0</v>
      </c>
      <c r="M30" s="36"/>
      <c r="N30" s="36"/>
      <c r="O30" s="44"/>
      <c r="P30" s="45"/>
      <c r="Q30" s="38"/>
      <c r="R30" s="46"/>
      <c r="S30" s="45"/>
      <c r="T30" s="46"/>
      <c r="U30" s="38"/>
      <c r="V30" s="46"/>
      <c r="W30" s="39"/>
      <c r="X30" s="46"/>
      <c r="Y30" s="47"/>
      <c r="Z30" s="46"/>
      <c r="AA30" s="46"/>
      <c r="AB30" s="39"/>
      <c r="AC30" s="46"/>
      <c r="AD30" s="39"/>
      <c r="AE30" s="46"/>
      <c r="AF30" s="49"/>
    </row>
    <row r="31" spans="3:32" x14ac:dyDescent="0.25">
      <c r="C31" s="48">
        <f t="shared" si="7"/>
        <v>0.30000000000000004</v>
      </c>
      <c r="D31" s="76"/>
      <c r="E31" s="43"/>
      <c r="F31" s="43"/>
      <c r="G31" s="36"/>
      <c r="H31" s="36"/>
      <c r="I31" s="36"/>
      <c r="J31" s="36"/>
      <c r="K31" s="41">
        <f t="shared" si="8"/>
        <v>0</v>
      </c>
      <c r="L31" s="41">
        <f t="shared" si="9"/>
        <v>0</v>
      </c>
      <c r="M31" s="36"/>
      <c r="N31" s="36"/>
      <c r="O31" s="44"/>
      <c r="P31" s="45"/>
      <c r="Q31" s="38"/>
      <c r="R31" s="46"/>
      <c r="S31" s="45"/>
      <c r="T31" s="46"/>
      <c r="U31" s="38"/>
      <c r="V31" s="46"/>
      <c r="W31" s="39"/>
      <c r="X31" s="46"/>
      <c r="Y31" s="47"/>
      <c r="Z31" s="46"/>
      <c r="AA31" s="46"/>
      <c r="AB31" s="39"/>
      <c r="AC31" s="46"/>
      <c r="AD31" s="39"/>
      <c r="AE31" s="46"/>
      <c r="AF31" s="49"/>
    </row>
    <row r="32" spans="3:32" x14ac:dyDescent="0.25">
      <c r="C32" s="48">
        <f t="shared" si="7"/>
        <v>0.4</v>
      </c>
      <c r="D32" s="76"/>
      <c r="E32" s="43"/>
      <c r="F32" s="43"/>
      <c r="G32" s="36"/>
      <c r="H32" s="36"/>
      <c r="I32" s="36"/>
      <c r="J32" s="36"/>
      <c r="K32" s="41">
        <f>+(G32-I32)</f>
        <v>0</v>
      </c>
      <c r="L32" s="41">
        <f t="shared" si="9"/>
        <v>0</v>
      </c>
      <c r="M32" s="36"/>
      <c r="N32" s="36"/>
      <c r="O32" s="44"/>
      <c r="P32" s="45"/>
      <c r="Q32" s="38"/>
      <c r="R32" s="46"/>
      <c r="S32" s="45"/>
      <c r="T32" s="46"/>
      <c r="U32" s="38"/>
      <c r="V32" s="46"/>
      <c r="W32" s="39"/>
      <c r="X32" s="46"/>
      <c r="Y32" s="47"/>
      <c r="Z32" s="46"/>
      <c r="AA32" s="46"/>
      <c r="AB32" s="39"/>
      <c r="AC32" s="46"/>
      <c r="AD32" s="39"/>
      <c r="AE32" s="46"/>
      <c r="AF32" s="49"/>
    </row>
    <row r="33" spans="3:32" x14ac:dyDescent="0.25">
      <c r="C33" s="48">
        <f t="shared" si="7"/>
        <v>0.5</v>
      </c>
      <c r="D33" s="76"/>
      <c r="E33" s="43"/>
      <c r="F33" s="43"/>
      <c r="G33" s="36"/>
      <c r="H33" s="36"/>
      <c r="I33" s="36"/>
      <c r="J33" s="36"/>
      <c r="K33" s="41">
        <f t="shared" ref="K33:K36" si="10">+(G33-I33)</f>
        <v>0</v>
      </c>
      <c r="L33" s="41">
        <f t="shared" si="9"/>
        <v>0</v>
      </c>
      <c r="M33" s="36"/>
      <c r="N33" s="36"/>
      <c r="O33" s="44"/>
      <c r="P33" s="45"/>
      <c r="Q33" s="38"/>
      <c r="R33" s="46"/>
      <c r="S33" s="45"/>
      <c r="T33" s="46"/>
      <c r="U33" s="38"/>
      <c r="V33" s="46"/>
      <c r="W33" s="39"/>
      <c r="X33" s="46"/>
      <c r="Y33" s="47"/>
      <c r="Z33" s="46"/>
      <c r="AA33" s="46"/>
      <c r="AB33" s="39"/>
      <c r="AC33" s="46"/>
      <c r="AD33" s="39"/>
      <c r="AE33" s="46"/>
      <c r="AF33" s="49"/>
    </row>
    <row r="34" spans="3:32" x14ac:dyDescent="0.25">
      <c r="C34" s="48">
        <f t="shared" si="7"/>
        <v>0.6</v>
      </c>
      <c r="D34" s="76"/>
      <c r="E34" s="43"/>
      <c r="F34" s="43"/>
      <c r="G34" s="36"/>
      <c r="H34" s="36"/>
      <c r="I34" s="36"/>
      <c r="J34" s="36"/>
      <c r="K34" s="41">
        <f t="shared" si="10"/>
        <v>0</v>
      </c>
      <c r="L34" s="41">
        <f t="shared" si="9"/>
        <v>0</v>
      </c>
      <c r="M34" s="36"/>
      <c r="N34" s="36"/>
      <c r="O34" s="44"/>
      <c r="P34" s="45"/>
      <c r="Q34" s="38"/>
      <c r="R34" s="46"/>
      <c r="S34" s="45"/>
      <c r="T34" s="46"/>
      <c r="U34" s="38"/>
      <c r="V34" s="46"/>
      <c r="W34" s="39"/>
      <c r="X34" s="46"/>
      <c r="Y34" s="47"/>
      <c r="Z34" s="46"/>
      <c r="AA34" s="46"/>
      <c r="AB34" s="39"/>
      <c r="AC34" s="46"/>
      <c r="AD34" s="39"/>
      <c r="AE34" s="46"/>
      <c r="AF34" s="49"/>
    </row>
    <row r="35" spans="3:32" x14ac:dyDescent="0.25">
      <c r="C35" s="48">
        <f t="shared" si="7"/>
        <v>0.7</v>
      </c>
      <c r="D35" s="76"/>
      <c r="E35" s="43"/>
      <c r="F35" s="43"/>
      <c r="G35" s="36"/>
      <c r="H35" s="36"/>
      <c r="I35" s="36"/>
      <c r="J35" s="36"/>
      <c r="K35" s="41">
        <f t="shared" si="10"/>
        <v>0</v>
      </c>
      <c r="L35" s="41">
        <f t="shared" si="9"/>
        <v>0</v>
      </c>
      <c r="M35" s="36"/>
      <c r="N35" s="36"/>
      <c r="O35" s="44"/>
      <c r="P35" s="45"/>
      <c r="Q35" s="38"/>
      <c r="R35" s="46"/>
      <c r="S35" s="45"/>
      <c r="T35" s="46"/>
      <c r="U35" s="38"/>
      <c r="V35" s="46"/>
      <c r="W35" s="39"/>
      <c r="X35" s="46"/>
      <c r="Y35" s="47"/>
      <c r="Z35" s="46"/>
      <c r="AA35" s="46"/>
      <c r="AB35" s="39"/>
      <c r="AC35" s="46"/>
      <c r="AD35" s="39"/>
      <c r="AE35" s="46"/>
      <c r="AF35" s="49"/>
    </row>
    <row r="36" spans="3:32" ht="15.75" thickBot="1" x14ac:dyDescent="0.3">
      <c r="C36" s="48">
        <f t="shared" si="7"/>
        <v>0.79999999999999993</v>
      </c>
      <c r="D36" s="76"/>
      <c r="E36" s="43"/>
      <c r="F36" s="43"/>
      <c r="G36" s="36"/>
      <c r="H36" s="36"/>
      <c r="I36" s="36"/>
      <c r="J36" s="36"/>
      <c r="K36" s="41">
        <f t="shared" si="10"/>
        <v>0</v>
      </c>
      <c r="L36" s="41">
        <f t="shared" si="9"/>
        <v>0</v>
      </c>
      <c r="M36" s="36"/>
      <c r="N36" s="36"/>
      <c r="O36" s="44"/>
      <c r="P36" s="45"/>
      <c r="Q36" s="38"/>
      <c r="R36" s="46"/>
      <c r="S36" s="45"/>
      <c r="T36" s="46"/>
      <c r="U36" s="38"/>
      <c r="V36" s="46"/>
      <c r="W36" s="39"/>
      <c r="X36" s="46"/>
      <c r="Y36" s="47"/>
      <c r="Z36" s="46"/>
      <c r="AA36" s="46"/>
      <c r="AB36" s="39"/>
      <c r="AC36" s="46"/>
      <c r="AD36" s="39"/>
      <c r="AE36" s="46"/>
      <c r="AF36" s="49"/>
    </row>
    <row r="37" spans="3:32" ht="15.75" thickBot="1" x14ac:dyDescent="0.3">
      <c r="C37" s="60"/>
      <c r="D37" s="74" t="e">
        <f>VLOOKUP(C37,'DATOS INICIALES'!$B$5:$C$64,2,0)</f>
        <v>#N/A</v>
      </c>
      <c r="E37" s="61">
        <f>SUM(E38:E44)</f>
        <v>0</v>
      </c>
      <c r="F37" s="61"/>
      <c r="G37" s="62">
        <f>(G38*$E38)+(G39*$E39)+(G40*$E40)+(G41*$E41)+(G42*$E42)+(G43*$E43)+(G44*$E44)</f>
        <v>0</v>
      </c>
      <c r="H37" s="62">
        <f>(H38*$E38)+(H39*$E39)+(H40*$E40)+(H41*$E41)+(H42*$E42)+(H43*$E43)+(H44*$E44)</f>
        <v>0</v>
      </c>
      <c r="I37" s="62">
        <f>(I38*$E38)+(I39*$E39)+(I40*$E40)+(I41*$E41)+(I42*$E42)+(I43*$E43)+(I44*$E44)</f>
        <v>0</v>
      </c>
      <c r="J37" s="62">
        <f>(J38*$E38)+(J39*$E39)+(J40*$E40)+(J41*$E41)+(J42*$E42)+(J43*$E43)+(J44*$E44)</f>
        <v>0</v>
      </c>
      <c r="K37" s="62">
        <f>SUM(K38:K44)</f>
        <v>0</v>
      </c>
      <c r="L37" s="62">
        <f>(L38*$E38)+(L39*$E39)+(L40*$E40)+(L41*$E41)+(L42*$E42)+(L43*$E43)+(L44*$E44)</f>
        <v>0</v>
      </c>
      <c r="M37" s="62">
        <f>(M38*$E38)+(M39*$E39)+(M40*$E40)+(M41*$E41)+(M42*$E42)+(M43*$E43)+(M44*$E44)</f>
        <v>0</v>
      </c>
      <c r="N37" s="62">
        <f>(N38*$E38)+(N39*$E39)+(N40*$E40)+(N41*$E41)+(N42*$E42)+(N43*$E43)+(N44*$E44)</f>
        <v>0</v>
      </c>
      <c r="O37" s="63"/>
      <c r="P37" s="64">
        <f>+'DATOS INICIALES'!$H$3</f>
        <v>1808060441</v>
      </c>
      <c r="Q37" s="65">
        <f>+K37</f>
        <v>0</v>
      </c>
      <c r="R37" s="66" t="str">
        <f>IF(Q37&gt;=(P37*$R$11),"HABIL","NO HABIL")</f>
        <v>HABIL</v>
      </c>
      <c r="S37" s="64">
        <f>IF(COUNTIF(F38:F44,"L")&gt;0,VLOOKUP("L",F38:K44,6,0),0)</f>
        <v>0</v>
      </c>
      <c r="T37" s="67" t="str">
        <f>IF(S37&gt;=(($T$11*P37)),"HABIL","NO HABIL")</f>
        <v>HABIL</v>
      </c>
      <c r="U37" s="62" t="e">
        <f>+G37/I37</f>
        <v>#DIV/0!</v>
      </c>
      <c r="V37" s="66" t="e">
        <f>IF(U37&gt;=$V$11,"HABIL","NO HABIL")</f>
        <v>#DIV/0!</v>
      </c>
      <c r="W37" s="68" t="e">
        <f>+J37/H37</f>
        <v>#DIV/0!</v>
      </c>
      <c r="X37" s="66" t="e">
        <f>IF(W37&lt;=$X$11,"HABIL","NO HABIL")</f>
        <v>#DIV/0!</v>
      </c>
      <c r="Y37" s="69" t="e">
        <f>+M37/N37</f>
        <v>#DIV/0!</v>
      </c>
      <c r="Z37" s="66" t="e">
        <f>IF(Y37&gt;=$Z$11,"HABIL","NO HABIL")</f>
        <v>#DIV/0!</v>
      </c>
      <c r="AA37" s="70" t="e">
        <f>IF(AND(R37="HABIL",T37="HABIL",V37="HABIL",X37="HABIL",Z37="HABIL"),"HABIL","NO HABIL")</f>
        <v>#DIV/0!</v>
      </c>
      <c r="AB37" s="68" t="e">
        <f>+M37/L37</f>
        <v>#DIV/0!</v>
      </c>
      <c r="AC37" s="66" t="e">
        <f>IF(AB37&gt;=$AC$11,"HABIL","NO HABIL")</f>
        <v>#DIV/0!</v>
      </c>
      <c r="AD37" s="68" t="e">
        <f>+M37/H37</f>
        <v>#DIV/0!</v>
      </c>
      <c r="AE37" s="66" t="e">
        <f>IF(AD37&gt;=$AE$11,"HABIL","NO HABIL")</f>
        <v>#DIV/0!</v>
      </c>
      <c r="AF37" s="71" t="e">
        <f>IF(AND(AC37="HABIL",AE37="HABIL"),"HABIL","NO HABIL")</f>
        <v>#DIV/0!</v>
      </c>
    </row>
    <row r="38" spans="3:32" x14ac:dyDescent="0.25">
      <c r="C38" s="48">
        <f t="shared" ref="C38:C44" si="11">+C37+0.1</f>
        <v>0.1</v>
      </c>
      <c r="D38" s="75"/>
      <c r="E38" s="42"/>
      <c r="F38" s="42"/>
      <c r="G38" s="37"/>
      <c r="H38" s="37"/>
      <c r="I38" s="37"/>
      <c r="J38" s="37"/>
      <c r="K38" s="40">
        <f>+(G38-I38)</f>
        <v>0</v>
      </c>
      <c r="L38" s="40">
        <f>+H38-J38</f>
        <v>0</v>
      </c>
      <c r="M38" s="37"/>
      <c r="N38" s="37"/>
      <c r="O38" s="44"/>
      <c r="P38" s="45"/>
      <c r="Q38" s="38"/>
      <c r="R38" s="46"/>
      <c r="S38" s="45"/>
      <c r="T38" s="46"/>
      <c r="U38" s="38"/>
      <c r="V38" s="46"/>
      <c r="W38" s="39"/>
      <c r="X38" s="46"/>
      <c r="Y38" s="47"/>
      <c r="Z38" s="46"/>
      <c r="AA38" s="46"/>
      <c r="AB38" s="39"/>
      <c r="AC38" s="46"/>
      <c r="AD38" s="39"/>
      <c r="AE38" s="46"/>
      <c r="AF38" s="49"/>
    </row>
    <row r="39" spans="3:32" x14ac:dyDescent="0.25">
      <c r="C39" s="48">
        <f t="shared" si="11"/>
        <v>0.2</v>
      </c>
      <c r="D39" s="76"/>
      <c r="E39" s="43"/>
      <c r="F39" s="43"/>
      <c r="G39" s="36"/>
      <c r="H39" s="36"/>
      <c r="I39" s="36"/>
      <c r="J39" s="36"/>
      <c r="K39" s="41">
        <f t="shared" ref="K39:K40" si="12">+(G39-I39)</f>
        <v>0</v>
      </c>
      <c r="L39" s="41">
        <f t="shared" ref="L39:L44" si="13">+H39-J39</f>
        <v>0</v>
      </c>
      <c r="M39" s="36"/>
      <c r="N39" s="36"/>
      <c r="O39" s="44"/>
      <c r="P39" s="45"/>
      <c r="Q39" s="38"/>
      <c r="R39" s="46"/>
      <c r="S39" s="45"/>
      <c r="T39" s="46"/>
      <c r="U39" s="38"/>
      <c r="V39" s="46"/>
      <c r="W39" s="39"/>
      <c r="X39" s="46"/>
      <c r="Y39" s="47"/>
      <c r="Z39" s="46"/>
      <c r="AA39" s="46"/>
      <c r="AB39" s="39"/>
      <c r="AC39" s="46"/>
      <c r="AD39" s="39"/>
      <c r="AE39" s="46"/>
      <c r="AF39" s="49"/>
    </row>
    <row r="40" spans="3:32" x14ac:dyDescent="0.25">
      <c r="C40" s="48">
        <f t="shared" si="11"/>
        <v>0.30000000000000004</v>
      </c>
      <c r="D40" s="76"/>
      <c r="E40" s="43"/>
      <c r="F40" s="43"/>
      <c r="G40" s="36"/>
      <c r="H40" s="36"/>
      <c r="I40" s="36"/>
      <c r="J40" s="36"/>
      <c r="K40" s="41">
        <f t="shared" si="12"/>
        <v>0</v>
      </c>
      <c r="L40" s="41">
        <f t="shared" si="13"/>
        <v>0</v>
      </c>
      <c r="M40" s="36"/>
      <c r="N40" s="36"/>
      <c r="O40" s="44"/>
      <c r="P40" s="45"/>
      <c r="Q40" s="38"/>
      <c r="R40" s="46"/>
      <c r="S40" s="45"/>
      <c r="T40" s="46"/>
      <c r="U40" s="38"/>
      <c r="V40" s="46"/>
      <c r="W40" s="39"/>
      <c r="X40" s="46"/>
      <c r="Y40" s="47"/>
      <c r="Z40" s="46"/>
      <c r="AA40" s="46"/>
      <c r="AB40" s="39"/>
      <c r="AC40" s="46"/>
      <c r="AD40" s="39"/>
      <c r="AE40" s="46"/>
      <c r="AF40" s="49"/>
    </row>
    <row r="41" spans="3:32" x14ac:dyDescent="0.25">
      <c r="C41" s="48">
        <f t="shared" si="11"/>
        <v>0.4</v>
      </c>
      <c r="D41" s="76"/>
      <c r="E41" s="43"/>
      <c r="F41" s="43"/>
      <c r="G41" s="36"/>
      <c r="H41" s="36"/>
      <c r="I41" s="36"/>
      <c r="J41" s="36"/>
      <c r="K41" s="41">
        <f>+(G41-I41)</f>
        <v>0</v>
      </c>
      <c r="L41" s="41">
        <f t="shared" si="13"/>
        <v>0</v>
      </c>
      <c r="M41" s="36"/>
      <c r="N41" s="36"/>
      <c r="O41" s="44"/>
      <c r="P41" s="45"/>
      <c r="Q41" s="38"/>
      <c r="R41" s="46"/>
      <c r="S41" s="45"/>
      <c r="T41" s="46"/>
      <c r="U41" s="38"/>
      <c r="V41" s="46"/>
      <c r="W41" s="39"/>
      <c r="X41" s="46"/>
      <c r="Y41" s="47"/>
      <c r="Z41" s="46"/>
      <c r="AA41" s="46"/>
      <c r="AB41" s="39"/>
      <c r="AC41" s="46"/>
      <c r="AD41" s="39"/>
      <c r="AE41" s="46"/>
      <c r="AF41" s="49"/>
    </row>
    <row r="42" spans="3:32" x14ac:dyDescent="0.25">
      <c r="C42" s="48">
        <f t="shared" si="11"/>
        <v>0.5</v>
      </c>
      <c r="D42" s="76"/>
      <c r="E42" s="43"/>
      <c r="F42" s="43"/>
      <c r="G42" s="36"/>
      <c r="H42" s="36"/>
      <c r="I42" s="36"/>
      <c r="J42" s="36"/>
      <c r="K42" s="41">
        <f t="shared" ref="K42:K44" si="14">+(G42-I42)</f>
        <v>0</v>
      </c>
      <c r="L42" s="41">
        <f t="shared" si="13"/>
        <v>0</v>
      </c>
      <c r="M42" s="36"/>
      <c r="N42" s="36"/>
      <c r="O42" s="44"/>
      <c r="P42" s="45"/>
      <c r="Q42" s="38"/>
      <c r="R42" s="46"/>
      <c r="S42" s="45"/>
      <c r="T42" s="46"/>
      <c r="U42" s="38"/>
      <c r="V42" s="46"/>
      <c r="W42" s="39"/>
      <c r="X42" s="46"/>
      <c r="Y42" s="47"/>
      <c r="Z42" s="46"/>
      <c r="AA42" s="46"/>
      <c r="AB42" s="39"/>
      <c r="AC42" s="46"/>
      <c r="AD42" s="39"/>
      <c r="AE42" s="46"/>
      <c r="AF42" s="49"/>
    </row>
    <row r="43" spans="3:32" x14ac:dyDescent="0.25">
      <c r="C43" s="48">
        <f t="shared" si="11"/>
        <v>0.6</v>
      </c>
      <c r="D43" s="76"/>
      <c r="E43" s="43"/>
      <c r="F43" s="43"/>
      <c r="G43" s="36"/>
      <c r="H43" s="36"/>
      <c r="I43" s="36"/>
      <c r="J43" s="36"/>
      <c r="K43" s="41">
        <f t="shared" si="14"/>
        <v>0</v>
      </c>
      <c r="L43" s="41">
        <f t="shared" si="13"/>
        <v>0</v>
      </c>
      <c r="M43" s="36"/>
      <c r="N43" s="36"/>
      <c r="O43" s="44"/>
      <c r="P43" s="45"/>
      <c r="Q43" s="38"/>
      <c r="R43" s="46"/>
      <c r="S43" s="45"/>
      <c r="T43" s="46"/>
      <c r="U43" s="38"/>
      <c r="V43" s="46"/>
      <c r="W43" s="39"/>
      <c r="X43" s="46"/>
      <c r="Y43" s="47"/>
      <c r="Z43" s="46"/>
      <c r="AA43" s="46"/>
      <c r="AB43" s="39"/>
      <c r="AC43" s="46"/>
      <c r="AD43" s="39"/>
      <c r="AE43" s="46"/>
      <c r="AF43" s="49"/>
    </row>
    <row r="44" spans="3:32" ht="15.75" thickBot="1" x14ac:dyDescent="0.3">
      <c r="C44" s="48">
        <f t="shared" si="11"/>
        <v>0.7</v>
      </c>
      <c r="D44" s="76"/>
      <c r="E44" s="43"/>
      <c r="F44" s="43"/>
      <c r="G44" s="36"/>
      <c r="H44" s="36"/>
      <c r="I44" s="36"/>
      <c r="J44" s="36"/>
      <c r="K44" s="41">
        <f t="shared" si="14"/>
        <v>0</v>
      </c>
      <c r="L44" s="41">
        <f t="shared" si="13"/>
        <v>0</v>
      </c>
      <c r="M44" s="36"/>
      <c r="N44" s="36"/>
      <c r="O44" s="44"/>
      <c r="P44" s="45"/>
      <c r="Q44" s="38"/>
      <c r="R44" s="46"/>
      <c r="S44" s="45"/>
      <c r="T44" s="46"/>
      <c r="U44" s="38"/>
      <c r="V44" s="46"/>
      <c r="W44" s="39"/>
      <c r="X44" s="46"/>
      <c r="Y44" s="47"/>
      <c r="Z44" s="46"/>
      <c r="AA44" s="46"/>
      <c r="AB44" s="39"/>
      <c r="AC44" s="46"/>
      <c r="AD44" s="39"/>
      <c r="AE44" s="46"/>
      <c r="AF44" s="49"/>
    </row>
    <row r="45" spans="3:32" ht="15.75" thickBot="1" x14ac:dyDescent="0.3">
      <c r="C45" s="60"/>
      <c r="D45" s="74" t="e">
        <f>VLOOKUP(C45,'DATOS INICIALES'!$B$5:$C$64,2,0)</f>
        <v>#N/A</v>
      </c>
      <c r="E45" s="61">
        <f>SUM(E46:E51)</f>
        <v>0</v>
      </c>
      <c r="F45" s="61"/>
      <c r="G45" s="62">
        <f>(G46*$E46)+(G47*$E47)+(G48*$E48)+(G49*$E49)+(G50*$E50)+(G51*$E51)</f>
        <v>0</v>
      </c>
      <c r="H45" s="62">
        <f>(H46*$E46)+(H47*$E47)+(H48*$E48)+(H49*$E49)+(H50*$E50)+(H51*$E51)</f>
        <v>0</v>
      </c>
      <c r="I45" s="62">
        <f>(I46*$E46)+(I47*$E47)+(I48*$E48)+(I49*$E49)+(I50*$E50)+(I51*$E51)</f>
        <v>0</v>
      </c>
      <c r="J45" s="62">
        <f>(J46*$E46)+(J47*$E47)+(J48*$E48)+(J49*$E49)+(J50*$E50)+(J51*$E51)</f>
        <v>0</v>
      </c>
      <c r="K45" s="62">
        <f>SUM(K46:K51)</f>
        <v>0</v>
      </c>
      <c r="L45" s="62">
        <f>(L46*$E46)+(L47*$E47)+(L48*$E48)+(L49*$E49)+(L50*$E50)+(L51*$E51)</f>
        <v>0</v>
      </c>
      <c r="M45" s="62">
        <f>(M46*$E46)+(M47*$E47)+(M48*$E48)+(M49*$E49)+(M50*$E50)+(M51*$E51)</f>
        <v>0</v>
      </c>
      <c r="N45" s="62">
        <f>(N46*$E46)+(N47*$E47)+(N48*$E48)+(N49*$E49)+(N50*$E50)+(N51*$E51)</f>
        <v>0</v>
      </c>
      <c r="O45" s="63"/>
      <c r="P45" s="64">
        <f>+'DATOS INICIALES'!$H$3</f>
        <v>1808060441</v>
      </c>
      <c r="Q45" s="65">
        <f>+K45</f>
        <v>0</v>
      </c>
      <c r="R45" s="66" t="str">
        <f>IF(Q45&gt;=(P45*$R$11),"HABIL","NO HABIL")</f>
        <v>HABIL</v>
      </c>
      <c r="S45" s="64">
        <f>IF(COUNTIF(F46:F51,"L")&gt;0,VLOOKUP("L",F46:K51,6,0),0)</f>
        <v>0</v>
      </c>
      <c r="T45" s="67" t="str">
        <f>IF(S45&gt;=(($T$11*P45)),"HABIL","NO HABIL")</f>
        <v>HABIL</v>
      </c>
      <c r="U45" s="62" t="e">
        <f>+G45/I45</f>
        <v>#DIV/0!</v>
      </c>
      <c r="V45" s="66" t="e">
        <f>IF(U45&gt;=$V$11,"HABIL","NO HABIL")</f>
        <v>#DIV/0!</v>
      </c>
      <c r="W45" s="68" t="e">
        <f>+J45/H45</f>
        <v>#DIV/0!</v>
      </c>
      <c r="X45" s="66" t="e">
        <f>IF(W45&lt;=$X$11,"HABIL","NO HABIL")</f>
        <v>#DIV/0!</v>
      </c>
      <c r="Y45" s="69" t="e">
        <f>+M45/N45</f>
        <v>#DIV/0!</v>
      </c>
      <c r="Z45" s="66" t="e">
        <f>IF(Y45&gt;=$Z$11,"HABIL","NO HABIL")</f>
        <v>#DIV/0!</v>
      </c>
      <c r="AA45" s="70" t="e">
        <f>IF(AND(R45="HABIL",T45="HABIL",V45="HABIL",X45="HABIL",Z45="HABIL"),"HABIL","NO HABIL")</f>
        <v>#DIV/0!</v>
      </c>
      <c r="AB45" s="68" t="e">
        <f>+M45/L45</f>
        <v>#DIV/0!</v>
      </c>
      <c r="AC45" s="66" t="e">
        <f>IF(AB45&gt;=$AC$11,"HABIL","NO HABIL")</f>
        <v>#DIV/0!</v>
      </c>
      <c r="AD45" s="68" t="e">
        <f>+M45/H45</f>
        <v>#DIV/0!</v>
      </c>
      <c r="AE45" s="66" t="e">
        <f>IF(AD45&gt;=$AE$11,"HABIL","NO HABIL")</f>
        <v>#DIV/0!</v>
      </c>
      <c r="AF45" s="71" t="e">
        <f>IF(AND(AC45="HABIL",AE45="HABIL"),"HABIL","NO HABIL")</f>
        <v>#DIV/0!</v>
      </c>
    </row>
    <row r="46" spans="3:32" x14ac:dyDescent="0.25">
      <c r="C46" s="48">
        <f t="shared" ref="C46:C51" si="15">+C45+0.1</f>
        <v>0.1</v>
      </c>
      <c r="D46" s="75"/>
      <c r="E46" s="42"/>
      <c r="F46" s="42"/>
      <c r="G46" s="37"/>
      <c r="H46" s="37"/>
      <c r="I46" s="37"/>
      <c r="J46" s="37"/>
      <c r="K46" s="40">
        <f>+(G46-I46)</f>
        <v>0</v>
      </c>
      <c r="L46" s="40">
        <f>+H46-J46</f>
        <v>0</v>
      </c>
      <c r="M46" s="37"/>
      <c r="N46" s="37"/>
      <c r="O46" s="44"/>
      <c r="P46" s="45"/>
      <c r="Q46" s="38"/>
      <c r="R46" s="46"/>
      <c r="S46" s="45"/>
      <c r="T46" s="46"/>
      <c r="U46" s="38"/>
      <c r="V46" s="46"/>
      <c r="W46" s="39"/>
      <c r="X46" s="46"/>
      <c r="Y46" s="47"/>
      <c r="Z46" s="46"/>
      <c r="AA46" s="46"/>
      <c r="AB46" s="39"/>
      <c r="AC46" s="46"/>
      <c r="AD46" s="39"/>
      <c r="AE46" s="46"/>
      <c r="AF46" s="49"/>
    </row>
    <row r="47" spans="3:32" x14ac:dyDescent="0.25">
      <c r="C47" s="48">
        <f t="shared" si="15"/>
        <v>0.2</v>
      </c>
      <c r="D47" s="76"/>
      <c r="E47" s="43"/>
      <c r="F47" s="43"/>
      <c r="G47" s="36"/>
      <c r="H47" s="36"/>
      <c r="I47" s="36"/>
      <c r="J47" s="36"/>
      <c r="K47" s="41">
        <f t="shared" ref="K47:K48" si="16">+(G47-I47)</f>
        <v>0</v>
      </c>
      <c r="L47" s="41">
        <f t="shared" ref="L47:L51" si="17">+H47-J47</f>
        <v>0</v>
      </c>
      <c r="M47" s="36"/>
      <c r="N47" s="36"/>
      <c r="O47" s="44"/>
      <c r="P47" s="45"/>
      <c r="Q47" s="38"/>
      <c r="R47" s="46"/>
      <c r="S47" s="45"/>
      <c r="T47" s="46"/>
      <c r="U47" s="38"/>
      <c r="V47" s="46"/>
      <c r="W47" s="39"/>
      <c r="X47" s="46"/>
      <c r="Y47" s="47"/>
      <c r="Z47" s="46"/>
      <c r="AA47" s="46"/>
      <c r="AB47" s="39"/>
      <c r="AC47" s="46"/>
      <c r="AD47" s="39"/>
      <c r="AE47" s="46"/>
      <c r="AF47" s="49"/>
    </row>
    <row r="48" spans="3:32" x14ac:dyDescent="0.25">
      <c r="C48" s="48">
        <f t="shared" si="15"/>
        <v>0.30000000000000004</v>
      </c>
      <c r="D48" s="76"/>
      <c r="E48" s="43"/>
      <c r="F48" s="43"/>
      <c r="G48" s="36"/>
      <c r="H48" s="36"/>
      <c r="I48" s="36"/>
      <c r="J48" s="36"/>
      <c r="K48" s="41">
        <f t="shared" si="16"/>
        <v>0</v>
      </c>
      <c r="L48" s="41">
        <f t="shared" si="17"/>
        <v>0</v>
      </c>
      <c r="M48" s="36"/>
      <c r="N48" s="36"/>
      <c r="O48" s="44"/>
      <c r="P48" s="45"/>
      <c r="Q48" s="38"/>
      <c r="R48" s="46"/>
      <c r="S48" s="45"/>
      <c r="T48" s="46"/>
      <c r="U48" s="38"/>
      <c r="V48" s="46"/>
      <c r="W48" s="39"/>
      <c r="X48" s="46"/>
      <c r="Y48" s="47"/>
      <c r="Z48" s="46"/>
      <c r="AA48" s="46"/>
      <c r="AB48" s="39"/>
      <c r="AC48" s="46"/>
      <c r="AD48" s="39"/>
      <c r="AE48" s="46"/>
      <c r="AF48" s="49"/>
    </row>
    <row r="49" spans="3:32" x14ac:dyDescent="0.25">
      <c r="C49" s="48">
        <f t="shared" si="15"/>
        <v>0.4</v>
      </c>
      <c r="D49" s="76"/>
      <c r="E49" s="43"/>
      <c r="F49" s="43"/>
      <c r="G49" s="36"/>
      <c r="H49" s="36"/>
      <c r="I49" s="36"/>
      <c r="J49" s="36"/>
      <c r="K49" s="41">
        <f>+(G49-I49)</f>
        <v>0</v>
      </c>
      <c r="L49" s="41">
        <f t="shared" si="17"/>
        <v>0</v>
      </c>
      <c r="M49" s="36"/>
      <c r="N49" s="36"/>
      <c r="O49" s="44"/>
      <c r="P49" s="45"/>
      <c r="Q49" s="38"/>
      <c r="R49" s="46"/>
      <c r="S49" s="45"/>
      <c r="T49" s="46"/>
      <c r="U49" s="38"/>
      <c r="V49" s="46"/>
      <c r="W49" s="39"/>
      <c r="X49" s="46"/>
      <c r="Y49" s="47"/>
      <c r="Z49" s="46"/>
      <c r="AA49" s="46"/>
      <c r="AB49" s="39"/>
      <c r="AC49" s="46"/>
      <c r="AD49" s="39"/>
      <c r="AE49" s="46"/>
      <c r="AF49" s="49"/>
    </row>
    <row r="50" spans="3:32" x14ac:dyDescent="0.25">
      <c r="C50" s="48">
        <f t="shared" si="15"/>
        <v>0.5</v>
      </c>
      <c r="D50" s="76"/>
      <c r="E50" s="43"/>
      <c r="F50" s="43"/>
      <c r="G50" s="36"/>
      <c r="H50" s="36"/>
      <c r="I50" s="36"/>
      <c r="J50" s="36"/>
      <c r="K50" s="41">
        <f t="shared" ref="K50:K51" si="18">+(G50-I50)</f>
        <v>0</v>
      </c>
      <c r="L50" s="41">
        <f t="shared" si="17"/>
        <v>0</v>
      </c>
      <c r="M50" s="36"/>
      <c r="N50" s="36"/>
      <c r="O50" s="44"/>
      <c r="P50" s="45"/>
      <c r="Q50" s="38"/>
      <c r="R50" s="46"/>
      <c r="S50" s="45"/>
      <c r="T50" s="46"/>
      <c r="U50" s="38"/>
      <c r="V50" s="46"/>
      <c r="W50" s="39"/>
      <c r="X50" s="46"/>
      <c r="Y50" s="47"/>
      <c r="Z50" s="46"/>
      <c r="AA50" s="46"/>
      <c r="AB50" s="39"/>
      <c r="AC50" s="46"/>
      <c r="AD50" s="39"/>
      <c r="AE50" s="46"/>
      <c r="AF50" s="49"/>
    </row>
    <row r="51" spans="3:32" ht="15.75" thickBot="1" x14ac:dyDescent="0.3">
      <c r="C51" s="48">
        <f t="shared" si="15"/>
        <v>0.6</v>
      </c>
      <c r="D51" s="76"/>
      <c r="E51" s="43"/>
      <c r="F51" s="43"/>
      <c r="G51" s="36"/>
      <c r="H51" s="36"/>
      <c r="I51" s="36"/>
      <c r="J51" s="36"/>
      <c r="K51" s="41">
        <f t="shared" si="18"/>
        <v>0</v>
      </c>
      <c r="L51" s="41">
        <f t="shared" si="17"/>
        <v>0</v>
      </c>
      <c r="M51" s="36"/>
      <c r="N51" s="36"/>
      <c r="O51" s="44"/>
      <c r="P51" s="45"/>
      <c r="Q51" s="38"/>
      <c r="R51" s="46"/>
      <c r="S51" s="45"/>
      <c r="T51" s="46"/>
      <c r="U51" s="38"/>
      <c r="V51" s="46"/>
      <c r="W51" s="39"/>
      <c r="X51" s="46"/>
      <c r="Y51" s="47"/>
      <c r="Z51" s="46"/>
      <c r="AA51" s="46"/>
      <c r="AB51" s="39"/>
      <c r="AC51" s="46"/>
      <c r="AD51" s="39"/>
      <c r="AE51" s="46"/>
      <c r="AF51" s="49"/>
    </row>
    <row r="52" spans="3:32" ht="15.75" thickBot="1" x14ac:dyDescent="0.3">
      <c r="C52" s="60"/>
      <c r="D52" s="74" t="e">
        <f>VLOOKUP(C52,'DATOS INICIALES'!$B$5:$C$64,2,0)</f>
        <v>#N/A</v>
      </c>
      <c r="E52" s="61">
        <f>SUM(E53:E57)</f>
        <v>0</v>
      </c>
      <c r="F52" s="61"/>
      <c r="G52" s="62">
        <f>(G53*$E53)+(G54*$E54)+(G55*$E55)+(G56*$E56)+(G57*$E57)</f>
        <v>0</v>
      </c>
      <c r="H52" s="62">
        <f>(H53*$E53)+(H54*$E54)+(H55*$E55)+(H56*$E56)+(H57*$E57)</f>
        <v>0</v>
      </c>
      <c r="I52" s="62">
        <f>(I53*$E53)+(I54*$E54)+(I55*$E55)+(I56*$E56)+(I57*$E57)</f>
        <v>0</v>
      </c>
      <c r="J52" s="62">
        <f>(J53*$E53)+(J54*$E54)+(J55*$E55)+(J56*$E56)+(J57*$E57)</f>
        <v>0</v>
      </c>
      <c r="K52" s="62">
        <f>SUM(K53:K57)</f>
        <v>0</v>
      </c>
      <c r="L52" s="62">
        <f>(L53*$E53)+(L54*$E54)+(L55*$E55)+(L56*$E56)+(L57*$E57)</f>
        <v>0</v>
      </c>
      <c r="M52" s="62">
        <f>(M53*$E53)+(M54*$E54)+(M55*$E55)+(M56*$E56)+(M57*$E57)</f>
        <v>0</v>
      </c>
      <c r="N52" s="62">
        <f>(N53*$E53)+(N54*$E54)+(N55*$E55)+(N56*$E56)+(N57*$E57)</f>
        <v>0</v>
      </c>
      <c r="O52" s="63"/>
      <c r="P52" s="64">
        <f>+'DATOS INICIALES'!$H$3</f>
        <v>1808060441</v>
      </c>
      <c r="Q52" s="65">
        <f>+K52</f>
        <v>0</v>
      </c>
      <c r="R52" s="66" t="str">
        <f>IF(Q52&gt;=(P52*$R$11),"HABIL","NO HABIL")</f>
        <v>HABIL</v>
      </c>
      <c r="S52" s="64">
        <f>IF(COUNTIF(F53:F57,"L")&gt;0,VLOOKUP("L",F53:K57,6,0),0)</f>
        <v>0</v>
      </c>
      <c r="T52" s="67" t="str">
        <f>IF(S52&gt;=(($T$11*P52)),"HABIL","NO HABIL")</f>
        <v>HABIL</v>
      </c>
      <c r="U52" s="62" t="e">
        <f>+G52/I52</f>
        <v>#DIV/0!</v>
      </c>
      <c r="V52" s="66" t="e">
        <f>IF(U52&gt;=$V$11,"HABIL","NO HABIL")</f>
        <v>#DIV/0!</v>
      </c>
      <c r="W52" s="68" t="e">
        <f>+J52/H52</f>
        <v>#DIV/0!</v>
      </c>
      <c r="X52" s="66" t="e">
        <f>IF(W52&lt;=$X$11,"HABIL","NO HABIL")</f>
        <v>#DIV/0!</v>
      </c>
      <c r="Y52" s="69" t="e">
        <f>+M52/N52</f>
        <v>#DIV/0!</v>
      </c>
      <c r="Z52" s="66" t="e">
        <f>IF(Y52&gt;=$Z$11,"HABIL","NO HABIL")</f>
        <v>#DIV/0!</v>
      </c>
      <c r="AA52" s="70" t="e">
        <f>IF(AND(R52="HABIL",T52="HABIL",V52="HABIL",X52="HABIL",Z52="HABIL"),"HABIL","NO HABIL")</f>
        <v>#DIV/0!</v>
      </c>
      <c r="AB52" s="68" t="e">
        <f>+M52/L52</f>
        <v>#DIV/0!</v>
      </c>
      <c r="AC52" s="66" t="e">
        <f>IF(AB52&gt;=$AC$11,"HABIL","NO HABIL")</f>
        <v>#DIV/0!</v>
      </c>
      <c r="AD52" s="68" t="e">
        <f>+M52/H52</f>
        <v>#DIV/0!</v>
      </c>
      <c r="AE52" s="66" t="e">
        <f>IF(AD52&gt;=$AE$11,"HABIL","NO HABIL")</f>
        <v>#DIV/0!</v>
      </c>
      <c r="AF52" s="71" t="e">
        <f>IF(AND(AC52="HABIL",AE52="HABIL"),"HABIL","NO HABIL")</f>
        <v>#DIV/0!</v>
      </c>
    </row>
    <row r="53" spans="3:32" x14ac:dyDescent="0.25">
      <c r="C53" s="48">
        <f t="shared" ref="C53:C57" si="19">+C52+0.1</f>
        <v>0.1</v>
      </c>
      <c r="D53" s="75"/>
      <c r="E53" s="42"/>
      <c r="F53" s="42"/>
      <c r="G53" s="37"/>
      <c r="H53" s="37"/>
      <c r="I53" s="37"/>
      <c r="J53" s="37"/>
      <c r="K53" s="40">
        <f>+(G53-I53)</f>
        <v>0</v>
      </c>
      <c r="L53" s="40">
        <f>+H53-J53</f>
        <v>0</v>
      </c>
      <c r="M53" s="37"/>
      <c r="N53" s="37"/>
      <c r="O53" s="44"/>
      <c r="P53" s="45"/>
      <c r="Q53" s="38"/>
      <c r="R53" s="46"/>
      <c r="S53" s="45"/>
      <c r="T53" s="46"/>
      <c r="U53" s="38"/>
      <c r="V53" s="46"/>
      <c r="W53" s="39"/>
      <c r="X53" s="46"/>
      <c r="Y53" s="47"/>
      <c r="Z53" s="46"/>
      <c r="AA53" s="46"/>
      <c r="AB53" s="39"/>
      <c r="AC53" s="46"/>
      <c r="AD53" s="39"/>
      <c r="AE53" s="46"/>
      <c r="AF53" s="49"/>
    </row>
    <row r="54" spans="3:32" x14ac:dyDescent="0.25">
      <c r="C54" s="48">
        <f t="shared" si="19"/>
        <v>0.2</v>
      </c>
      <c r="D54" s="76"/>
      <c r="E54" s="43"/>
      <c r="F54" s="43"/>
      <c r="G54" s="36"/>
      <c r="H54" s="36"/>
      <c r="I54" s="36"/>
      <c r="J54" s="36"/>
      <c r="K54" s="41">
        <f t="shared" ref="K54:K55" si="20">+(G54-I54)</f>
        <v>0</v>
      </c>
      <c r="L54" s="41">
        <f t="shared" ref="L54:L57" si="21">+H54-J54</f>
        <v>0</v>
      </c>
      <c r="M54" s="36"/>
      <c r="N54" s="36"/>
      <c r="O54" s="44"/>
      <c r="P54" s="45"/>
      <c r="Q54" s="38"/>
      <c r="R54" s="46"/>
      <c r="S54" s="45"/>
      <c r="T54" s="46"/>
      <c r="U54" s="38"/>
      <c r="V54" s="46"/>
      <c r="W54" s="39"/>
      <c r="X54" s="46"/>
      <c r="Y54" s="47"/>
      <c r="Z54" s="46"/>
      <c r="AA54" s="46"/>
      <c r="AB54" s="39"/>
      <c r="AC54" s="46"/>
      <c r="AD54" s="39"/>
      <c r="AE54" s="46"/>
      <c r="AF54" s="49"/>
    </row>
    <row r="55" spans="3:32" x14ac:dyDescent="0.25">
      <c r="C55" s="48">
        <f t="shared" si="19"/>
        <v>0.30000000000000004</v>
      </c>
      <c r="D55" s="76"/>
      <c r="E55" s="43"/>
      <c r="F55" s="43"/>
      <c r="G55" s="36"/>
      <c r="H55" s="36"/>
      <c r="I55" s="36"/>
      <c r="J55" s="36"/>
      <c r="K55" s="41">
        <f t="shared" si="20"/>
        <v>0</v>
      </c>
      <c r="L55" s="41">
        <f t="shared" si="21"/>
        <v>0</v>
      </c>
      <c r="M55" s="36"/>
      <c r="N55" s="36"/>
      <c r="O55" s="44"/>
      <c r="P55" s="45"/>
      <c r="Q55" s="38"/>
      <c r="R55" s="46"/>
      <c r="S55" s="45"/>
      <c r="T55" s="46"/>
      <c r="U55" s="38"/>
      <c r="V55" s="46"/>
      <c r="W55" s="39"/>
      <c r="X55" s="46"/>
      <c r="Y55" s="47"/>
      <c r="Z55" s="46"/>
      <c r="AA55" s="46"/>
      <c r="AB55" s="39"/>
      <c r="AC55" s="46"/>
      <c r="AD55" s="39"/>
      <c r="AE55" s="46"/>
      <c r="AF55" s="49"/>
    </row>
    <row r="56" spans="3:32" x14ac:dyDescent="0.25">
      <c r="C56" s="48">
        <f t="shared" si="19"/>
        <v>0.4</v>
      </c>
      <c r="D56" s="76"/>
      <c r="E56" s="43"/>
      <c r="F56" s="43"/>
      <c r="G56" s="36"/>
      <c r="H56" s="36"/>
      <c r="I56" s="36"/>
      <c r="J56" s="36"/>
      <c r="K56" s="41">
        <f>+(G56-I56)</f>
        <v>0</v>
      </c>
      <c r="L56" s="41">
        <f t="shared" si="21"/>
        <v>0</v>
      </c>
      <c r="M56" s="36"/>
      <c r="N56" s="36"/>
      <c r="O56" s="44"/>
      <c r="P56" s="45"/>
      <c r="Q56" s="38"/>
      <c r="R56" s="46"/>
      <c r="S56" s="45"/>
      <c r="T56" s="46"/>
      <c r="U56" s="38"/>
      <c r="V56" s="46"/>
      <c r="W56" s="39"/>
      <c r="X56" s="46"/>
      <c r="Y56" s="47"/>
      <c r="Z56" s="46"/>
      <c r="AA56" s="46"/>
      <c r="AB56" s="39"/>
      <c r="AC56" s="46"/>
      <c r="AD56" s="39"/>
      <c r="AE56" s="46"/>
      <c r="AF56" s="49"/>
    </row>
    <row r="57" spans="3:32" ht="15.75" thickBot="1" x14ac:dyDescent="0.3">
      <c r="C57" s="48">
        <f t="shared" si="19"/>
        <v>0.5</v>
      </c>
      <c r="D57" s="76"/>
      <c r="E57" s="43"/>
      <c r="F57" s="43"/>
      <c r="G57" s="36"/>
      <c r="H57" s="36"/>
      <c r="I57" s="36"/>
      <c r="J57" s="36"/>
      <c r="K57" s="41">
        <f t="shared" ref="K57" si="22">+(G57-I57)</f>
        <v>0</v>
      </c>
      <c r="L57" s="41">
        <f t="shared" si="21"/>
        <v>0</v>
      </c>
      <c r="M57" s="36"/>
      <c r="N57" s="36"/>
      <c r="O57" s="44"/>
      <c r="P57" s="45"/>
      <c r="Q57" s="38"/>
      <c r="R57" s="46"/>
      <c r="S57" s="45"/>
      <c r="T57" s="46"/>
      <c r="U57" s="38"/>
      <c r="V57" s="46"/>
      <c r="W57" s="39"/>
      <c r="X57" s="46"/>
      <c r="Y57" s="47"/>
      <c r="Z57" s="46"/>
      <c r="AA57" s="46"/>
      <c r="AB57" s="39"/>
      <c r="AC57" s="46"/>
      <c r="AD57" s="39"/>
      <c r="AE57" s="46"/>
      <c r="AF57" s="49"/>
    </row>
    <row r="58" spans="3:32" ht="15.75" thickBot="1" x14ac:dyDescent="0.3">
      <c r="C58" s="60"/>
      <c r="D58" s="74" t="e">
        <f>VLOOKUP(C58,'DATOS INICIALES'!$B$5:$C$64,2,0)</f>
        <v>#N/A</v>
      </c>
      <c r="E58" s="61">
        <f>SUM(E59:E62)</f>
        <v>0</v>
      </c>
      <c r="F58" s="61"/>
      <c r="G58" s="62">
        <f>(G59*$E59)+(G60*$E60)+(G61*$E61)+(G62*$E62)</f>
        <v>0</v>
      </c>
      <c r="H58" s="62">
        <f>(H59*$E59)+(H60*$E60)+(H61*$E61)+(H62*$E62)</f>
        <v>0</v>
      </c>
      <c r="I58" s="62">
        <f>(I59*$E59)+(I60*$E60)+(I61*$E61)+(I62*$E62)</f>
        <v>0</v>
      </c>
      <c r="J58" s="62">
        <f>(J59*$E59)+(J60*$E60)+(J61*$E61)+(J62*$E62)</f>
        <v>0</v>
      </c>
      <c r="K58" s="62">
        <f>SUM(K59:K62)</f>
        <v>0</v>
      </c>
      <c r="L58" s="62">
        <f>(L59*$E59)+(L60*$E60)+(L61*$E61)+(L62*$E62)</f>
        <v>0</v>
      </c>
      <c r="M58" s="62">
        <f>(M59*$E59)+(M60*$E60)+(M61*$E61)+(M62*$E62)</f>
        <v>0</v>
      </c>
      <c r="N58" s="62">
        <f>(N59*$E59)+(N60*$E60)+(N61*$E61)+(N62*$E62)</f>
        <v>0</v>
      </c>
      <c r="O58" s="63"/>
      <c r="P58" s="64">
        <f>+'DATOS INICIALES'!$H$3</f>
        <v>1808060441</v>
      </c>
      <c r="Q58" s="65">
        <f>+K58</f>
        <v>0</v>
      </c>
      <c r="R58" s="66" t="str">
        <f>IF(Q58&gt;=(P58*$R$11),"HABIL","NO HABIL")</f>
        <v>HABIL</v>
      </c>
      <c r="S58" s="64">
        <f>IF(COUNTIF(F59:F62,"L")&gt;0,VLOOKUP("L",F59:K62,6,0),0)</f>
        <v>0</v>
      </c>
      <c r="T58" s="67" t="str">
        <f>IF(S58&gt;=(($T$11*P58)),"HABIL","NO HABIL")</f>
        <v>HABIL</v>
      </c>
      <c r="U58" s="62" t="e">
        <f>+G58/I58</f>
        <v>#DIV/0!</v>
      </c>
      <c r="V58" s="66" t="e">
        <f>IF(U58&gt;=$V$11,"HABIL","NO HABIL")</f>
        <v>#DIV/0!</v>
      </c>
      <c r="W58" s="68" t="e">
        <f>+J58/H58</f>
        <v>#DIV/0!</v>
      </c>
      <c r="X58" s="66" t="e">
        <f>IF(W58&lt;=$X$11,"HABIL","NO HABIL")</f>
        <v>#DIV/0!</v>
      </c>
      <c r="Y58" s="69" t="e">
        <f>+M58/N58</f>
        <v>#DIV/0!</v>
      </c>
      <c r="Z58" s="66" t="e">
        <f>IF(Y58&gt;=$Z$11,"HABIL","NO HABIL")</f>
        <v>#DIV/0!</v>
      </c>
      <c r="AA58" s="70" t="e">
        <f>IF(AND(R58="HABIL",T58="HABIL",V58="HABIL",X58="HABIL",Z58="HABIL"),"HABIL","NO HABIL")</f>
        <v>#DIV/0!</v>
      </c>
      <c r="AB58" s="68" t="e">
        <f>+M58/L58</f>
        <v>#DIV/0!</v>
      </c>
      <c r="AC58" s="66" t="e">
        <f>IF(AB58&gt;=$AC$11,"HABIL","NO HABIL")</f>
        <v>#DIV/0!</v>
      </c>
      <c r="AD58" s="68" t="e">
        <f>+M58/H58</f>
        <v>#DIV/0!</v>
      </c>
      <c r="AE58" s="66" t="e">
        <f>IF(AD58&gt;=$AE$11,"HABIL","NO HABIL")</f>
        <v>#DIV/0!</v>
      </c>
      <c r="AF58" s="71" t="e">
        <f>IF(AND(AC58="HABIL",AE58="HABIL"),"HABIL","NO HABIL")</f>
        <v>#DIV/0!</v>
      </c>
    </row>
    <row r="59" spans="3:32" x14ac:dyDescent="0.25">
      <c r="C59" s="48">
        <f t="shared" ref="C59:C62" si="23">+C58+0.1</f>
        <v>0.1</v>
      </c>
      <c r="D59" s="75"/>
      <c r="E59" s="42"/>
      <c r="F59" s="42"/>
      <c r="G59" s="37"/>
      <c r="H59" s="37"/>
      <c r="I59" s="37"/>
      <c r="J59" s="37"/>
      <c r="K59" s="40">
        <f>+(G59-I59)</f>
        <v>0</v>
      </c>
      <c r="L59" s="40">
        <f>+H59-J59</f>
        <v>0</v>
      </c>
      <c r="M59" s="37"/>
      <c r="N59" s="37"/>
      <c r="O59" s="44"/>
      <c r="P59" s="45"/>
      <c r="Q59" s="38"/>
      <c r="R59" s="46"/>
      <c r="S59" s="45"/>
      <c r="T59" s="46"/>
      <c r="U59" s="38"/>
      <c r="V59" s="46"/>
      <c r="W59" s="39"/>
      <c r="X59" s="46"/>
      <c r="Y59" s="47"/>
      <c r="Z59" s="46"/>
      <c r="AA59" s="46"/>
      <c r="AB59" s="39"/>
      <c r="AC59" s="46"/>
      <c r="AD59" s="39"/>
      <c r="AE59" s="46"/>
      <c r="AF59" s="49"/>
    </row>
    <row r="60" spans="3:32" x14ac:dyDescent="0.25">
      <c r="C60" s="48">
        <f t="shared" si="23"/>
        <v>0.2</v>
      </c>
      <c r="D60" s="76"/>
      <c r="E60" s="43"/>
      <c r="F60" s="43"/>
      <c r="G60" s="36"/>
      <c r="H60" s="36"/>
      <c r="I60" s="36"/>
      <c r="J60" s="36"/>
      <c r="K60" s="41">
        <f t="shared" ref="K60:K61" si="24">+(G60-I60)</f>
        <v>0</v>
      </c>
      <c r="L60" s="41">
        <f t="shared" ref="L60:L62" si="25">+H60-J60</f>
        <v>0</v>
      </c>
      <c r="M60" s="36"/>
      <c r="N60" s="36"/>
      <c r="O60" s="44"/>
      <c r="P60" s="45"/>
      <c r="Q60" s="38"/>
      <c r="R60" s="46"/>
      <c r="S60" s="45"/>
      <c r="T60" s="46"/>
      <c r="U60" s="38"/>
      <c r="V60" s="46"/>
      <c r="W60" s="39"/>
      <c r="X60" s="46"/>
      <c r="Y60" s="47"/>
      <c r="Z60" s="46"/>
      <c r="AA60" s="46"/>
      <c r="AB60" s="39"/>
      <c r="AC60" s="46"/>
      <c r="AD60" s="39"/>
      <c r="AE60" s="46"/>
      <c r="AF60" s="49"/>
    </row>
    <row r="61" spans="3:32" x14ac:dyDescent="0.25">
      <c r="C61" s="48">
        <f t="shared" si="23"/>
        <v>0.30000000000000004</v>
      </c>
      <c r="D61" s="76"/>
      <c r="E61" s="43"/>
      <c r="F61" s="43"/>
      <c r="G61" s="36"/>
      <c r="H61" s="36"/>
      <c r="I61" s="36"/>
      <c r="J61" s="36"/>
      <c r="K61" s="41">
        <f t="shared" si="24"/>
        <v>0</v>
      </c>
      <c r="L61" s="41">
        <f t="shared" si="25"/>
        <v>0</v>
      </c>
      <c r="M61" s="36"/>
      <c r="N61" s="36"/>
      <c r="O61" s="44"/>
      <c r="P61" s="45"/>
      <c r="Q61" s="38"/>
      <c r="R61" s="46"/>
      <c r="S61" s="45"/>
      <c r="T61" s="46"/>
      <c r="U61" s="38"/>
      <c r="V61" s="46"/>
      <c r="W61" s="39"/>
      <c r="X61" s="46"/>
      <c r="Y61" s="47"/>
      <c r="Z61" s="46"/>
      <c r="AA61" s="46"/>
      <c r="AB61" s="39"/>
      <c r="AC61" s="46"/>
      <c r="AD61" s="39"/>
      <c r="AE61" s="46"/>
      <c r="AF61" s="49"/>
    </row>
    <row r="62" spans="3:32" ht="15.75" thickBot="1" x14ac:dyDescent="0.3">
      <c r="C62" s="48">
        <f t="shared" si="23"/>
        <v>0.4</v>
      </c>
      <c r="D62" s="76"/>
      <c r="E62" s="43"/>
      <c r="F62" s="43"/>
      <c r="G62" s="36"/>
      <c r="H62" s="36"/>
      <c r="I62" s="36"/>
      <c r="J62" s="36"/>
      <c r="K62" s="41">
        <f>+(G62-I62)</f>
        <v>0</v>
      </c>
      <c r="L62" s="41">
        <f t="shared" si="25"/>
        <v>0</v>
      </c>
      <c r="M62" s="36"/>
      <c r="N62" s="36"/>
      <c r="O62" s="44"/>
      <c r="P62" s="45"/>
      <c r="Q62" s="38"/>
      <c r="R62" s="46"/>
      <c r="S62" s="45"/>
      <c r="T62" s="46"/>
      <c r="U62" s="38"/>
      <c r="V62" s="46"/>
      <c r="W62" s="39"/>
      <c r="X62" s="46"/>
      <c r="Y62" s="47"/>
      <c r="Z62" s="46"/>
      <c r="AA62" s="46"/>
      <c r="AB62" s="39"/>
      <c r="AC62" s="46"/>
      <c r="AD62" s="39"/>
      <c r="AE62" s="46"/>
      <c r="AF62" s="49"/>
    </row>
    <row r="63" spans="3:32" ht="15.75" thickBot="1" x14ac:dyDescent="0.3">
      <c r="C63" s="60"/>
      <c r="D63" s="74" t="e">
        <f>VLOOKUP(C63,'DATOS INICIALES'!$B$5:$C$64,2,0)</f>
        <v>#N/A</v>
      </c>
      <c r="E63" s="61">
        <f>SUM(E64:E66)</f>
        <v>0</v>
      </c>
      <c r="F63" s="61"/>
      <c r="G63" s="62">
        <f>(G64*$E64)+(G65*$E65)+(G66*$E66)</f>
        <v>0</v>
      </c>
      <c r="H63" s="62">
        <f>(H64*$E64)+(H65*$E65)+(H66*$E66)</f>
        <v>0</v>
      </c>
      <c r="I63" s="62">
        <f>(I64*$E64)+(I65*$E65)+(I66*$E66)</f>
        <v>0</v>
      </c>
      <c r="J63" s="62">
        <f>(J64*$E64)+(J65*$E65)+(J66*$E66)</f>
        <v>0</v>
      </c>
      <c r="K63" s="62">
        <f>SUM(K64:K66)</f>
        <v>0</v>
      </c>
      <c r="L63" s="62">
        <f>(L64*$E64)+(L65*$E65)+(L66*$E66)</f>
        <v>0</v>
      </c>
      <c r="M63" s="62">
        <f>(M64*$E64)+(M65*$E65)+(M66*$E66)</f>
        <v>0</v>
      </c>
      <c r="N63" s="62">
        <f>(N64*$E64)+(N65*$E65)+(N66*$E66)</f>
        <v>0</v>
      </c>
      <c r="O63" s="63"/>
      <c r="P63" s="64">
        <f>+'DATOS INICIALES'!$H$3</f>
        <v>1808060441</v>
      </c>
      <c r="Q63" s="65">
        <f>+K63</f>
        <v>0</v>
      </c>
      <c r="R63" s="66" t="str">
        <f>IF(Q63&gt;=(P63*$R$11),"HABIL","NO HABIL")</f>
        <v>HABIL</v>
      </c>
      <c r="S63" s="64">
        <f>IF(COUNTIF(F64:F66,"L")&gt;0,VLOOKUP("L",F64:K66,6,0),0)</f>
        <v>0</v>
      </c>
      <c r="T63" s="67" t="str">
        <f>IF(S63&gt;=(($T$11*P63)),"HABIL","NO HABIL")</f>
        <v>HABIL</v>
      </c>
      <c r="U63" s="62" t="e">
        <f>+G63/I63</f>
        <v>#DIV/0!</v>
      </c>
      <c r="V63" s="66" t="e">
        <f>IF(U63&gt;=$V$11,"HABIL","NO HABIL")</f>
        <v>#DIV/0!</v>
      </c>
      <c r="W63" s="68" t="e">
        <f>+J63/H63</f>
        <v>#DIV/0!</v>
      </c>
      <c r="X63" s="66" t="e">
        <f>IF(W63&lt;=$X$11,"HABIL","NO HABIL")</f>
        <v>#DIV/0!</v>
      </c>
      <c r="Y63" s="69" t="e">
        <f>+M63/N63</f>
        <v>#DIV/0!</v>
      </c>
      <c r="Z63" s="66" t="e">
        <f>IF(Y63&gt;=$Z$11,"HABIL","NO HABIL")</f>
        <v>#DIV/0!</v>
      </c>
      <c r="AA63" s="70" t="e">
        <f>IF(AND(R63="HABIL",T63="HABIL",V63="HABIL",X63="HABIL",Z63="HABIL"),"HABIL","NO HABIL")</f>
        <v>#DIV/0!</v>
      </c>
      <c r="AB63" s="68" t="e">
        <f>+M63/L63</f>
        <v>#DIV/0!</v>
      </c>
      <c r="AC63" s="66" t="e">
        <f>IF(AB63&gt;=$AC$11,"HABIL","NO HABIL")</f>
        <v>#DIV/0!</v>
      </c>
      <c r="AD63" s="68" t="e">
        <f>+M63/H63</f>
        <v>#DIV/0!</v>
      </c>
      <c r="AE63" s="66" t="e">
        <f>IF(AD63&gt;=$AE$11,"HABIL","NO HABIL")</f>
        <v>#DIV/0!</v>
      </c>
      <c r="AF63" s="71" t="e">
        <f>IF(AND(AC63="HABIL",AE63="HABIL"),"HABIL","NO HABIL")</f>
        <v>#DIV/0!</v>
      </c>
    </row>
    <row r="64" spans="3:32" x14ac:dyDescent="0.25">
      <c r="C64" s="48">
        <f t="shared" ref="C64:C66" si="26">+C63+0.1</f>
        <v>0.1</v>
      </c>
      <c r="D64" s="75"/>
      <c r="E64" s="42"/>
      <c r="F64" s="42"/>
      <c r="G64" s="37"/>
      <c r="H64" s="37"/>
      <c r="I64" s="37"/>
      <c r="J64" s="37"/>
      <c r="K64" s="40">
        <f>+(G64-I64)</f>
        <v>0</v>
      </c>
      <c r="L64" s="40">
        <f>+H64-J64</f>
        <v>0</v>
      </c>
      <c r="M64" s="37"/>
      <c r="N64" s="37"/>
      <c r="O64" s="44"/>
      <c r="P64" s="45"/>
      <c r="Q64" s="38"/>
      <c r="R64" s="46"/>
      <c r="S64" s="45"/>
      <c r="T64" s="46"/>
      <c r="U64" s="38"/>
      <c r="V64" s="46"/>
      <c r="W64" s="39"/>
      <c r="X64" s="46"/>
      <c r="Y64" s="47"/>
      <c r="Z64" s="46"/>
      <c r="AA64" s="46"/>
      <c r="AB64" s="39"/>
      <c r="AC64" s="46"/>
      <c r="AD64" s="39"/>
      <c r="AE64" s="46"/>
      <c r="AF64" s="49"/>
    </row>
    <row r="65" spans="3:32" x14ac:dyDescent="0.25">
      <c r="C65" s="48">
        <f t="shared" si="26"/>
        <v>0.2</v>
      </c>
      <c r="D65" s="76"/>
      <c r="E65" s="43"/>
      <c r="F65" s="43"/>
      <c r="G65" s="36"/>
      <c r="H65" s="36"/>
      <c r="I65" s="36"/>
      <c r="J65" s="36"/>
      <c r="K65" s="41">
        <f t="shared" ref="K65:K66" si="27">+(G65-I65)</f>
        <v>0</v>
      </c>
      <c r="L65" s="41">
        <f t="shared" ref="L65:L66" si="28">+H65-J65</f>
        <v>0</v>
      </c>
      <c r="M65" s="36"/>
      <c r="N65" s="36"/>
      <c r="O65" s="44"/>
      <c r="P65" s="45"/>
      <c r="Q65" s="38"/>
      <c r="R65" s="46"/>
      <c r="S65" s="45"/>
      <c r="T65" s="46"/>
      <c r="U65" s="38"/>
      <c r="V65" s="46"/>
      <c r="W65" s="39"/>
      <c r="X65" s="46"/>
      <c r="Y65" s="47"/>
      <c r="Z65" s="46"/>
      <c r="AA65" s="46"/>
      <c r="AB65" s="39"/>
      <c r="AC65" s="46"/>
      <c r="AD65" s="39"/>
      <c r="AE65" s="46"/>
      <c r="AF65" s="49"/>
    </row>
    <row r="66" spans="3:32" ht="15.75" thickBot="1" x14ac:dyDescent="0.3">
      <c r="C66" s="48">
        <f t="shared" si="26"/>
        <v>0.30000000000000004</v>
      </c>
      <c r="D66" s="76"/>
      <c r="E66" s="43"/>
      <c r="F66" s="43"/>
      <c r="G66" s="36"/>
      <c r="H66" s="36"/>
      <c r="I66" s="36"/>
      <c r="J66" s="36"/>
      <c r="K66" s="41">
        <f t="shared" si="27"/>
        <v>0</v>
      </c>
      <c r="L66" s="41">
        <f t="shared" si="28"/>
        <v>0</v>
      </c>
      <c r="M66" s="36"/>
      <c r="N66" s="36"/>
      <c r="O66" s="44"/>
      <c r="P66" s="45"/>
      <c r="Q66" s="38"/>
      <c r="R66" s="46"/>
      <c r="S66" s="45"/>
      <c r="T66" s="46"/>
      <c r="U66" s="38"/>
      <c r="V66" s="46"/>
      <c r="W66" s="39"/>
      <c r="X66" s="46"/>
      <c r="Y66" s="47"/>
      <c r="Z66" s="46"/>
      <c r="AA66" s="46"/>
      <c r="AB66" s="39"/>
      <c r="AC66" s="46"/>
      <c r="AD66" s="39"/>
      <c r="AE66" s="46"/>
      <c r="AF66" s="49"/>
    </row>
    <row r="67" spans="3:32" ht="15.75" thickBot="1" x14ac:dyDescent="0.3">
      <c r="C67" s="60"/>
      <c r="D67" s="74" t="e">
        <f>VLOOKUP(C67,'DATOS INICIALES'!$B$5:$C$64,2,0)</f>
        <v>#N/A</v>
      </c>
      <c r="E67" s="61">
        <f>SUM(E68:E69)</f>
        <v>0</v>
      </c>
      <c r="F67" s="61"/>
      <c r="G67" s="62">
        <f>(G68*$E68)+(G69*$E69)</f>
        <v>0</v>
      </c>
      <c r="H67" s="62">
        <f>(H68*$E68)+(H69*$E69)</f>
        <v>0</v>
      </c>
      <c r="I67" s="62">
        <f>(I68*$E68)+(I69*$E69)</f>
        <v>0</v>
      </c>
      <c r="J67" s="62">
        <f>(J68*$E68)+(J69*$E69)</f>
        <v>0</v>
      </c>
      <c r="K67" s="62">
        <f>SUM(K68:K69)</f>
        <v>0</v>
      </c>
      <c r="L67" s="62">
        <f>(L68*$E68)+(L69*$E69)</f>
        <v>0</v>
      </c>
      <c r="M67" s="62">
        <f>(M68*$E68)+(M69*$E69)</f>
        <v>0</v>
      </c>
      <c r="N67" s="62">
        <f>(N68*$E68)+(N69*$E69)</f>
        <v>0</v>
      </c>
      <c r="O67" s="63"/>
      <c r="P67" s="64">
        <f>+'DATOS INICIALES'!$H$3</f>
        <v>1808060441</v>
      </c>
      <c r="Q67" s="65">
        <f>+K67</f>
        <v>0</v>
      </c>
      <c r="R67" s="66" t="str">
        <f>IF(Q67&gt;=(P67*$R$11),"HABIL","NO HABIL")</f>
        <v>HABIL</v>
      </c>
      <c r="S67" s="64">
        <f>IF(COUNTIF(F68:F69,"L")&gt;0,VLOOKUP("L",F68:K69,6,0),0)</f>
        <v>0</v>
      </c>
      <c r="T67" s="67" t="str">
        <f>IF(S67&gt;=(($T$11*P67)),"HABIL","NO HABIL")</f>
        <v>HABIL</v>
      </c>
      <c r="U67" s="62" t="e">
        <f>+G67/I67</f>
        <v>#DIV/0!</v>
      </c>
      <c r="V67" s="66" t="e">
        <f>IF(U67&gt;=$V$11,"HABIL","NO HABIL")</f>
        <v>#DIV/0!</v>
      </c>
      <c r="W67" s="68" t="e">
        <f>+J67/H67</f>
        <v>#DIV/0!</v>
      </c>
      <c r="X67" s="66" t="e">
        <f>IF(W67&lt;=$X$11,"HABIL","NO HABIL")</f>
        <v>#DIV/0!</v>
      </c>
      <c r="Y67" s="69" t="e">
        <f>+M67/N67</f>
        <v>#DIV/0!</v>
      </c>
      <c r="Z67" s="66" t="e">
        <f>IF(Y67&gt;=$Z$11,"HABIL","NO HABIL")</f>
        <v>#DIV/0!</v>
      </c>
      <c r="AA67" s="70" t="e">
        <f>IF(AND(R67="HABIL",T67="HABIL",V67="HABIL",X67="HABIL",Z67="HABIL"),"HABIL","NO HABIL")</f>
        <v>#DIV/0!</v>
      </c>
      <c r="AB67" s="68" t="e">
        <f>+M67/L67</f>
        <v>#DIV/0!</v>
      </c>
      <c r="AC67" s="66" t="e">
        <f>IF(AB67&gt;=$AC$11,"HABIL","NO HABIL")</f>
        <v>#DIV/0!</v>
      </c>
      <c r="AD67" s="68" t="e">
        <f>+M67/H67</f>
        <v>#DIV/0!</v>
      </c>
      <c r="AE67" s="66" t="e">
        <f>IF(AD67&gt;=$AE$11,"HABIL","NO HABIL")</f>
        <v>#DIV/0!</v>
      </c>
      <c r="AF67" s="71" t="e">
        <f>IF(AND(AC67="HABIL",AE67="HABIL"),"HABIL","NO HABIL")</f>
        <v>#DIV/0!</v>
      </c>
    </row>
    <row r="68" spans="3:32" x14ac:dyDescent="0.25">
      <c r="C68" s="48">
        <f t="shared" ref="C68:C69" si="29">+C67+0.1</f>
        <v>0.1</v>
      </c>
      <c r="D68" s="75"/>
      <c r="E68" s="42"/>
      <c r="F68" s="42"/>
      <c r="G68" s="37"/>
      <c r="H68" s="37"/>
      <c r="I68" s="37"/>
      <c r="J68" s="37"/>
      <c r="K68" s="40">
        <f>+(G68-I68)</f>
        <v>0</v>
      </c>
      <c r="L68" s="40">
        <f>+H68-J68</f>
        <v>0</v>
      </c>
      <c r="M68" s="37"/>
      <c r="N68" s="37"/>
      <c r="O68" s="44"/>
      <c r="P68" s="45"/>
      <c r="Q68" s="38"/>
      <c r="R68" s="46"/>
      <c r="S68" s="45"/>
      <c r="T68" s="46"/>
      <c r="U68" s="38"/>
      <c r="V68" s="46"/>
      <c r="W68" s="39"/>
      <c r="X68" s="46"/>
      <c r="Y68" s="47"/>
      <c r="Z68" s="46"/>
      <c r="AA68" s="46"/>
      <c r="AB68" s="39"/>
      <c r="AC68" s="46"/>
      <c r="AD68" s="39"/>
      <c r="AE68" s="46"/>
      <c r="AF68" s="49"/>
    </row>
    <row r="69" spans="3:32" ht="15.75" thickBot="1" x14ac:dyDescent="0.3">
      <c r="C69" s="48">
        <f t="shared" si="29"/>
        <v>0.2</v>
      </c>
      <c r="D69" s="76"/>
      <c r="E69" s="43"/>
      <c r="F69" s="43"/>
      <c r="G69" s="36"/>
      <c r="H69" s="36"/>
      <c r="I69" s="36"/>
      <c r="J69" s="36"/>
      <c r="K69" s="41">
        <f t="shared" ref="K69" si="30">+(G69-I69)</f>
        <v>0</v>
      </c>
      <c r="L69" s="41">
        <f t="shared" ref="L69" si="31">+H69-J69</f>
        <v>0</v>
      </c>
      <c r="M69" s="36"/>
      <c r="N69" s="36"/>
      <c r="O69" s="44"/>
      <c r="P69" s="45"/>
      <c r="Q69" s="38"/>
      <c r="R69" s="46"/>
      <c r="S69" s="45"/>
      <c r="T69" s="46"/>
      <c r="U69" s="38"/>
      <c r="V69" s="46"/>
      <c r="W69" s="39"/>
      <c r="X69" s="46"/>
      <c r="Y69" s="47"/>
      <c r="Z69" s="46"/>
      <c r="AA69" s="46"/>
      <c r="AB69" s="39"/>
      <c r="AC69" s="46"/>
      <c r="AD69" s="39"/>
      <c r="AE69" s="46"/>
      <c r="AF69" s="49"/>
    </row>
    <row r="70" spans="3:32" ht="15.75" thickBot="1" x14ac:dyDescent="0.3">
      <c r="C70" s="60"/>
      <c r="D70" s="74" t="e">
        <f>VLOOKUP(C70,'DATOS INICIALES'!$B$5:$C$64,2,0)</f>
        <v>#N/A</v>
      </c>
      <c r="E70" s="61">
        <v>1</v>
      </c>
      <c r="F70" s="61" t="s">
        <v>143</v>
      </c>
      <c r="G70" s="62"/>
      <c r="H70" s="62"/>
      <c r="I70" s="62"/>
      <c r="J70" s="62"/>
      <c r="K70" s="62">
        <f t="shared" ref="K70" si="32">+(G70-I70)</f>
        <v>0</v>
      </c>
      <c r="L70" s="62">
        <f t="shared" ref="L70" si="33">+H70-J70</f>
        <v>0</v>
      </c>
      <c r="M70" s="62"/>
      <c r="N70" s="62"/>
      <c r="O70" s="63"/>
      <c r="P70" s="64">
        <f>+'DATOS INICIALES'!$H$3</f>
        <v>1808060441</v>
      </c>
      <c r="Q70" s="65">
        <f>+K70</f>
        <v>0</v>
      </c>
      <c r="R70" s="66" t="str">
        <f>IF(Q70&gt;=(P70*$R$11),"HABIL","NO HABIL")</f>
        <v>HABIL</v>
      </c>
      <c r="S70" s="64"/>
      <c r="T70" s="67" t="str">
        <f>IF(S70&gt;=(($T$11*P70)),"HABIL","NO HABIL")</f>
        <v>HABIL</v>
      </c>
      <c r="U70" s="62" t="e">
        <f>+G70/I70</f>
        <v>#DIV/0!</v>
      </c>
      <c r="V70" s="66" t="e">
        <f>IF(U70&gt;=$V$11,"HABIL","NO HABIL")</f>
        <v>#DIV/0!</v>
      </c>
      <c r="W70" s="68" t="e">
        <f>+J70/H70</f>
        <v>#DIV/0!</v>
      </c>
      <c r="X70" s="66" t="e">
        <f>IF(W70&lt;=$X$11,"HABIL","NO HABIL")</f>
        <v>#DIV/0!</v>
      </c>
      <c r="Y70" s="69" t="e">
        <f>+M70/N70</f>
        <v>#DIV/0!</v>
      </c>
      <c r="Z70" s="66" t="e">
        <f>IF(Y70&gt;=$Z$11,"HABIL","NO HABIL")</f>
        <v>#DIV/0!</v>
      </c>
      <c r="AA70" s="70" t="e">
        <f>IF(AND(R70="HABIL",T70="HABIL",V70="HABIL",X70="HABIL",Z70="HABIL"),"HABIL","NO HABIL")</f>
        <v>#DIV/0!</v>
      </c>
      <c r="AB70" s="68" t="e">
        <f>+M70/L70</f>
        <v>#DIV/0!</v>
      </c>
      <c r="AC70" s="66" t="e">
        <f>IF(AB70&gt;=$AC$11,"HABIL","NO HABIL")</f>
        <v>#DIV/0!</v>
      </c>
      <c r="AD70" s="68" t="e">
        <f>+M70/H70</f>
        <v>#DIV/0!</v>
      </c>
      <c r="AE70" s="66" t="e">
        <f>IF(AD70&gt;=$AE$11,"HABIL","NO HABIL")</f>
        <v>#DIV/0!</v>
      </c>
      <c r="AF70" s="71" t="e">
        <f>IF(AND(AC70="HABIL",AE70="HABIL"),"HABIL","NO HABIL")</f>
        <v>#DIV/0!</v>
      </c>
    </row>
  </sheetData>
  <mergeCells count="33">
    <mergeCell ref="U2:V2"/>
    <mergeCell ref="G3:G5"/>
    <mergeCell ref="C2:F2"/>
    <mergeCell ref="G2:L2"/>
    <mergeCell ref="Q2:R2"/>
    <mergeCell ref="S2:T2"/>
    <mergeCell ref="K3:K5"/>
    <mergeCell ref="L3:L5"/>
    <mergeCell ref="O3:O5"/>
    <mergeCell ref="W2:X2"/>
    <mergeCell ref="AA3:AA5"/>
    <mergeCell ref="AB3:AC3"/>
    <mergeCell ref="AD3:AE3"/>
    <mergeCell ref="AF3:AF5"/>
    <mergeCell ref="Y2:Z2"/>
    <mergeCell ref="AB2:AC2"/>
    <mergeCell ref="AD2:AE2"/>
    <mergeCell ref="C6:AF6"/>
    <mergeCell ref="M3:M5"/>
    <mergeCell ref="N3:N5"/>
    <mergeCell ref="P3:P5"/>
    <mergeCell ref="Q3:R3"/>
    <mergeCell ref="S3:T3"/>
    <mergeCell ref="U3:V3"/>
    <mergeCell ref="W3:X3"/>
    <mergeCell ref="Y3:Z3"/>
    <mergeCell ref="H3:H5"/>
    <mergeCell ref="I3:I5"/>
    <mergeCell ref="J3:J5"/>
    <mergeCell ref="C3:C5"/>
    <mergeCell ref="D3:D5"/>
    <mergeCell ref="E3:E5"/>
    <mergeCell ref="F3:F5"/>
  </mergeCells>
  <conditionalFormatting sqref="AA2:AA5 AF2:AF5 D7:F7 D18:F18 D28:F28 D37:F37 D45:F45 D52:F52 D58:F58 D63:F63 D67:F67 D70:F70 U7:U70 O7:Q70 Y7:Z70 AB7:AE70">
    <cfRule type="cellIs" dxfId="157" priority="190" stopIfTrue="1" operator="equal">
      <formula>"NO ADMISIBLE"</formula>
    </cfRule>
  </conditionalFormatting>
  <conditionalFormatting sqref="F8:F15 K7">
    <cfRule type="cellIs" dxfId="156" priority="187" stopIfTrue="1" operator="equal">
      <formula>"NO ADMISIBLE"</formula>
    </cfRule>
  </conditionalFormatting>
  <conditionalFormatting sqref="V8:X17 Z8:AA17 AC8:AC17 AE8:AF17 V7:AF7 V19:X27 Z19:AA27 AC19:AC27 AE19:AF27 V29:X36 Z29:AA36 AC29:AC36 AE29:AF36 V38:X44 Z38:AA44 AC38:AC44 AE38:AF44 V46:X51 Z46:AA51 AC46:AC51 AE46:AF51 V53:X57 Z53:AA57 AC53:AC57 AE53:AF57 V59:X62 Z59:AA62 AC59:AC62 AE59:AF62 V64:X66 Z64:AA66 AC64:AC66 AE64:AF66 V68:X69 Z68:AA69 AC68:AC69 AE68:AF69 R7:R70 T7:T70 V18:AF18 V28:AF28 V45:AF45 V52:AF52 V58:AF58 V63:AF63 V67:AF67 V70:AF70 V37:AF37">
    <cfRule type="cellIs" dxfId="155" priority="188" stopIfTrue="1" operator="equal">
      <formula>"NO ADMISIBLE"</formula>
    </cfRule>
    <cfRule type="cellIs" dxfId="154" priority="189" stopIfTrue="1" operator="equal">
      <formula>"ADMISIBLE"</formula>
    </cfRule>
  </conditionalFormatting>
  <conditionalFormatting sqref="AB8:AB15">
    <cfRule type="cellIs" dxfId="153" priority="185" stopIfTrue="1" operator="equal">
      <formula>"NO ADMISIBLE"</formula>
    </cfRule>
    <cfRule type="cellIs" dxfId="152" priority="186" stopIfTrue="1" operator="equal">
      <formula>"ADMISIBLE"</formula>
    </cfRule>
  </conditionalFormatting>
  <conditionalFormatting sqref="AD8:AD15">
    <cfRule type="cellIs" dxfId="151" priority="183" stopIfTrue="1" operator="equal">
      <formula>"NO ADMISIBLE"</formula>
    </cfRule>
    <cfRule type="cellIs" dxfId="150" priority="184" stopIfTrue="1" operator="equal">
      <formula>"ADMISIBLE"</formula>
    </cfRule>
  </conditionalFormatting>
  <conditionalFormatting sqref="D8:E15">
    <cfRule type="cellIs" dxfId="149" priority="181" stopIfTrue="1" operator="equal">
      <formula>"NO ADMISIBLE"</formula>
    </cfRule>
  </conditionalFormatting>
  <conditionalFormatting sqref="L8:N8 L9:L17 M9:N15">
    <cfRule type="cellIs" dxfId="148" priority="180" stopIfTrue="1" operator="equal">
      <formula>"NO ADMISIBLE"</formula>
    </cfRule>
  </conditionalFormatting>
  <conditionalFormatting sqref="S8:S15">
    <cfRule type="cellIs" dxfId="147" priority="179" stopIfTrue="1" operator="equal">
      <formula>"NO ADMISIBLE"</formula>
    </cfRule>
  </conditionalFormatting>
  <conditionalFormatting sqref="D8:E9">
    <cfRule type="cellIs" dxfId="146" priority="178" stopIfTrue="1" operator="equal">
      <formula>"NO ADMISIBLE"</formula>
    </cfRule>
  </conditionalFormatting>
  <conditionalFormatting sqref="L8:N8 M9:N9 L9:L17 M9:M11">
    <cfRule type="cellIs" dxfId="145" priority="177" stopIfTrue="1" operator="equal">
      <formula>"NO ADMISIBLE"</formula>
    </cfRule>
  </conditionalFormatting>
  <conditionalFormatting sqref="S8">
    <cfRule type="cellIs" dxfId="144" priority="176" stopIfTrue="1" operator="equal">
      <formula>"NO ADMISIBLE"</formula>
    </cfRule>
  </conditionalFormatting>
  <conditionalFormatting sqref="S9:S15">
    <cfRule type="cellIs" dxfId="143" priority="175" stopIfTrue="1" operator="equal">
      <formula>"NO ADMISIBLE"</formula>
    </cfRule>
  </conditionalFormatting>
  <conditionalFormatting sqref="F16:F17">
    <cfRule type="cellIs" dxfId="142" priority="174" stopIfTrue="1" operator="equal">
      <formula>"NO ADMISIBLE"</formula>
    </cfRule>
  </conditionalFormatting>
  <conditionalFormatting sqref="AB16:AB17">
    <cfRule type="cellIs" dxfId="141" priority="172" stopIfTrue="1" operator="equal">
      <formula>"NO ADMISIBLE"</formula>
    </cfRule>
    <cfRule type="cellIs" dxfId="140" priority="173" stopIfTrue="1" operator="equal">
      <formula>"ADMISIBLE"</formula>
    </cfRule>
  </conditionalFormatting>
  <conditionalFormatting sqref="AD16:AD17">
    <cfRule type="cellIs" dxfId="139" priority="170" stopIfTrue="1" operator="equal">
      <formula>"NO ADMISIBLE"</formula>
    </cfRule>
    <cfRule type="cellIs" dxfId="138" priority="171" stopIfTrue="1" operator="equal">
      <formula>"ADMISIBLE"</formula>
    </cfRule>
  </conditionalFormatting>
  <conditionalFormatting sqref="D16:E16">
    <cfRule type="cellIs" dxfId="137" priority="169" stopIfTrue="1" operator="equal">
      <formula>"NO ADMISIBLE"</formula>
    </cfRule>
  </conditionalFormatting>
  <conditionalFormatting sqref="M16:N16">
    <cfRule type="cellIs" dxfId="136" priority="168" stopIfTrue="1" operator="equal">
      <formula>"NO ADMISIBLE"</formula>
    </cfRule>
  </conditionalFormatting>
  <conditionalFormatting sqref="S16:S17">
    <cfRule type="cellIs" dxfId="135" priority="167" stopIfTrue="1" operator="equal">
      <formula>"NO ADMISIBLE"</formula>
    </cfRule>
  </conditionalFormatting>
  <conditionalFormatting sqref="S16:S17">
    <cfRule type="cellIs" dxfId="134" priority="166" stopIfTrue="1" operator="equal">
      <formula>"NO ADMISIBLE"</formula>
    </cfRule>
  </conditionalFormatting>
  <conditionalFormatting sqref="D10:E15">
    <cfRule type="cellIs" dxfId="133" priority="165" stopIfTrue="1" operator="equal">
      <formula>"NO ADMISIBLE"</formula>
    </cfRule>
  </conditionalFormatting>
  <conditionalFormatting sqref="M10:N15">
    <cfRule type="cellIs" dxfId="132" priority="164" stopIfTrue="1" operator="equal">
      <formula>"NO ADMISIBLE"</formula>
    </cfRule>
  </conditionalFormatting>
  <conditionalFormatting sqref="D17:E17">
    <cfRule type="cellIs" dxfId="131" priority="163" stopIfTrue="1" operator="equal">
      <formula>"NO ADMISIBLE"</formula>
    </cfRule>
  </conditionalFormatting>
  <conditionalFormatting sqref="M17:N17">
    <cfRule type="cellIs" dxfId="130" priority="162" stopIfTrue="1" operator="equal">
      <formula>"NO ADMISIBLE"</formula>
    </cfRule>
  </conditionalFormatting>
  <conditionalFormatting sqref="F19:F26 K18">
    <cfRule type="cellIs" dxfId="129" priority="161" stopIfTrue="1" operator="equal">
      <formula>"NO ADMISIBLE"</formula>
    </cfRule>
  </conditionalFormatting>
  <conditionalFormatting sqref="AB19:AB26">
    <cfRule type="cellIs" dxfId="128" priority="159" stopIfTrue="1" operator="equal">
      <formula>"NO ADMISIBLE"</formula>
    </cfRule>
    <cfRule type="cellIs" dxfId="127" priority="160" stopIfTrue="1" operator="equal">
      <formula>"ADMISIBLE"</formula>
    </cfRule>
  </conditionalFormatting>
  <conditionalFormatting sqref="AD19:AD26">
    <cfRule type="cellIs" dxfId="126" priority="157" stopIfTrue="1" operator="equal">
      <formula>"NO ADMISIBLE"</formula>
    </cfRule>
    <cfRule type="cellIs" dxfId="125" priority="158" stopIfTrue="1" operator="equal">
      <formula>"ADMISIBLE"</formula>
    </cfRule>
  </conditionalFormatting>
  <conditionalFormatting sqref="D19:E26">
    <cfRule type="cellIs" dxfId="124" priority="155" stopIfTrue="1" operator="equal">
      <formula>"NO ADMISIBLE"</formula>
    </cfRule>
  </conditionalFormatting>
  <conditionalFormatting sqref="L19:N19 L20:L27 M20:N26">
    <cfRule type="cellIs" dxfId="123" priority="154" stopIfTrue="1" operator="equal">
      <formula>"NO ADMISIBLE"</formula>
    </cfRule>
  </conditionalFormatting>
  <conditionalFormatting sqref="S19:S26">
    <cfRule type="cellIs" dxfId="122" priority="153" stopIfTrue="1" operator="equal">
      <formula>"NO ADMISIBLE"</formula>
    </cfRule>
  </conditionalFormatting>
  <conditionalFormatting sqref="D19:E20">
    <cfRule type="cellIs" dxfId="121" priority="152" stopIfTrue="1" operator="equal">
      <formula>"NO ADMISIBLE"</formula>
    </cfRule>
  </conditionalFormatting>
  <conditionalFormatting sqref="L19:N19 M20:N20 L20:L27 M21:M22">
    <cfRule type="cellIs" dxfId="120" priority="151" stopIfTrue="1" operator="equal">
      <formula>"NO ADMISIBLE"</formula>
    </cfRule>
  </conditionalFormatting>
  <conditionalFormatting sqref="S19">
    <cfRule type="cellIs" dxfId="119" priority="150" stopIfTrue="1" operator="equal">
      <formula>"NO ADMISIBLE"</formula>
    </cfRule>
  </conditionalFormatting>
  <conditionalFormatting sqref="S20:S26">
    <cfRule type="cellIs" dxfId="118" priority="149" stopIfTrue="1" operator="equal">
      <formula>"NO ADMISIBLE"</formula>
    </cfRule>
  </conditionalFormatting>
  <conditionalFormatting sqref="F27">
    <cfRule type="cellIs" dxfId="117" priority="148" stopIfTrue="1" operator="equal">
      <formula>"NO ADMISIBLE"</formula>
    </cfRule>
  </conditionalFormatting>
  <conditionalFormatting sqref="AB27">
    <cfRule type="cellIs" dxfId="116" priority="146" stopIfTrue="1" operator="equal">
      <formula>"NO ADMISIBLE"</formula>
    </cfRule>
    <cfRule type="cellIs" dxfId="115" priority="147" stopIfTrue="1" operator="equal">
      <formula>"ADMISIBLE"</formula>
    </cfRule>
  </conditionalFormatting>
  <conditionalFormatting sqref="AD27">
    <cfRule type="cellIs" dxfId="114" priority="144" stopIfTrue="1" operator="equal">
      <formula>"NO ADMISIBLE"</formula>
    </cfRule>
    <cfRule type="cellIs" dxfId="113" priority="145" stopIfTrue="1" operator="equal">
      <formula>"ADMISIBLE"</formula>
    </cfRule>
  </conditionalFormatting>
  <conditionalFormatting sqref="D27:E27">
    <cfRule type="cellIs" dxfId="112" priority="143" stopIfTrue="1" operator="equal">
      <formula>"NO ADMISIBLE"</formula>
    </cfRule>
  </conditionalFormatting>
  <conditionalFormatting sqref="M27:N27">
    <cfRule type="cellIs" dxfId="111" priority="142" stopIfTrue="1" operator="equal">
      <formula>"NO ADMISIBLE"</formula>
    </cfRule>
  </conditionalFormatting>
  <conditionalFormatting sqref="S27">
    <cfRule type="cellIs" dxfId="110" priority="141" stopIfTrue="1" operator="equal">
      <formula>"NO ADMISIBLE"</formula>
    </cfRule>
  </conditionalFormatting>
  <conditionalFormatting sqref="S27">
    <cfRule type="cellIs" dxfId="109" priority="140" stopIfTrue="1" operator="equal">
      <formula>"NO ADMISIBLE"</formula>
    </cfRule>
  </conditionalFormatting>
  <conditionalFormatting sqref="D21:E26">
    <cfRule type="cellIs" dxfId="108" priority="139" stopIfTrue="1" operator="equal">
      <formula>"NO ADMISIBLE"</formula>
    </cfRule>
  </conditionalFormatting>
  <conditionalFormatting sqref="M21:N26">
    <cfRule type="cellIs" dxfId="107" priority="138" stopIfTrue="1" operator="equal">
      <formula>"NO ADMISIBLE"</formula>
    </cfRule>
  </conditionalFormatting>
  <conditionalFormatting sqref="F29:F36 K28">
    <cfRule type="cellIs" dxfId="106" priority="135" stopIfTrue="1" operator="equal">
      <formula>"NO ADMISIBLE"</formula>
    </cfRule>
  </conditionalFormatting>
  <conditionalFormatting sqref="AB29:AB36">
    <cfRule type="cellIs" dxfId="105" priority="133" stopIfTrue="1" operator="equal">
      <formula>"NO ADMISIBLE"</formula>
    </cfRule>
    <cfRule type="cellIs" dxfId="104" priority="134" stopIfTrue="1" operator="equal">
      <formula>"ADMISIBLE"</formula>
    </cfRule>
  </conditionalFormatting>
  <conditionalFormatting sqref="AD29:AD36">
    <cfRule type="cellIs" dxfId="103" priority="131" stopIfTrue="1" operator="equal">
      <formula>"NO ADMISIBLE"</formula>
    </cfRule>
    <cfRule type="cellIs" dxfId="102" priority="132" stopIfTrue="1" operator="equal">
      <formula>"ADMISIBLE"</formula>
    </cfRule>
  </conditionalFormatting>
  <conditionalFormatting sqref="D29:E36">
    <cfRule type="cellIs" dxfId="101" priority="129" stopIfTrue="1" operator="equal">
      <formula>"NO ADMISIBLE"</formula>
    </cfRule>
  </conditionalFormatting>
  <conditionalFormatting sqref="L29:N36">
    <cfRule type="cellIs" dxfId="100" priority="128" stopIfTrue="1" operator="equal">
      <formula>"NO ADMISIBLE"</formula>
    </cfRule>
  </conditionalFormatting>
  <conditionalFormatting sqref="S29:S36">
    <cfRule type="cellIs" dxfId="99" priority="127" stopIfTrue="1" operator="equal">
      <formula>"NO ADMISIBLE"</formula>
    </cfRule>
  </conditionalFormatting>
  <conditionalFormatting sqref="D29:E30">
    <cfRule type="cellIs" dxfId="98" priority="126" stopIfTrue="1" operator="equal">
      <formula>"NO ADMISIBLE"</formula>
    </cfRule>
  </conditionalFormatting>
  <conditionalFormatting sqref="L29:N29 M30:N30 L30:L36 M31:M32">
    <cfRule type="cellIs" dxfId="97" priority="125" stopIfTrue="1" operator="equal">
      <formula>"NO ADMISIBLE"</formula>
    </cfRule>
  </conditionalFormatting>
  <conditionalFormatting sqref="S29">
    <cfRule type="cellIs" dxfId="96" priority="124" stopIfTrue="1" operator="equal">
      <formula>"NO ADMISIBLE"</formula>
    </cfRule>
  </conditionalFormatting>
  <conditionalFormatting sqref="S30:S36">
    <cfRule type="cellIs" dxfId="95" priority="123" stopIfTrue="1" operator="equal">
      <formula>"NO ADMISIBLE"</formula>
    </cfRule>
  </conditionalFormatting>
  <conditionalFormatting sqref="D31:E36">
    <cfRule type="cellIs" dxfId="94" priority="113" stopIfTrue="1" operator="equal">
      <formula>"NO ADMISIBLE"</formula>
    </cfRule>
  </conditionalFormatting>
  <conditionalFormatting sqref="M31:N36">
    <cfRule type="cellIs" dxfId="93" priority="112" stopIfTrue="1" operator="equal">
      <formula>"NO ADMISIBLE"</formula>
    </cfRule>
  </conditionalFormatting>
  <conditionalFormatting sqref="F38:F44 K37">
    <cfRule type="cellIs" dxfId="92" priority="111" stopIfTrue="1" operator="equal">
      <formula>"NO ADMISIBLE"</formula>
    </cfRule>
  </conditionalFormatting>
  <conditionalFormatting sqref="AB38:AB44">
    <cfRule type="cellIs" dxfId="91" priority="109" stopIfTrue="1" operator="equal">
      <formula>"NO ADMISIBLE"</formula>
    </cfRule>
    <cfRule type="cellIs" dxfId="90" priority="110" stopIfTrue="1" operator="equal">
      <formula>"ADMISIBLE"</formula>
    </cfRule>
  </conditionalFormatting>
  <conditionalFormatting sqref="AD38:AD44">
    <cfRule type="cellIs" dxfId="89" priority="107" stopIfTrue="1" operator="equal">
      <formula>"NO ADMISIBLE"</formula>
    </cfRule>
    <cfRule type="cellIs" dxfId="88" priority="108" stopIfTrue="1" operator="equal">
      <formula>"ADMISIBLE"</formula>
    </cfRule>
  </conditionalFormatting>
  <conditionalFormatting sqref="D38:E44">
    <cfRule type="cellIs" dxfId="87" priority="105" stopIfTrue="1" operator="equal">
      <formula>"NO ADMISIBLE"</formula>
    </cfRule>
  </conditionalFormatting>
  <conditionalFormatting sqref="L38:N44">
    <cfRule type="cellIs" dxfId="86" priority="104" stopIfTrue="1" operator="equal">
      <formula>"NO ADMISIBLE"</formula>
    </cfRule>
  </conditionalFormatting>
  <conditionalFormatting sqref="S38:S44">
    <cfRule type="cellIs" dxfId="85" priority="103" stopIfTrue="1" operator="equal">
      <formula>"NO ADMISIBLE"</formula>
    </cfRule>
  </conditionalFormatting>
  <conditionalFormatting sqref="D38:E39">
    <cfRule type="cellIs" dxfId="84" priority="102" stopIfTrue="1" operator="equal">
      <formula>"NO ADMISIBLE"</formula>
    </cfRule>
  </conditionalFormatting>
  <conditionalFormatting sqref="L38:N38 M39:N39 L39:L44 M40:M41">
    <cfRule type="cellIs" dxfId="83" priority="101" stopIfTrue="1" operator="equal">
      <formula>"NO ADMISIBLE"</formula>
    </cfRule>
  </conditionalFormatting>
  <conditionalFormatting sqref="S38">
    <cfRule type="cellIs" dxfId="82" priority="100" stopIfTrue="1" operator="equal">
      <formula>"NO ADMISIBLE"</formula>
    </cfRule>
  </conditionalFormatting>
  <conditionalFormatting sqref="S39:S44">
    <cfRule type="cellIs" dxfId="81" priority="99" stopIfTrue="1" operator="equal">
      <formula>"NO ADMISIBLE"</formula>
    </cfRule>
  </conditionalFormatting>
  <conditionalFormatting sqref="D40:E44">
    <cfRule type="cellIs" dxfId="80" priority="98" stopIfTrue="1" operator="equal">
      <formula>"NO ADMISIBLE"</formula>
    </cfRule>
  </conditionalFormatting>
  <conditionalFormatting sqref="M40:N44">
    <cfRule type="cellIs" dxfId="79" priority="97" stopIfTrue="1" operator="equal">
      <formula>"NO ADMISIBLE"</formula>
    </cfRule>
  </conditionalFormatting>
  <conditionalFormatting sqref="F46:F51 K45">
    <cfRule type="cellIs" dxfId="78" priority="96" stopIfTrue="1" operator="equal">
      <formula>"NO ADMISIBLE"</formula>
    </cfRule>
  </conditionalFormatting>
  <conditionalFormatting sqref="AB46:AB51">
    <cfRule type="cellIs" dxfId="77" priority="94" stopIfTrue="1" operator="equal">
      <formula>"NO ADMISIBLE"</formula>
    </cfRule>
    <cfRule type="cellIs" dxfId="76" priority="95" stopIfTrue="1" operator="equal">
      <formula>"ADMISIBLE"</formula>
    </cfRule>
  </conditionalFormatting>
  <conditionalFormatting sqref="AD46:AD51">
    <cfRule type="cellIs" dxfId="75" priority="92" stopIfTrue="1" operator="equal">
      <formula>"NO ADMISIBLE"</formula>
    </cfRule>
    <cfRule type="cellIs" dxfId="74" priority="93" stopIfTrue="1" operator="equal">
      <formula>"ADMISIBLE"</formula>
    </cfRule>
  </conditionalFormatting>
  <conditionalFormatting sqref="D46:E51">
    <cfRule type="cellIs" dxfId="73" priority="90" stopIfTrue="1" operator="equal">
      <formula>"NO ADMISIBLE"</formula>
    </cfRule>
  </conditionalFormatting>
  <conditionalFormatting sqref="L46:N51">
    <cfRule type="cellIs" dxfId="72" priority="89" stopIfTrue="1" operator="equal">
      <formula>"NO ADMISIBLE"</formula>
    </cfRule>
  </conditionalFormatting>
  <conditionalFormatting sqref="S46:S51">
    <cfRule type="cellIs" dxfId="71" priority="88" stopIfTrue="1" operator="equal">
      <formula>"NO ADMISIBLE"</formula>
    </cfRule>
  </conditionalFormatting>
  <conditionalFormatting sqref="D46:E47">
    <cfRule type="cellIs" dxfId="70" priority="87" stopIfTrue="1" operator="equal">
      <formula>"NO ADMISIBLE"</formula>
    </cfRule>
  </conditionalFormatting>
  <conditionalFormatting sqref="L46:N46 M47:N47 L47:L51 M48:M49">
    <cfRule type="cellIs" dxfId="69" priority="86" stopIfTrue="1" operator="equal">
      <formula>"NO ADMISIBLE"</formula>
    </cfRule>
  </conditionalFormatting>
  <conditionalFormatting sqref="S46">
    <cfRule type="cellIs" dxfId="68" priority="85" stopIfTrue="1" operator="equal">
      <formula>"NO ADMISIBLE"</formula>
    </cfRule>
  </conditionalFormatting>
  <conditionalFormatting sqref="S47:S51">
    <cfRule type="cellIs" dxfId="67" priority="84" stopIfTrue="1" operator="equal">
      <formula>"NO ADMISIBLE"</formula>
    </cfRule>
  </conditionalFormatting>
  <conditionalFormatting sqref="D48:E51">
    <cfRule type="cellIs" dxfId="66" priority="83" stopIfTrue="1" operator="equal">
      <formula>"NO ADMISIBLE"</formula>
    </cfRule>
  </conditionalFormatting>
  <conditionalFormatting sqref="M48:N51">
    <cfRule type="cellIs" dxfId="65" priority="82" stopIfTrue="1" operator="equal">
      <formula>"NO ADMISIBLE"</formula>
    </cfRule>
  </conditionalFormatting>
  <conditionalFormatting sqref="F53:F57 K52">
    <cfRule type="cellIs" dxfId="64" priority="81" stopIfTrue="1" operator="equal">
      <formula>"NO ADMISIBLE"</formula>
    </cfRule>
  </conditionalFormatting>
  <conditionalFormatting sqref="AB53:AB57">
    <cfRule type="cellIs" dxfId="63" priority="79" stopIfTrue="1" operator="equal">
      <formula>"NO ADMISIBLE"</formula>
    </cfRule>
    <cfRule type="cellIs" dxfId="62" priority="80" stopIfTrue="1" operator="equal">
      <formula>"ADMISIBLE"</formula>
    </cfRule>
  </conditionalFormatting>
  <conditionalFormatting sqref="AD53:AD57">
    <cfRule type="cellIs" dxfId="61" priority="77" stopIfTrue="1" operator="equal">
      <formula>"NO ADMISIBLE"</formula>
    </cfRule>
    <cfRule type="cellIs" dxfId="60" priority="78" stopIfTrue="1" operator="equal">
      <formula>"ADMISIBLE"</formula>
    </cfRule>
  </conditionalFormatting>
  <conditionalFormatting sqref="D53:E57">
    <cfRule type="cellIs" dxfId="59" priority="75" stopIfTrue="1" operator="equal">
      <formula>"NO ADMISIBLE"</formula>
    </cfRule>
  </conditionalFormatting>
  <conditionalFormatting sqref="L53:N57">
    <cfRule type="cellIs" dxfId="58" priority="74" stopIfTrue="1" operator="equal">
      <formula>"NO ADMISIBLE"</formula>
    </cfRule>
  </conditionalFormatting>
  <conditionalFormatting sqref="S53:S57">
    <cfRule type="cellIs" dxfId="57" priority="73" stopIfTrue="1" operator="equal">
      <formula>"NO ADMISIBLE"</formula>
    </cfRule>
  </conditionalFormatting>
  <conditionalFormatting sqref="D53:E54">
    <cfRule type="cellIs" dxfId="56" priority="72" stopIfTrue="1" operator="equal">
      <formula>"NO ADMISIBLE"</formula>
    </cfRule>
  </conditionalFormatting>
  <conditionalFormatting sqref="L53:N53 M54:N54 L54:L57 M55:M56">
    <cfRule type="cellIs" dxfId="55" priority="71" stopIfTrue="1" operator="equal">
      <formula>"NO ADMISIBLE"</formula>
    </cfRule>
  </conditionalFormatting>
  <conditionalFormatting sqref="S53">
    <cfRule type="cellIs" dxfId="54" priority="70" stopIfTrue="1" operator="equal">
      <formula>"NO ADMISIBLE"</formula>
    </cfRule>
  </conditionalFormatting>
  <conditionalFormatting sqref="S54:S57">
    <cfRule type="cellIs" dxfId="53" priority="69" stopIfTrue="1" operator="equal">
      <formula>"NO ADMISIBLE"</formula>
    </cfRule>
  </conditionalFormatting>
  <conditionalFormatting sqref="D55:E57">
    <cfRule type="cellIs" dxfId="52" priority="68" stopIfTrue="1" operator="equal">
      <formula>"NO ADMISIBLE"</formula>
    </cfRule>
  </conditionalFormatting>
  <conditionalFormatting sqref="M55:N57">
    <cfRule type="cellIs" dxfId="51" priority="67" stopIfTrue="1" operator="equal">
      <formula>"NO ADMISIBLE"</formula>
    </cfRule>
  </conditionalFormatting>
  <conditionalFormatting sqref="F59:F62 K58">
    <cfRule type="cellIs" dxfId="50" priority="66" stopIfTrue="1" operator="equal">
      <formula>"NO ADMISIBLE"</formula>
    </cfRule>
  </conditionalFormatting>
  <conditionalFormatting sqref="AB59:AB62">
    <cfRule type="cellIs" dxfId="49" priority="64" stopIfTrue="1" operator="equal">
      <formula>"NO ADMISIBLE"</formula>
    </cfRule>
    <cfRule type="cellIs" dxfId="48" priority="65" stopIfTrue="1" operator="equal">
      <formula>"ADMISIBLE"</formula>
    </cfRule>
  </conditionalFormatting>
  <conditionalFormatting sqref="AD59:AD62">
    <cfRule type="cellIs" dxfId="47" priority="62" stopIfTrue="1" operator="equal">
      <formula>"NO ADMISIBLE"</formula>
    </cfRule>
    <cfRule type="cellIs" dxfId="46" priority="63" stopIfTrue="1" operator="equal">
      <formula>"ADMISIBLE"</formula>
    </cfRule>
  </conditionalFormatting>
  <conditionalFormatting sqref="D59:E62">
    <cfRule type="cellIs" dxfId="45" priority="60" stopIfTrue="1" operator="equal">
      <formula>"NO ADMISIBLE"</formula>
    </cfRule>
  </conditionalFormatting>
  <conditionalFormatting sqref="L59:N62">
    <cfRule type="cellIs" dxfId="44" priority="59" stopIfTrue="1" operator="equal">
      <formula>"NO ADMISIBLE"</formula>
    </cfRule>
  </conditionalFormatting>
  <conditionalFormatting sqref="S59:S62">
    <cfRule type="cellIs" dxfId="43" priority="58" stopIfTrue="1" operator="equal">
      <formula>"NO ADMISIBLE"</formula>
    </cfRule>
  </conditionalFormatting>
  <conditionalFormatting sqref="D59:E60">
    <cfRule type="cellIs" dxfId="42" priority="57" stopIfTrue="1" operator="equal">
      <formula>"NO ADMISIBLE"</formula>
    </cfRule>
  </conditionalFormatting>
  <conditionalFormatting sqref="L59:N59 M60:N60 L60:L62 M61:M62">
    <cfRule type="cellIs" dxfId="41" priority="56" stopIfTrue="1" operator="equal">
      <formula>"NO ADMISIBLE"</formula>
    </cfRule>
  </conditionalFormatting>
  <conditionalFormatting sqref="S59">
    <cfRule type="cellIs" dxfId="40" priority="55" stopIfTrue="1" operator="equal">
      <formula>"NO ADMISIBLE"</formula>
    </cfRule>
  </conditionalFormatting>
  <conditionalFormatting sqref="S60:S62">
    <cfRule type="cellIs" dxfId="39" priority="54" stopIfTrue="1" operator="equal">
      <formula>"NO ADMISIBLE"</formula>
    </cfRule>
  </conditionalFormatting>
  <conditionalFormatting sqref="D61:E62">
    <cfRule type="cellIs" dxfId="38" priority="53" stopIfTrue="1" operator="equal">
      <formula>"NO ADMISIBLE"</formula>
    </cfRule>
  </conditionalFormatting>
  <conditionalFormatting sqref="M61:N62">
    <cfRule type="cellIs" dxfId="37" priority="52" stopIfTrue="1" operator="equal">
      <formula>"NO ADMISIBLE"</formula>
    </cfRule>
  </conditionalFormatting>
  <conditionalFormatting sqref="F64:F66 K63">
    <cfRule type="cellIs" dxfId="36" priority="51" stopIfTrue="1" operator="equal">
      <formula>"NO ADMISIBLE"</formula>
    </cfRule>
  </conditionalFormatting>
  <conditionalFormatting sqref="AB64:AB66">
    <cfRule type="cellIs" dxfId="35" priority="49" stopIfTrue="1" operator="equal">
      <formula>"NO ADMISIBLE"</formula>
    </cfRule>
    <cfRule type="cellIs" dxfId="34" priority="50" stopIfTrue="1" operator="equal">
      <formula>"ADMISIBLE"</formula>
    </cfRule>
  </conditionalFormatting>
  <conditionalFormatting sqref="AD64:AD66">
    <cfRule type="cellIs" dxfId="33" priority="47" stopIfTrue="1" operator="equal">
      <formula>"NO ADMISIBLE"</formula>
    </cfRule>
    <cfRule type="cellIs" dxfId="32" priority="48" stopIfTrue="1" operator="equal">
      <formula>"ADMISIBLE"</formula>
    </cfRule>
  </conditionalFormatting>
  <conditionalFormatting sqref="D64:E66">
    <cfRule type="cellIs" dxfId="31" priority="45" stopIfTrue="1" operator="equal">
      <formula>"NO ADMISIBLE"</formula>
    </cfRule>
  </conditionalFormatting>
  <conditionalFormatting sqref="L64:N66">
    <cfRule type="cellIs" dxfId="30" priority="44" stopIfTrue="1" operator="equal">
      <formula>"NO ADMISIBLE"</formula>
    </cfRule>
  </conditionalFormatting>
  <conditionalFormatting sqref="S64:S66">
    <cfRule type="cellIs" dxfId="29" priority="43" stopIfTrue="1" operator="equal">
      <formula>"NO ADMISIBLE"</formula>
    </cfRule>
  </conditionalFormatting>
  <conditionalFormatting sqref="D64:E65">
    <cfRule type="cellIs" dxfId="28" priority="42" stopIfTrue="1" operator="equal">
      <formula>"NO ADMISIBLE"</formula>
    </cfRule>
  </conditionalFormatting>
  <conditionalFormatting sqref="L64:N64 M65:N65 L65:L66 M66">
    <cfRule type="cellIs" dxfId="27" priority="41" stopIfTrue="1" operator="equal">
      <formula>"NO ADMISIBLE"</formula>
    </cfRule>
  </conditionalFormatting>
  <conditionalFormatting sqref="S64">
    <cfRule type="cellIs" dxfId="26" priority="40" stopIfTrue="1" operator="equal">
      <formula>"NO ADMISIBLE"</formula>
    </cfRule>
  </conditionalFormatting>
  <conditionalFormatting sqref="S65:S66">
    <cfRule type="cellIs" dxfId="25" priority="39" stopIfTrue="1" operator="equal">
      <formula>"NO ADMISIBLE"</formula>
    </cfRule>
  </conditionalFormatting>
  <conditionalFormatting sqref="D66:E66">
    <cfRule type="cellIs" dxfId="24" priority="38" stopIfTrue="1" operator="equal">
      <formula>"NO ADMISIBLE"</formula>
    </cfRule>
  </conditionalFormatting>
  <conditionalFormatting sqref="M66:N66">
    <cfRule type="cellIs" dxfId="23" priority="37" stopIfTrue="1" operator="equal">
      <formula>"NO ADMISIBLE"</formula>
    </cfRule>
  </conditionalFormatting>
  <conditionalFormatting sqref="F68:F69 K67">
    <cfRule type="cellIs" dxfId="22" priority="36" stopIfTrue="1" operator="equal">
      <formula>"NO ADMISIBLE"</formula>
    </cfRule>
  </conditionalFormatting>
  <conditionalFormatting sqref="AB68:AB69">
    <cfRule type="cellIs" dxfId="21" priority="34" stopIfTrue="1" operator="equal">
      <formula>"NO ADMISIBLE"</formula>
    </cfRule>
    <cfRule type="cellIs" dxfId="20" priority="35" stopIfTrue="1" operator="equal">
      <formula>"ADMISIBLE"</formula>
    </cfRule>
  </conditionalFormatting>
  <conditionalFormatting sqref="AD68:AD69">
    <cfRule type="cellIs" dxfId="19" priority="32" stopIfTrue="1" operator="equal">
      <formula>"NO ADMISIBLE"</formula>
    </cfRule>
    <cfRule type="cellIs" dxfId="18" priority="33" stopIfTrue="1" operator="equal">
      <formula>"ADMISIBLE"</formula>
    </cfRule>
  </conditionalFormatting>
  <conditionalFormatting sqref="S67">
    <cfRule type="cellIs" dxfId="17" priority="31" stopIfTrue="1" operator="equal">
      <formula>"NO ADMISIBLE"</formula>
    </cfRule>
  </conditionalFormatting>
  <conditionalFormatting sqref="D68:E69">
    <cfRule type="cellIs" dxfId="16" priority="30" stopIfTrue="1" operator="equal">
      <formula>"NO ADMISIBLE"</formula>
    </cfRule>
  </conditionalFormatting>
  <conditionalFormatting sqref="L68:N69">
    <cfRule type="cellIs" dxfId="15" priority="29" stopIfTrue="1" operator="equal">
      <formula>"NO ADMISIBLE"</formula>
    </cfRule>
  </conditionalFormatting>
  <conditionalFormatting sqref="S68:S69">
    <cfRule type="cellIs" dxfId="14" priority="28" stopIfTrue="1" operator="equal">
      <formula>"NO ADMISIBLE"</formula>
    </cfRule>
  </conditionalFormatting>
  <conditionalFormatting sqref="D68:E69">
    <cfRule type="cellIs" dxfId="13" priority="27" stopIfTrue="1" operator="equal">
      <formula>"NO ADMISIBLE"</formula>
    </cfRule>
  </conditionalFormatting>
  <conditionalFormatting sqref="L68:N69">
    <cfRule type="cellIs" dxfId="12" priority="26" stopIfTrue="1" operator="equal">
      <formula>"NO ADMISIBLE"</formula>
    </cfRule>
  </conditionalFormatting>
  <conditionalFormatting sqref="S68">
    <cfRule type="cellIs" dxfId="11" priority="25" stopIfTrue="1" operator="equal">
      <formula>"NO ADMISIBLE"</formula>
    </cfRule>
  </conditionalFormatting>
  <conditionalFormatting sqref="S69">
    <cfRule type="cellIs" dxfId="10" priority="24" stopIfTrue="1" operator="equal">
      <formula>"NO ADMISIBLE"</formula>
    </cfRule>
  </conditionalFormatting>
  <conditionalFormatting sqref="K70">
    <cfRule type="cellIs" dxfId="9" priority="21" stopIfTrue="1" operator="equal">
      <formula>"NO ADMISIBLE"</formula>
    </cfRule>
  </conditionalFormatting>
  <conditionalFormatting sqref="S70">
    <cfRule type="cellIs" dxfId="8" priority="16" stopIfTrue="1" operator="equal">
      <formula>"NO ADMISIBLE"</formula>
    </cfRule>
  </conditionalFormatting>
  <conditionalFormatting sqref="S63">
    <cfRule type="cellIs" dxfId="7" priority="8" stopIfTrue="1" operator="equal">
      <formula>"NO ADMISIBLE"</formula>
    </cfRule>
  </conditionalFormatting>
  <conditionalFormatting sqref="S58">
    <cfRule type="cellIs" dxfId="6" priority="7" stopIfTrue="1" operator="equal">
      <formula>"NO ADMISIBLE"</formula>
    </cfRule>
  </conditionalFormatting>
  <conditionalFormatting sqref="S52">
    <cfRule type="cellIs" dxfId="5" priority="6" stopIfTrue="1" operator="equal">
      <formula>"NO ADMISIBLE"</formula>
    </cfRule>
  </conditionalFormatting>
  <conditionalFormatting sqref="S45">
    <cfRule type="cellIs" dxfId="4" priority="5" stopIfTrue="1" operator="equal">
      <formula>"NO ADMISIBLE"</formula>
    </cfRule>
  </conditionalFormatting>
  <conditionalFormatting sqref="S37">
    <cfRule type="cellIs" dxfId="3" priority="4" stopIfTrue="1" operator="equal">
      <formula>"NO ADMISIBLE"</formula>
    </cfRule>
  </conditionalFormatting>
  <conditionalFormatting sqref="S28">
    <cfRule type="cellIs" dxfId="2" priority="3" stopIfTrue="1" operator="equal">
      <formula>"NO ADMISIBLE"</formula>
    </cfRule>
  </conditionalFormatting>
  <conditionalFormatting sqref="S18">
    <cfRule type="cellIs" dxfId="1" priority="2" stopIfTrue="1" operator="equal">
      <formula>"NO ADMISIBLE"</formula>
    </cfRule>
  </conditionalFormatting>
  <conditionalFormatting sqref="S7">
    <cfRule type="cellIs" dxfId="0" priority="1" stopIfTrue="1" operator="equal">
      <formula>"NO ADMISIBLE"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DATOS INICIALES</vt:lpstr>
      <vt:lpstr>EVALUACION</vt:lpstr>
      <vt:lpstr>parametros</vt:lpstr>
      <vt:lpstr>EVALUACION!Área_de_impresión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ALEJANDRA MARTINEZ</dc:creator>
  <cp:keywords/>
  <dc:description/>
  <cp:lastModifiedBy>Diana Marcela Pacheco Angel</cp:lastModifiedBy>
  <cp:revision/>
  <dcterms:created xsi:type="dcterms:W3CDTF">2023-02-12T17:31:12Z</dcterms:created>
  <dcterms:modified xsi:type="dcterms:W3CDTF">2023-03-10T14:20:37Z</dcterms:modified>
  <cp:category/>
  <cp:contentStatus/>
</cp:coreProperties>
</file>