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rieta\Documents\placa huella Garzon - Pital - Agrado - Paicol\Presupuesto sin tramos Garzon\"/>
    </mc:Choice>
  </mc:AlternateContent>
  <xr:revisionPtr revIDLastSave="0" documentId="13_ncr:1_{66024A0D-D14B-4FA8-83C8-C5A8B59EC19E}" xr6:coauthVersionLast="47" xr6:coauthVersionMax="47" xr10:uidLastSave="{00000000-0000-0000-0000-000000000000}"/>
  <bookViews>
    <workbookView xWindow="-120" yWindow="-120" windowWidth="20730" windowHeight="11160" xr2:uid="{E4077960-B37E-464C-B627-2E8EF689814F}"/>
  </bookViews>
  <sheets>
    <sheet name="PRESUPUESTO OFICIAL (Entidad)" sheetId="1" r:id="rId1"/>
    <sheet name="Analisis AIU final" sheetId="2" r:id="rId2"/>
    <sheet name="Inter" sheetId="3" r:id="rId3"/>
    <sheet name="FM" sheetId="4" r:id="rId4"/>
    <sheet name="Cronograma" sheetId="5" r:id="rId5"/>
    <sheet name="1" sheetId="6" r:id="rId6"/>
    <sheet name="2" sheetId="7" r:id="rId7"/>
    <sheet name="3" sheetId="8" r:id="rId8"/>
    <sheet name="4" sheetId="9" r:id="rId9"/>
    <sheet name="5" sheetId="10" r:id="rId10"/>
    <sheet name="6" sheetId="11" r:id="rId11"/>
    <sheet name="7" sheetId="12" r:id="rId12"/>
    <sheet name="8" sheetId="13" r:id="rId13"/>
    <sheet name="9" sheetId="14" r:id="rId14"/>
    <sheet name="10" sheetId="15" r:id="rId15"/>
    <sheet name="11" sheetId="16" r:id="rId16"/>
    <sheet name="12" sheetId="17" r:id="rId17"/>
    <sheet name="13" sheetId="18" r:id="rId18"/>
    <sheet name="14" sheetId="19" r:id="rId19"/>
    <sheet name="15" sheetId="20" r:id="rId20"/>
    <sheet name="16" sheetId="21" r:id="rId21"/>
    <sheet name="17" sheetId="22" r:id="rId22"/>
    <sheet name="18" sheetId="23" r:id="rId23"/>
    <sheet name="19" sheetId="24" r:id="rId24"/>
    <sheet name="20" sheetId="25" r:id="rId25"/>
    <sheet name="21" sheetId="26" r:id="rId26"/>
    <sheet name="22" sheetId="27" r:id="rId27"/>
    <sheet name="23" sheetId="28" r:id="rId28"/>
    <sheet name="24" sheetId="29" r:id="rId29"/>
    <sheet name="25" sheetId="30" r:id="rId30"/>
    <sheet name="26" sheetId="31" r:id="rId31"/>
    <sheet name="27" sheetId="32" r:id="rId32"/>
    <sheet name="28" sheetId="33" r:id="rId33"/>
    <sheet name="29" sheetId="34" r:id="rId34"/>
    <sheet name="30" sheetId="35" r:id="rId35"/>
    <sheet name="31" sheetId="36" r:id="rId36"/>
    <sheet name="32" sheetId="37" r:id="rId37"/>
    <sheet name="33" sheetId="38" r:id="rId38"/>
    <sheet name="34" sheetId="39" r:id="rId39"/>
    <sheet name="35" sheetId="40" r:id="rId40"/>
    <sheet name="36" sheetId="41" r:id="rId41"/>
    <sheet name="37" sheetId="42" r:id="rId42"/>
    <sheet name="38" sheetId="43" r:id="rId43"/>
    <sheet name="39" sheetId="44" r:id="rId44"/>
    <sheet name="40" sheetId="45" r:id="rId45"/>
    <sheet name="41" sheetId="46" r:id="rId46"/>
    <sheet name="42" sheetId="47" r:id="rId47"/>
    <sheet name="43" sheetId="48" r:id="rId48"/>
    <sheet name="44" sheetId="49" r:id="rId49"/>
    <sheet name="45" sheetId="50" r:id="rId50"/>
    <sheet name="46" sheetId="51" r:id="rId51"/>
    <sheet name="47" sheetId="52" r:id="rId52"/>
    <sheet name="48" sheetId="53" r:id="rId53"/>
    <sheet name="49" sheetId="54" r:id="rId54"/>
    <sheet name="50" sheetId="55" r:id="rId55"/>
    <sheet name="51" sheetId="56" r:id="rId56"/>
    <sheet name="52" sheetId="57" r:id="rId57"/>
  </sheets>
  <externalReferences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4" hidden="1">[7]INST!#REF!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4" hidden="1">[8]INST!#REF!</definedName>
    <definedName name="________key2" hidden="1">[8]INST!#REF!</definedName>
    <definedName name="________key3" localSheetId="0" hidden="1">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">[12]PRECIOS!$A:$E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[13]Tablas!#REF!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[14]!_xlbgnm.ane7</definedName>
    <definedName name="____ane8">[14]!_xlbgnm.ane8</definedName>
    <definedName name="____Atp2">[15]EMPRESA!$F$22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">[16]PRECIOS!$A:$E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[17]!_xlbgnm.ane7</definedName>
    <definedName name="___ane8">[17]!_xlbgnm.ane8</definedName>
    <definedName name="___Atp2">[18]EMPRESA!$F$22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localSheetId="4" hidden="1">[8]INST!#REF!</definedName>
    <definedName name="___key2" localSheetId="0" hidden="1">[8]INST!#REF!</definedName>
    <definedName name="___key2" hidden="1">[8]INST!#REF!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">[19]PRECIOS!$A:$E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[14]!_xlbgnm.ane7</definedName>
    <definedName name="__ane8">[14]!_xlbgnm.ane8</definedName>
    <definedName name="__Atp2">[20]EMPRESA!$F$22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localSheetId="4" hidden="1">[21]INST!#REF!</definedName>
    <definedName name="__key2" localSheetId="0" hidden="1">[21]INST!#REF!</definedName>
    <definedName name="__key2" hidden="1">[21]INST!#REF!</definedName>
    <definedName name="__key21" localSheetId="4" hidden="1">[8]INST!#REF!</definedName>
    <definedName name="__key21" localSheetId="0" hidden="1">[8]INST!#REF!</definedName>
    <definedName name="__key21" hidden="1">[8]INST!#REF!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LEY80">#REF!</definedName>
    <definedName name="__MA2">#REF!</definedName>
    <definedName name="__mun2">[22]PESOS!#REF!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'[23]Paral. 1'!$E$1:$E$65536</definedName>
    <definedName name="__Pa2">'[23]Paral. 2'!$E$1:$E$65536</definedName>
    <definedName name="__Pa3">'[23]Paral. 3'!$E$1:$E$65536</definedName>
    <definedName name="__Pa4">[23]Paral.4!$E$1:$E$65536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">[24]PRECIOS!$A:$E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[13]Tablas!#REF!</definedName>
    <definedName name="__VRP1">[11]Tablas!#REF!</definedName>
    <definedName name="__VSM1">[11]Tablas!#REF!</definedName>
    <definedName name="_1">#REF!</definedName>
    <definedName name="_1_25">[13]Tablas!#REF!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4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4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4" hidden="1">{#N/A,#N/A,TRUE,"INGENIERIA";#N/A,#N/A,TRUE,"COMPRAS";#N/A,#N/A,TRUE,"DIRECCION";#N/A,#N/A,TRUE,"RESUMEN"}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4" hidden="1">{#N/A,#N/A,TRUE,"1842CWN0"}</definedName>
    <definedName name="_ABC1" localSheetId="0" hidden="1">{#N/A,#N/A,TRUE,"1842CWN0"}</definedName>
    <definedName name="_ABC1" hidden="1">{#N/A,#N/A,TRUE,"1842CWN0"}</definedName>
    <definedName name="_abc2" localSheetId="4" hidden="1">{#N/A,#N/A,TRUE,"1842CWN0"}</definedName>
    <definedName name="_abc2" localSheetId="0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[14]!_xlbgnm.ane7</definedName>
    <definedName name="_ane8">[14]!_xlbgnm.ane8</definedName>
    <definedName name="_APU221">#REF!</definedName>
    <definedName name="_APU465">[25]!absc</definedName>
    <definedName name="_Atp2">[20]EMPRESA!$F$22</definedName>
    <definedName name="_b2" localSheetId="4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4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4" hidden="1">#REF!</definedName>
    <definedName name="_Fill" localSheetId="0" hidden="1">#REF!</definedName>
    <definedName name="_Fill" hidden="1">#REF!</definedName>
    <definedName name="_xlnm._FilterDatabase" localSheetId="0" hidden="1">'PRESUPUESTO OFICIAL (Entidad)'!$I$12:$I$73</definedName>
    <definedName name="_FS01">[0]!ERR</definedName>
    <definedName name="_g2" localSheetId="4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4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4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4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4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4" hidden="1">{#N/A,#N/A,TRUE,"1842CWN0"}</definedName>
    <definedName name="_hhg1" localSheetId="0" hidden="1">{#N/A,#N/A,TRUE,"1842CWN0"}</definedName>
    <definedName name="_hhg1" hidden="1">{#N/A,#N/A,TRUE,"1842CWN0"}</definedName>
    <definedName name="_i4" localSheetId="4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4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4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4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4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4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4" hidden="1">#REF!</definedName>
    <definedName name="_Key1" localSheetId="0" hidden="1">#REF!</definedName>
    <definedName name="_Key1" hidden="1">#REF!</definedName>
    <definedName name="_Key11" localSheetId="4" hidden="1">[26]INST!#REF!</definedName>
    <definedName name="_Key11" hidden="1">[26]INST!#REF!</definedName>
    <definedName name="_Key2" localSheetId="4" hidden="1">#REF!</definedName>
    <definedName name="_Key2" localSheetId="0" hidden="1">#REF!</definedName>
    <definedName name="_Key2" hidden="1">#REF!</definedName>
    <definedName name="_Key21" localSheetId="4" hidden="1">#REF!</definedName>
    <definedName name="_Key21" localSheetId="0" hidden="1">#REF!</definedName>
    <definedName name="_Key21" hidden="1">#REF!</definedName>
    <definedName name="_key3" localSheetId="4" hidden="1">#REF!</definedName>
    <definedName name="_key3" localSheetId="0" hidden="1">#REF!</definedName>
    <definedName name="_key3" hidden="1">#REF!</definedName>
    <definedName name="_key31" localSheetId="4" hidden="1">#REF!</definedName>
    <definedName name="_key31" localSheetId="0" hidden="1">#REF!</definedName>
    <definedName name="_key31" hidden="1">#REF!</definedName>
    <definedName name="_kjk6" localSheetId="4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4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4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4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[22]PESOS!#REF!</definedName>
    <definedName name="_n3" localSheetId="4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4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4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4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4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'[23]Paral. 1'!$E$1:$E$65536</definedName>
    <definedName name="_Pa2">'[23]Paral. 2'!$E$1:$E$65536</definedName>
    <definedName name="_Pa3">'[23]Paral. 3'!$E$1:$E$65536</definedName>
    <definedName name="_Pa4">[23]Paral.4!$E$1:$E$65536</definedName>
    <definedName name="_Parse_Out" localSheetId="4" hidden="1">'[3]7422CW00'!#REF!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">[27]PRECIOS!$A:$E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4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4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4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4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4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4" hidden="1">#REF!</definedName>
    <definedName name="_Sort" localSheetId="0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4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4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4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4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4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4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4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4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4" hidden="1">[8]INST!#REF!</definedName>
    <definedName name="_unj1" hidden="1">[8]INST!#REF!</definedName>
    <definedName name="_ur7" localSheetId="4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4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4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4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[13]Tablas!#REF!</definedName>
    <definedName name="_VRP1">[11]Tablas!#REF!</definedName>
    <definedName name="_VSM1">[11]Tablas!#REF!</definedName>
    <definedName name="_x1" localSheetId="4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4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4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4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4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4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4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'[28]DUB-823'!#REF!</definedName>
    <definedName name="A">[27]PRECIOS!$J$62</definedName>
    <definedName name="A_1">#REF!</definedName>
    <definedName name="A_impresión_IM">#REF!</definedName>
    <definedName name="A18A200">[29]ESPEC!#REF!</definedName>
    <definedName name="a2a" localSheetId="4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[30]otros!$C$5</definedName>
    <definedName name="aaaaas" localSheetId="4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4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[6]AASHTO!$A$2:$F$5</definedName>
    <definedName name="absc1">[31]!absc</definedName>
    <definedName name="ac">#REF!</definedName>
    <definedName name="AccessDatabase" hidden="1">"C:\C-314\VOLUMENES\volfin4.mdb"</definedName>
    <definedName name="ACERO" localSheetId="4">'[32]LM '!$D$10</definedName>
    <definedName name="ACERO">'[33]LM '!$D$10</definedName>
    <definedName name="ACEROCUNETAASFALTITA" localSheetId="4">[32]DATOS!#REF!</definedName>
    <definedName name="ACEROCUNETAASFALTITA">[33]DATOS!#REF!</definedName>
    <definedName name="ACEROCUNETARIGIDO" localSheetId="4">[32]DATOS!#REF!</definedName>
    <definedName name="ACEROCUNETARIGIDO">[33]DATOS!#REF!</definedName>
    <definedName name="ACPM" localSheetId="4">'[32]LM '!#REF!</definedName>
    <definedName name="acpm" localSheetId="0">5000</definedName>
    <definedName name="ACPM">'[33]LM '!#REF!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ores">[34]Listado!$L$2:$L$11</definedName>
    <definedName name="ACTV">#REF!</definedName>
    <definedName name="acumulado">'[35]Reservas de Petróleo'!$A$2,'[35]Reservas de Petróleo'!$A$1,'[35]Reservas de Petróleo'!$D$4,'[35]Reservas de Petróleo'!$E$1:$E$65536</definedName>
    <definedName name="ad">#REF!</definedName>
    <definedName name="adasd">#REF!</definedName>
    <definedName name="ADFGSDB" localSheetId="4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[30]otros!$C$2</definedName>
    <definedName name="administrador">[36]Informacion!$B$15</definedName>
    <definedName name="ADMON">#REF!</definedName>
    <definedName name="ADMON1">#REF!</definedName>
    <definedName name="adoc1">[31]!absc</definedName>
    <definedName name="ADOC125">[37]!absc</definedName>
    <definedName name="adoq">[38]!absc</definedName>
    <definedName name="ADSAD" localSheetId="4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4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4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UA" localSheetId="4">'[32]LM '!$D$11</definedName>
    <definedName name="AGUA" localSheetId="0">'[39]LM '!$D$11</definedName>
    <definedName name="AGUA">'[33]LM '!$D$11</definedName>
    <definedName name="agus2019">[40]Presupuesto!$J$14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AMBRE" localSheetId="4">'[32]LM '!$D$13</definedName>
    <definedName name="ALAMBRE">'[33]LM '!$D$13</definedName>
    <definedName name="alc">[41]!absc</definedName>
    <definedName name="ALCAASFALTITA" localSheetId="4">[32]DATOS!#REF!</definedName>
    <definedName name="ALCAASFALTITA">[33]DATOS!#REF!</definedName>
    <definedName name="AlcanceProyecto">#REF!</definedName>
    <definedName name="ALCPH" localSheetId="4">[32]DATOS!$D$31</definedName>
    <definedName name="ALCPH">[33]DATOS!$D$31</definedName>
    <definedName name="ALCRIGIDO" localSheetId="4">[32]DATOS!#REF!</definedName>
    <definedName name="ALCRIGIDO">[33]DATOS!#REF!</definedName>
    <definedName name="ALCRIGIDOURBANO" localSheetId="4">[32]DATOS!#REF!</definedName>
    <definedName name="ALCRIGIDOURBANO">[33]DATOS!#REF!</definedName>
    <definedName name="ALM">#REF!</definedName>
    <definedName name="ALTO">[42]Tabla!$A$1:$A$5</definedName>
    <definedName name="ALTOMUROPH" localSheetId="4">[32]DATOS!#REF!</definedName>
    <definedName name="ALTOMUROPH">[33]DATOS!#REF!</definedName>
    <definedName name="amazonía">[34]Listado!$D$31:$D$33</definedName>
    <definedName name="Amount">#REF!</definedName>
    <definedName name="ANCHOASFALTITA" localSheetId="4">[32]DATOS!#REF!</definedName>
    <definedName name="ANCHOASFALTITA">[33]DATOS!#REF!</definedName>
    <definedName name="ANCHOBASEASFALTITA" localSheetId="4">[32]DATOS!#REF!</definedName>
    <definedName name="ANCHOBASEASFALTITA">[33]DATOS!#REF!</definedName>
    <definedName name="ANCHOMEJORASFALTITA" localSheetId="4">[32]DATOS!#REF!</definedName>
    <definedName name="ANCHOMEJORASFALTITA">[33]DATOS!#REF!</definedName>
    <definedName name="ANCHOMEJORRIGIDO" localSheetId="4">[32]DATOS!#REF!</definedName>
    <definedName name="ANCHOMEJORRIGIDO">[33]DATOS!#REF!</definedName>
    <definedName name="ANCHOMEJORRIGIDOURBANO" localSheetId="4">[32]DATOS!#REF!</definedName>
    <definedName name="ANCHOMEJORRIGIDOURBANO">[33]DATOS!#REF!</definedName>
    <definedName name="ANCHOPAVASFALTITA" localSheetId="4">[32]DATOS!#REF!</definedName>
    <definedName name="ANCHOPAVASFALTITA">[33]DATOS!#REF!</definedName>
    <definedName name="ANCHOPAVMR40" localSheetId="4">[32]DATOS!#REF!</definedName>
    <definedName name="ANCHOPAVMR40">[33]DATOS!#REF!</definedName>
    <definedName name="ANCHOPAVMR40URBANO" localSheetId="4">[32]DATOS!#REF!</definedName>
    <definedName name="ANCHOPAVMR40URBANO">[33]DATOS!#REF!</definedName>
    <definedName name="ANCHOPAVPH" localSheetId="4">[32]DATOS!$E$21</definedName>
    <definedName name="ANCHOPAVPH">[33]DATOS!$E$21</definedName>
    <definedName name="ANCHOPAVRIGIDO" localSheetId="4">[32]DATOS!#REF!</definedName>
    <definedName name="ANCHOPAVRIGIDO">[33]DATOS!#REF!</definedName>
    <definedName name="ANCHOPAVRIGIDOURBANO" localSheetId="4">[32]DATOS!#REF!</definedName>
    <definedName name="ANCHOPAVRIGIDOURBANO">[33]DATOS!#REF!</definedName>
    <definedName name="ANCHOSUBBASEASFALTITA" localSheetId="4">[32]DATOS!#REF!</definedName>
    <definedName name="ANCHOSUBBASEASFALTITA">[33]DATOS!#REF!</definedName>
    <definedName name="ANCHOSUBBASERIGIDO" localSheetId="4">[32]DATOS!#REF!</definedName>
    <definedName name="ANCHOSUBBASERIGIDO">[33]DATOS!#REF!</definedName>
    <definedName name="ANCHOSUBBASERIGIDOURBANO" localSheetId="4">[32]DATOS!#REF!</definedName>
    <definedName name="ANCHOSUBBASERIGIDOURBANO">[33]DATOS!#REF!</definedName>
    <definedName name="ANCLAJE">'[43]MC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[44]COMPARATIVO!#REF!</definedName>
    <definedName name="anexo8">#REF!</definedName>
    <definedName name="anexo9">#REF!</definedName>
    <definedName name="anexů7">#REF!</definedName>
    <definedName name="Antic">[45]BASES!$B$33</definedName>
    <definedName name="ANTICIPO">[46]BASES!$B$33</definedName>
    <definedName name="AÑO">[30]PRESUPUESTO!$D$13</definedName>
    <definedName name="AÑOWUIE">'[47]Res-Accide-10'!$R$2:$R$7</definedName>
    <definedName name="apaiy">#REF!</definedName>
    <definedName name="APB">[27]PRECIOS!$G$71:$J$153</definedName>
    <definedName name="APELLIDOS">#REF!</definedName>
    <definedName name="APH">#REF!</definedName>
    <definedName name="API">#REF!</definedName>
    <definedName name="APU">[48]!absc</definedName>
    <definedName name="APU_directos">#REF!</definedName>
    <definedName name="APU221.1">#REF!</definedName>
    <definedName name="APU221.2">#REF!</definedName>
    <definedName name="aq">[0]!ERR</definedName>
    <definedName name="aqaq" localSheetId="4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Área_de_Cantidades">#REF!</definedName>
    <definedName name="_xlnm.Extract">#REF!</definedName>
    <definedName name="_xlnm.Print_Area" localSheetId="5">'1'!$A$1:$G$45</definedName>
    <definedName name="_xlnm.Print_Area" localSheetId="14">'10'!$A$1:$G$46</definedName>
    <definedName name="_xlnm.Print_Area" localSheetId="15">'11'!$A$1:$G$43</definedName>
    <definedName name="_xlnm.Print_Area" localSheetId="16">'12'!$A$1:$G$45</definedName>
    <definedName name="_xlnm.Print_Area" localSheetId="17">'13'!$A$1:$G$50</definedName>
    <definedName name="_xlnm.Print_Area" localSheetId="18">'14'!$A$1:$G$45</definedName>
    <definedName name="_xlnm.Print_Area" localSheetId="19">'15'!$A$1:$G$46</definedName>
    <definedName name="_xlnm.Print_Area" localSheetId="20">'16'!$A$1:$G$48</definedName>
    <definedName name="_xlnm.Print_Area" localSheetId="21">'17'!$A$1:$G$46</definedName>
    <definedName name="_xlnm.Print_Area" localSheetId="22">'18'!$A$1:$G$43</definedName>
    <definedName name="_xlnm.Print_Area" localSheetId="23">'19'!$A$1:$G$48</definedName>
    <definedName name="_xlnm.Print_Area" localSheetId="6">'2'!$A$1:$G$46</definedName>
    <definedName name="_xlnm.Print_Area" localSheetId="24">'20'!$A$1:$G$46</definedName>
    <definedName name="_xlnm.Print_Area" localSheetId="25">'21'!$A$1:$G$45</definedName>
    <definedName name="_xlnm.Print_Area" localSheetId="26">'22'!$A$1:$G$48</definedName>
    <definedName name="_xlnm.Print_Area" localSheetId="27">'23'!$A$1:$G$46</definedName>
    <definedName name="_xlnm.Print_Area" localSheetId="28">'24'!$A$1:$G$43</definedName>
    <definedName name="_xlnm.Print_Area" localSheetId="29">'25'!$A$1:$G$45</definedName>
    <definedName name="_xlnm.Print_Area" localSheetId="30">'26'!$A$1:$G$50</definedName>
    <definedName name="_xlnm.Print_Area" localSheetId="31">'27'!$A$1:$G$45</definedName>
    <definedName name="_xlnm.Print_Area" localSheetId="32">'28'!$A$1:$G$46</definedName>
    <definedName name="_xlnm.Print_Area" localSheetId="33">'29'!$A$1:$G$48</definedName>
    <definedName name="_xlnm.Print_Area" localSheetId="7">'3'!$A$1:$G$48</definedName>
    <definedName name="_xlnm.Print_Area" localSheetId="34">'30'!$A$1:$G$46</definedName>
    <definedName name="_xlnm.Print_Area" localSheetId="35">'31'!$A$1:$G$43</definedName>
    <definedName name="_xlnm.Print_Area" localSheetId="36">'32'!$A$1:$G$48</definedName>
    <definedName name="_xlnm.Print_Area" localSheetId="37">'33'!$A$1:$G$46</definedName>
    <definedName name="_xlnm.Print_Area" localSheetId="38">'34'!$A$1:$G$45</definedName>
    <definedName name="_xlnm.Print_Area" localSheetId="39">'35'!$A$1:$G$48</definedName>
    <definedName name="_xlnm.Print_Area" localSheetId="40">'36'!$A$1:$G$46</definedName>
    <definedName name="_xlnm.Print_Area" localSheetId="41">'37'!$A$1:$G$43</definedName>
    <definedName name="_xlnm.Print_Area" localSheetId="42">'38'!$A$1:$G$45</definedName>
    <definedName name="_xlnm.Print_Area" localSheetId="43">'39'!$A$1:$G$50</definedName>
    <definedName name="_xlnm.Print_Area" localSheetId="8">'4'!$A$1:$G$46</definedName>
    <definedName name="_xlnm.Print_Area" localSheetId="44">'40'!$A$1:$G$45</definedName>
    <definedName name="_xlnm.Print_Area" localSheetId="45">'41'!$A$1:$G$46</definedName>
    <definedName name="_xlnm.Print_Area" localSheetId="46">'42'!$A$1:$G$48</definedName>
    <definedName name="_xlnm.Print_Area" localSheetId="47">'43'!$A$1:$G$46</definedName>
    <definedName name="_xlnm.Print_Area" localSheetId="48">'44'!$A$1:$G$43</definedName>
    <definedName name="_xlnm.Print_Area" localSheetId="49">'45'!$A$1:$G$48</definedName>
    <definedName name="_xlnm.Print_Area" localSheetId="50">'46'!$A$1:$G$46</definedName>
    <definedName name="_xlnm.Print_Area" localSheetId="51">'47'!$A$1:$G$45</definedName>
    <definedName name="_xlnm.Print_Area" localSheetId="52">'48'!$A$1:$G$48</definedName>
    <definedName name="_xlnm.Print_Area" localSheetId="53">'49'!$A$1:$G$46</definedName>
    <definedName name="_xlnm.Print_Area" localSheetId="9">'5'!$A$1:$G$43</definedName>
    <definedName name="_xlnm.Print_Area" localSheetId="54">'50'!$A$1:$G$43</definedName>
    <definedName name="_xlnm.Print_Area" localSheetId="55">'51'!$A$1:$G$45</definedName>
    <definedName name="_xlnm.Print_Area" localSheetId="56">'52'!$A$1:$G$50</definedName>
    <definedName name="_xlnm.Print_Area" localSheetId="10">'6'!$A$1:$G$48</definedName>
    <definedName name="_xlnm.Print_Area" localSheetId="11">'7'!$A$1:$G$46</definedName>
    <definedName name="_xlnm.Print_Area" localSheetId="12">'8'!$A$1:$G$45</definedName>
    <definedName name="_xlnm.Print_Area" localSheetId="13">'9'!$A$1:$G$48</definedName>
    <definedName name="_xlnm.Print_Area" localSheetId="1">'Analisis AIU final'!$A$1:$F$79</definedName>
    <definedName name="_xlnm.Print_Area" localSheetId="4">Cronograma!$A$1:$BH$56</definedName>
    <definedName name="_xlnm.Print_Area" localSheetId="3">FM!$A$1:$E$47</definedName>
    <definedName name="_xlnm.Print_Area" localSheetId="2">Inter!$A$1:$G$42</definedName>
    <definedName name="_xlnm.Print_Area" localSheetId="0">'PRESUPUESTO OFICIAL (Entidad)'!$A$1:$M$109</definedName>
    <definedName name="_xlnm.Print_Area">#REF!</definedName>
    <definedName name="AreaLimpiar">'[49]Info-Portaf'!$N$4,'[49]Info-Portaf'!$C$10:$AE$24,'[49]Info-Portaf'!$C$26:$AE$28,'[49]Info-Portaf'!$C$31:$AE$40,'[49]Info-Portaf'!$C$41:$H$41,'[49]Info-Portaf'!$C$42:$AE$51,'[49]Info-Portaf'!$C$53:$AE$54,'[49]Info-Portaf'!$C$57:$AE$57,'[49]Info-Portaf'!$C$59:$AE$59,'[49]Info-Portaf'!$B$10:$B$61</definedName>
    <definedName name="Areatotal">#REF!</definedName>
    <definedName name="Aref">#REF!</definedName>
    <definedName name="ARENA" localSheetId="4">'[32]LM '!$D$15</definedName>
    <definedName name="ARENA">'[33]LM '!$D$15</definedName>
    <definedName name="armuve">[0]!ERR</definedName>
    <definedName name="ARP">#REF!</definedName>
    <definedName name="ARS">#REF!</definedName>
    <definedName name="as" localSheetId="0">[0]!ERR</definedName>
    <definedName name="as">#REF!</definedName>
    <definedName name="ASB">[6]AASHTO!$A$8:$F$11</definedName>
    <definedName name="ASD" localSheetId="4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4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LTITA" localSheetId="4">'[32]LM '!#REF!</definedName>
    <definedName name="ASFALTITA">'[33]LM '!#REF!</definedName>
    <definedName name="asfasd" localSheetId="4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4" hidden="1">{#N/A,#N/A,TRUE,"INGENIERIA";#N/A,#N/A,TRUE,"COMPRAS";#N/A,#N/A,TRUE,"DIRECCION";#N/A,#N/A,TRUE,"RESUMEN"}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4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4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FSOLIDO" localSheetId="4">'[32]LM '!#REF!</definedName>
    <definedName name="ASFSOLIDO">'[33]LM '!#REF!</definedName>
    <definedName name="asojkdr" localSheetId="4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[50]CONTRATO!$E$18</definedName>
    <definedName name="AuxCom">'[10]DATOS CONTRATO'!$I$16</definedName>
    <definedName name="auxcomisariato">[50]CONTRATO!$I$16</definedName>
    <definedName name="AuxDot">'[10]DATOS CONTRATO'!$I$17</definedName>
    <definedName name="auxdotacion">[50]CONTRATO!$I$17</definedName>
    <definedName name="AuxHab">'[10]DATOS CONTRATO'!$E$17</definedName>
    <definedName name="auxhabi">[51]CONTRATO!$E$17</definedName>
    <definedName name="auxhabitacion">[50]CONTRATO!$E$17</definedName>
    <definedName name="auxtransporte">[50]CONTRATO!$E$16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">[52]Hoja1!$G$6</definedName>
    <definedName name="AYU">[52]Hoja1!$F$6</definedName>
    <definedName name="azaz" localSheetId="4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4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>[42]Tabla!$A$1:$A$5</definedName>
    <definedName name="Base" localSheetId="0">#REF!</definedName>
    <definedName name="Base_datos_IM">#REF!</definedName>
    <definedName name="base1">#REF!</definedName>
    <definedName name="base2">#REF!</definedName>
    <definedName name="basedatos">[53]Hoja1!$A$4:$BZ$55</definedName>
    <definedName name="_xlnm.Database" localSheetId="0">#REF!</definedName>
    <definedName name="_xlnm.Database">#REF!</definedName>
    <definedName name="BaseDeDatos1">#REF!</definedName>
    <definedName name="basep">[54]PRESUPUESTAL!$A$4:$P$190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localSheetId="4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4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4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LICITACION">[55]BD!$1:$1048576</definedName>
    <definedName name="be" localSheetId="4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4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4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4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'[56]Ejecutado%'!#REF!</definedName>
    <definedName name="blEjecutadoPorcen">'[56]Ejecutado$'!$D$1:$CE$45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0" hidden="1">#REF!</definedName>
    <definedName name="BLPH1" hidden="1">#REF!</definedName>
    <definedName name="blProgramadoPesos">'[56]Programado$'!$I$1:$CK$45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[57]steel!#REF!</definedName>
    <definedName name="BORDET">#REF!</definedName>
    <definedName name="BORSHE">'[3]7422CW00'!#REF!</definedName>
    <definedName name="BORSUM">'[3]7422CW00'!#REF!</definedName>
    <definedName name="BOTA">[58]Presupuesto!$J$2</definedName>
    <definedName name="BOTADEROU" localSheetId="4">[32]LE!$D$38</definedName>
    <definedName name="BOTADEROU">[33]LE!$D$35</definedName>
    <definedName name="BOTE">[40]Presupuesto!$J$2</definedName>
    <definedName name="boxes">#REF!</definedName>
    <definedName name="BOXRIGID" localSheetId="4">[32]DATOS!#REF!</definedName>
    <definedName name="BOXRIGID">[33]DATOS!#REF!</definedName>
    <definedName name="BQ">#REF!</definedName>
    <definedName name="br" localSheetId="4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4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[59]medelo!$D$37</definedName>
    <definedName name="bt" localSheetId="4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0">'[60]Form5 _Pág_ 1'!#REF!</definedName>
    <definedName name="BuiltIn_Print_Area">#REF!</definedName>
    <definedName name="BuiltIn_Print_Area___0" localSheetId="0">'[60]Form5 _Pág_ 2'!#REF!</definedName>
    <definedName name="BuiltIn_Print_Area___0">#REF!</definedName>
    <definedName name="BuiltIn_Print_Titles">#REF!</definedName>
    <definedName name="BULLDOZER" localSheetId="4">[32]LE!$D$12</definedName>
    <definedName name="bustos">[52]Hoja1!$G$10</definedName>
    <definedName name="bvbc" localSheetId="4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4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 localSheetId="0">#REF!</definedName>
    <definedName name="CA">[27]PRECIOS!$J$64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MPRESORMARTILLO" localSheetId="4">[32]LE!$D$21</definedName>
    <definedName name="CAMPRESORMARTILLO">[33]LE!$D$18</definedName>
    <definedName name="CANT">#REF!</definedName>
    <definedName name="cantidad">'[61]TRAMO 03'!$F:$F,'[61]TRAMO 03'!$I:$I,'[61]TRAMO 03'!$K:$K,'[61]TRAMO 03'!#REF!,'[61]TRAMO 03'!#REF!,'[61]TRAMO 03'!#REF!,'[61]TRAMO 03'!#REF!,'[61]TRAMO 03'!#REF!,'[61]TRAMO 03'!#REF!,'[61]TRAMO 03'!#REF!,'[61]TRAMO 03'!#REF!,'[61]TRAMO 03'!#REF!,'[61]TRAMO 03'!#REF!,'[61]TRAMO 03'!#REF!,'[61]TRAMO 03'!#REF!,'[61]TRAMO 03'!#REF!</definedName>
    <definedName name="CANTIDADES">'[55]CANTIDADES DE OBRA'!$D$9:$G$33</definedName>
    <definedName name="CAP">#REF!</definedName>
    <definedName name="CAPAC._HSE">#REF!</definedName>
    <definedName name="caquetá">[34]Listado!$F$1080:$F$1095</definedName>
    <definedName name="Caquetá_Puerto_Rico">[34]Listado!$K$120:$K$122</definedName>
    <definedName name="CARGA">#REF!</definedName>
    <definedName name="CARGADOR" localSheetId="4">[32]LE!$D$14</definedName>
    <definedName name="CARGADOR">[33]LE!$D$11</definedName>
    <definedName name="CARGOS">#REF!</definedName>
    <definedName name="carlos" localSheetId="0">MODULO10.auto_abrir</definedName>
    <definedName name="CARLOS">#REF!</definedName>
    <definedName name="CARROTANQUE" localSheetId="4">[32]LE!$D$15</definedName>
    <definedName name="CARROTANQUE">[33]LE!$D$12</definedName>
    <definedName name="CBLES">#REF!</definedName>
    <definedName name="CBLES1">#REF!</definedName>
    <definedName name="CBRDISEÑO">[62]SECTORIZACIÓN!$A$12:$G$20</definedName>
    <definedName name="CBWorkbookPriority" hidden="1">-1602700874</definedName>
    <definedName name="CC">[63]Personalizar!$G$22:$G$25</definedName>
    <definedName name="ccccc" localSheetId="4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'[64]A. P. U.'!#REF!</definedName>
    <definedName name="CCT">#REF!</definedName>
    <definedName name="ccto210">#REF!</definedName>
    <definedName name="cd">[65]Hoja1!$C$81</definedName>
    <definedName name="cdcdc" localSheetId="4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[45]CDItem!$G$8</definedName>
    <definedName name="CDE">#REF!</definedName>
    <definedName name="cdfgrtfd" localSheetId="0" hidden="1">#REF!</definedName>
    <definedName name="cdfgrtfd" hidden="1">#REF!</definedName>
    <definedName name="ceerf" localSheetId="4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4">'[32]LM '!$D$17</definedName>
    <definedName name="CEMENTO" localSheetId="0">[66]Insum!$A$3:$H$63</definedName>
    <definedName name="CEMENTO">'[33]LM '!$D$17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NTILLA" localSheetId="4">'[32]LM '!#REF!</definedName>
    <definedName name="CINTILLA">'[33]LM '!#REF!</definedName>
    <definedName name="CIRRIGADOR" localSheetId="4">[32]LE!#REF!</definedName>
    <definedName name="CIRRIGADOR">[33]LE!#REF!</definedName>
    <definedName name="CISNEROS">#REF!</definedName>
    <definedName name="cjsa" localSheetId="0" hidden="1">#REF!</definedName>
    <definedName name="cjsa" hidden="1">#REF!</definedName>
    <definedName name="CL">#REF!</definedName>
    <definedName name="cmf">[67]Hoja1!$C$27</definedName>
    <definedName name="CMIBLE">#REF!</definedName>
    <definedName name="CMIBLE1">#REF!</definedName>
    <definedName name="CO">[19]PRECIOS!$J$61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[44]COMPARATIVO!#REF!</definedName>
    <definedName name="COLON">#REF!</definedName>
    <definedName name="ColTap">'[23]Coloc. e Interc. Tapones'!$E$1:$E$65536</definedName>
    <definedName name="Com">'[50]LIQUIDA-NOMINA'!$AL$4</definedName>
    <definedName name="COMFUELOIL" localSheetId="4">'[32]LM '!#REF!</definedName>
    <definedName name="COMFUELOIL">'[33]LM '!#REF!</definedName>
    <definedName name="COMIDA">#REF!</definedName>
    <definedName name="Compresores">#REF!</definedName>
    <definedName name="ConseqCat">0</definedName>
    <definedName name="ConseqForMitRisk">3</definedName>
    <definedName name="CONT">'[68]DATOS CONTRATO'!$G$13</definedName>
    <definedName name="Contratante">'[10]DATOS CONTRATO'!$E$6</definedName>
    <definedName name="CONTRATO">[50]CONTRATO!$E$8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RTADORAPAV" localSheetId="4">[32]LE!$D$22</definedName>
    <definedName name="CORTADORAPAV">[33]LE!$D$19</definedName>
    <definedName name="COSTO_FRENTE">[69]BITACORA!$E$1:$E$65536</definedName>
    <definedName name="costo2" localSheetId="0" hidden="1">#REF!</definedName>
    <definedName name="costo2" hidden="1">#REF!</definedName>
    <definedName name="COSTODIRECTO">#REF!</definedName>
    <definedName name="COSTOS">[70]TARIFAS!$A$1:$F$52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[71]civ_roma!$C$803:$G$804</definedName>
    <definedName name="Criterios_IM">'[3]7422CW00'!#REF!</definedName>
    <definedName name="Criticidad">[72]Tabla!$A$1:$A$5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localSheetId="4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[63]!Customize</definedName>
    <definedName name="cv">#REF!</definedName>
    <definedName name="CVa">'[23]Cambio de Valv.'!$E$1:$E$65536</definedName>
    <definedName name="cvbcvbf" localSheetId="4" hidden="1">{#N/A,#N/A,TRUE,"INGENIERIA";#N/A,#N/A,TRUE,"COMPRAS";#N/A,#N/A,TRUE,"DIRECCION";#N/A,#N/A,TRUE,"RESUMEN"}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4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4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'[28]GPI 526'!#REF!</definedName>
    <definedName name="DASD" localSheetId="4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[71]civ_roma!$C$9:$G$799</definedName>
    <definedName name="DATO1">'[73]46'!$D$3:$CK$429</definedName>
    <definedName name="datos">#REF!</definedName>
    <definedName name="Datos_SW_G1">#REF!</definedName>
    <definedName name="Datos_SW_G2">#REF!</definedName>
    <definedName name="DBASE1">#REF!</definedName>
    <definedName name="DBASE2">#REF!</definedName>
    <definedName name="DBASE3">#REF!</definedName>
    <definedName name="dbfdfbi" localSheetId="4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'[74]Pta a tierra'!#REF!</definedName>
    <definedName name="DCSDCTV" localSheetId="4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4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4" hidden="1">{#N/A,#N/A,FALSE,"orthoflow";#N/A,#N/A,FALSE,"Miscelaneos";#N/A,#N/A,FALSE,"Instrumentacio";#N/A,#N/A,FALSE,"Electrico";#N/A,#N/A,FALSE,"Valv. Seguridad"}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4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" localSheetId="4">#REF!,#REF!,#REF!,#REF!,#REF!,#REF!,#REF!</definedName>
    <definedName name="de">#REF!,#REF!,#REF!,#REF!,#REF!,#REF!,#REF!</definedName>
    <definedName name="deded" localSheetId="4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4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ALCASFALTITA" localSheetId="4">[32]DATOS!#REF!</definedName>
    <definedName name="DEMOLALCASFALTITA">[33]DATOS!#REF!</definedName>
    <definedName name="DEMOLALCPH" localSheetId="4">[32]DATOS!$D$32</definedName>
    <definedName name="DEMOLALCPH">[33]DATOS!$D$32</definedName>
    <definedName name="DEMOLALCRIGIDO" localSheetId="4">[32]DATOS!#REF!</definedName>
    <definedName name="DEMOLALCRIGIDO">[33]DATOS!#REF!</definedName>
    <definedName name="DEMOLALCRIGIDOURBANO" localSheetId="4">[32]DATOS!#REF!</definedName>
    <definedName name="DEMOLALCRIGIDOURBANO">[33]DATOS!#REF!</definedName>
    <definedName name="DEMOLICIÓN">'[75]BASE-LISTAS'!$B$24:$B$29</definedName>
    <definedName name="dens">[76]Hoja2!$C$9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s">[34]Listado!$P$3:$P$34</definedName>
    <definedName name="DEPEND">[72]Tabla!$B$1:$B$397</definedName>
    <definedName name="DEPENDENCIA">[72]Tabla!$B$1:$B$397</definedName>
    <definedName name="DEPENDENCIAS">[72]Tabla!$B$1:$B$397</definedName>
    <definedName name="DERECHOB" localSheetId="4">'[32]LM '!$D$18</definedName>
    <definedName name="DERECHOB">'[33]LM '!$D$18</definedName>
    <definedName name="DERFE">#REF!</definedName>
    <definedName name="desarrolladas">'[35]Reservas de Petróleo'!$A$2,'[35]Reservas de Petróleo'!$A$1,'[35]Reservas de Petróleo'!$D$4,'[35]Reservas de Petróleo'!$F$1:$F$65536</definedName>
    <definedName name="descentralizadas">#REF!</definedName>
    <definedName name="DESCUNMI">#REF!</definedName>
    <definedName name="DEST_ART">[57]steel!#REF!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 localSheetId="0">[77]Cronograma!#REF!</definedName>
    <definedName name="df">#REF!</definedName>
    <definedName name="dfa" localSheetId="4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4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4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4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4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4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[63]Personalizar!$E$22</definedName>
    <definedName name="dflt2">[63]Personalizar!$E$23</definedName>
    <definedName name="dflt3">[63]Personalizar!$D$24</definedName>
    <definedName name="dflt4">[63]Personalizar!$E$26</definedName>
    <definedName name="dflt5">[63]Personalizar!$E$27</definedName>
    <definedName name="dflt6">[63]Personalizar!$D$28</definedName>
    <definedName name="dflt7">[63]Personalizar!$G$27</definedName>
    <definedName name="DFRFRF" localSheetId="4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4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localSheetId="4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4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4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[30]PRESUPUESTO!$B$13</definedName>
    <definedName name="Diámetro">#REF!</definedName>
    <definedName name="diámetroft">#REF!</definedName>
    <definedName name="diametros">#REF!</definedName>
    <definedName name="diego">[52]Hoja1!$G$5</definedName>
    <definedName name="diferencia">'[78]MEDIA GEOMETRICA'!$J$8,'[78]MEDIA GEOMETRICA'!$N$8,'[78]MEDIA GEOMETRICA'!$R$8,'[78]MEDIA GEOMETRICA'!$V$8,'[78]MEDIA GEOMETRICA'!$Z$8,'[78]MEDIA GEOMETRICA'!$AD$8,'[78]MEDIA GEOMETRICA'!$AH$8,'[78]MEDIA GEOMETRICA'!$AL$8,'[78]MEDIA GEOMETRICA'!#REF!,'[78]MEDIA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[50]EMPRESA!$F$14</definedName>
    <definedName name="DISIPADORIGIDO" localSheetId="4">[32]DATOS!#REF!</definedName>
    <definedName name="DISIPADORIGIDO">[33]DATOS!#REF!</definedName>
    <definedName name="DISOLVENTETHINER" localSheetId="4">'[32]LM '!#REF!</definedName>
    <definedName name="DISOLVENTETHINER">'[33]LM '!#REF!</definedName>
    <definedName name="display_area_2">#REF!</definedName>
    <definedName name="djdytj" localSheetId="4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[79]CÁLCULOS!$H$34</definedName>
    <definedName name="DOSMIL" localSheetId="4">'[32]LM '!$D$35</definedName>
    <definedName name="DOSMIL">'[33]LM '!$D$35</definedName>
    <definedName name="DOTACIÓN">#REF!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e" localSheetId="4">#REF!</definedName>
    <definedName name="dre">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localSheetId="4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[77]Cronograma!#REF!</definedName>
    <definedName name="DSAD" localSheetId="4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GASG" localSheetId="4">#REF!</definedName>
    <definedName name="DSAGASG">#REF!</definedName>
    <definedName name="Dsbcm">#REF!</definedName>
    <definedName name="DsctoFondo">[80]EMPRESA!$I$25</definedName>
    <definedName name="DsctoPension">[80]EMPRESA!$I$23</definedName>
    <definedName name="DsctoSalud">[80]EMPRESA!$I$24</definedName>
    <definedName name="DSD" localSheetId="4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4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4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4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4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>#REF!</definedName>
    <definedName name="dtrhj" localSheetId="4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URMIENTEORD" localSheetId="4">'[32]LM '!$D$19</definedName>
    <definedName name="DURMIENTEORD">'[33]LM '!$D$19</definedName>
    <definedName name="dxfgg" localSheetId="4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4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" localSheetId="4">#REF!</definedName>
    <definedName name="ed">#REF!</definedName>
    <definedName name="EDC">#REF!</definedName>
    <definedName name="EDEDWSWQA" localSheetId="4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4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[0]!ERR</definedName>
    <definedName name="eeedfr" localSheetId="4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4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4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4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iciencia">'[81]Indicadores de Eficiencia'!$B$2</definedName>
    <definedName name="egeg" localSheetId="4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[30]PRESUPUESTO!$E$7</definedName>
    <definedName name="Ejecutivo">'[82]Info Ejec'!$A$1:$AV$153</definedName>
    <definedName name="ELEC_EQU">'[83]LISTADO EQUIPOS'!$C$44:$E$54</definedName>
    <definedName name="ELEC_MAT">#REF!</definedName>
    <definedName name="ELIMINACIONPROYC">#REF!</definedName>
    <definedName name="emanto">#REF!</definedName>
    <definedName name="eme">[0]!ERR</definedName>
    <definedName name="EMPLEADO">#REF!</definedName>
    <definedName name="Empresa">[50]EMPRESA!$F$6</definedName>
    <definedName name="EMULSION">#REF!</definedName>
    <definedName name="EMULSIONASFCRL" localSheetId="4">'[32]LM '!#REF!</definedName>
    <definedName name="EMULSIONASFCRL">'[33]LM '!#REF!</definedName>
    <definedName name="End_Bal">#REF!</definedName>
    <definedName name="ene">#REF!</definedName>
    <definedName name="ENERGIASI" localSheetId="4">'[32]LM '!#REF!</definedName>
    <definedName name="ENERGIASI">'[33]LM '!#REF!</definedName>
    <definedName name="Ensayos">#REF!</definedName>
    <definedName name="ENTRADASP">#REF!</definedName>
    <definedName name="EPECIALIDAD_SIDOE">[13]Tablas!#REF!</definedName>
    <definedName name="equipo">[84]Equipo!$A$7:$A$65536</definedName>
    <definedName name="EQUIPO1">#REF!</definedName>
    <definedName name="EQUIPOACABADOTEXT" localSheetId="4">[32]LE!#REF!</definedName>
    <definedName name="EQUIPOACABADOTEXT">[33]LE!#REF!</definedName>
    <definedName name="Equipos">#REF!</definedName>
    <definedName name="EQUIPOS1">#REF!</definedName>
    <definedName name="eqw" localSheetId="4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[57]steel!$B$8:$B$47</definedName>
    <definedName name="erfg" localSheetId="4" hidden="1">{#N/A,#N/A,FALSE,"Hoja1";#N/A,#N/A,FALSE,"Hoja2"}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4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4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4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4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4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das">[76]Hoja2!$C$4</definedName>
    <definedName name="erradas2">#REF!</definedName>
    <definedName name="ERRORE">#REF!</definedName>
    <definedName name="ert" localSheetId="4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4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4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4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4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4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4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COBATEXTU" localSheetId="4">'[32]LM '!#REF!</definedName>
    <definedName name="ESCOBATEXTU">'[33]LM '!#REF!</definedName>
    <definedName name="ESE">#REF!</definedName>
    <definedName name="ESPE">#REF!</definedName>
    <definedName name="ESPECIFICACION">#REF!</definedName>
    <definedName name="Especificación">#REF!</definedName>
    <definedName name="ESPESORBASEASFALTITA" localSheetId="4">[32]DATOS!#REF!</definedName>
    <definedName name="ESPESORBASEASFALTITA">[33]DATOS!#REF!</definedName>
    <definedName name="ESPESORMEJORASFALTITA" localSheetId="4">[32]DATOS!#REF!</definedName>
    <definedName name="ESPESORMEJORASFALTITA">[33]DATOS!#REF!</definedName>
    <definedName name="ESPESORMEJORPH" localSheetId="4">[32]DATOS!$G$22</definedName>
    <definedName name="ESPESORMEJORPH">[33]DATOS!$G$22</definedName>
    <definedName name="ESPESORMEJORRIGIDO" localSheetId="4">[32]DATOS!#REF!</definedName>
    <definedName name="ESPESORMEJORRIGIDO">[33]DATOS!#REF!</definedName>
    <definedName name="ESPESORMEJORRIGIDOURBANO" localSheetId="4">[32]DATOS!#REF!</definedName>
    <definedName name="ESPESORMEJORRIGIDOURBANO">[33]DATOS!#REF!</definedName>
    <definedName name="ESPESORMR40" localSheetId="4">[32]DATOS!#REF!</definedName>
    <definedName name="ESPESORMR40">[33]DATOS!#REF!</definedName>
    <definedName name="ESPESORMR40URBANO" localSheetId="4">[32]DATOS!#REF!</definedName>
    <definedName name="ESPESORMR40URBANO">[33]DATOS!#REF!</definedName>
    <definedName name="ESPESORPAVASFALTITA" localSheetId="4">[32]DATOS!#REF!</definedName>
    <definedName name="ESPESORPAVASFALTITA">[33]DATOS!#REF!</definedName>
    <definedName name="ESPESORSUBBASEASFALTITA" localSheetId="4">[32]DATOS!#REF!</definedName>
    <definedName name="ESPESORSUBBASEASFALTITA">[33]DATOS!#REF!</definedName>
    <definedName name="ESPESORSUBBASERIGIDO" localSheetId="4">[32]DATOS!#REF!</definedName>
    <definedName name="ESPESORSUBBASERIGIDO">[33]DATOS!#REF!</definedName>
    <definedName name="ESPESORSUBBASERIGIDOURBANO" localSheetId="4">[32]DATOS!#REF!</definedName>
    <definedName name="ESPESORSUBBASERIGIDOURBANO">[33]DATOS!#REF!</definedName>
    <definedName name="ESTA">#REF!</definedName>
    <definedName name="Estados">#REF!</definedName>
    <definedName name="Estimate_Factor">1</definedName>
    <definedName name="ESTRAE">'[3]7422CW00'!#REF!</definedName>
    <definedName name="ESTRU">[85]Estructura!$C$7:$E$2570</definedName>
    <definedName name="ESTRUCTURA" localSheetId="4" hidden="1">{#N/A,#N/A,TRUE,"INGENIERIA";#N/A,#N/A,TRUE,"COMPRAS";#N/A,#N/A,TRUE,"DIRECCION";#N/A,#N/A,TRUE,"RESUMEN"}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[86]Hoja3!$B$7:$B$15</definedName>
    <definedName name="ETAP">#REF!</definedName>
    <definedName name="ETAPA_PACC">#REF!</definedName>
    <definedName name="ETAPA1">#REF!</definedName>
    <definedName name="ETAPA2">#REF!</definedName>
    <definedName name="ETAPA3">#REF!</definedName>
    <definedName name="ETAPA4">#REF!</definedName>
    <definedName name="etertgg" localSheetId="4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4" hidden="1">{#N/A,#N/A,TRUE,"1842CWN0"}</definedName>
    <definedName name="etertt" localSheetId="0" hidden="1">{#N/A,#N/A,TRUE,"1842CWN0"}</definedName>
    <definedName name="etertt" hidden="1">{#N/A,#N/A,TRUE,"1842CWN0"}</definedName>
    <definedName name="etewt" localSheetId="4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4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4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4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4" hidden="1">#REF!</definedName>
    <definedName name="EX_1" localSheetId="0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[28]SKJ452!#REF!</definedName>
    <definedName name="Excel_BuiltIn_Print_Titles_11">[28]ITA878!#REF!</definedName>
    <definedName name="Excel_BuiltIn_Print_Titles_12">'[28]AEA-944'!#REF!</definedName>
    <definedName name="Excel_BuiltIn_Print_Titles_13">'[28]DUB-823'!#REF!</definedName>
    <definedName name="Excel_BuiltIn_Print_Titles_14">'[28]GPI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[28]XXJ617!#REF!</definedName>
    <definedName name="Excel_BuiltIn_Print_Titles_20">#REF!</definedName>
    <definedName name="Excel_BuiltIn_Print_Titles_21">[28]SNG_855!#REF!</definedName>
    <definedName name="Excel_BuiltIn_Print_Titles_23">#REF!</definedName>
    <definedName name="Excel_BuiltIn_Print_Titles_3">#REF!</definedName>
    <definedName name="Excel_BuiltIn_Print_Titles_5">'[28]VEA 374'!#REF!</definedName>
    <definedName name="Excel_BuiltIn_Print_Titles_5_XX">'[28]VEA 374'!#REF!</definedName>
    <definedName name="Excel_BuiltIn_Print_Titles_6">#REF!</definedName>
    <definedName name="Excel_BuiltIn_Print_Titles_7">[28]HFB024!#REF!</definedName>
    <definedName name="Excel_BuiltIn_Print_Titles_8">#REF!</definedName>
    <definedName name="Excel_BuiltIn_Print_Titles_9">[28]PAJ825!#REF!</definedName>
    <definedName name="EXCROC">'[87]Análisis de precios'!$H$52</definedName>
    <definedName name="ExtensionCoordinador">#REF!</definedName>
    <definedName name="Extra_Pay">#REF!</definedName>
    <definedName name="Extracción_IM">#REF!</definedName>
    <definedName name="Extras">'[50]LIQUIDA-NOMINA'!$AH$4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'[88]Itemes Renovación'!#REF!</definedName>
    <definedName name="FareWellStmnt">[63]!FareWellStmnt</definedName>
    <definedName name="FaseProyecto">#REF!</definedName>
    <definedName name="FD">[0]!ERR</definedName>
    <definedName name="fda" localSheetId="4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4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4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[89]Tablas!$B$1:$B$65536</definedName>
    <definedName name="FechaInicio">[50]CONTRATO!$E$10</definedName>
    <definedName name="FechaTermina">[50]CONTRATO!$E$11</definedName>
    <definedName name="FechaTerminacion">#REF!</definedName>
    <definedName name="fer">'[47]Res-Accide-10'!#REF!</definedName>
    <definedName name="ferfer" localSheetId="4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4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4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4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4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4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'[90]7422CW00'!#REF!</definedName>
    <definedName name="FGHFBC" localSheetId="4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4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4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4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4" hidden="1">{#N/A,#N/A,TRUE,"1842CWN0"}</definedName>
    <definedName name="fhg" localSheetId="0" hidden="1">{#N/A,#N/A,TRUE,"1842CWN0"}</definedName>
    <definedName name="fhg" hidden="1">{#N/A,#N/A,TRUE,"1842CWN0"}</definedName>
    <definedName name="fhgh" localSheetId="4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localSheetId="4" hidden="1">#REF!</definedName>
    <definedName name="fill1" localSheetId="0" hidden="1">#REF!</definedName>
    <definedName name="fill1" hidden="1">#REF!</definedName>
    <definedName name="FILTROS">#REF!</definedName>
    <definedName name="FINANCIACION">[0]!ERR</definedName>
    <definedName name="FinePrint">[63]!FinePrint</definedName>
    <definedName name="FINISHER" localSheetId="4">[32]LE!#REF!</definedName>
    <definedName name="FINISHER">[33]LE!#REF!</definedName>
    <definedName name="FM">1.18</definedName>
    <definedName name="fnic">[67]Hoja1!$C$13</definedName>
    <definedName name="FO">1.32</definedName>
    <definedName name="FORDESCR">'[3]7422CW00'!#REF!</definedName>
    <definedName name="FORM_C3">[91]Hoja1!$A$33:$N$51</definedName>
    <definedName name="FORMALETACLASEDEFG" localSheetId="4">'[32]LM '!$D$20</definedName>
    <definedName name="FORMALETACLASEDEFG" localSheetId="0">'[39]LM '!$D$20</definedName>
    <definedName name="FORMALETACLASEDEFG">'[33]LM '!$D$20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4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4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ADORA" localSheetId="4">[32]LE!#REF!</definedName>
    <definedName name="FRESADORA">[33]LE!#REF!</definedName>
    <definedName name="frfa" localSheetId="4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localSheetId="4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4">[32]DATOS!#REF!</definedName>
    <definedName name="G" localSheetId="0">#REF!</definedName>
    <definedName name="G">[33]DATOS!#REF!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J">#REF!</definedName>
    <definedName name="GAS">[13]Tablas!#REF!</definedName>
    <definedName name="gba" localSheetId="4" hidden="1">{#N/A,#N/A,FALSE,"orthoflow";#N/A,#N/A,FALSE,"Miscelaneos";#N/A,#N/A,FALSE,"Instrumentacio";#N/A,#N/A,FALSE,"Electrico";#N/A,#N/A,FALSE,"Valv. Seguridad"}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4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localSheetId="4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localSheetId="4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OTEXTILNT25" localSheetId="4">'[32]LM '!$D$23</definedName>
    <definedName name="GEOTEXTILNT25">'[33]LM '!$D$23</definedName>
    <definedName name="GERENCIA">#REF!</definedName>
    <definedName name="GERENCIA1">#REF!</definedName>
    <definedName name="GERENCIA2">#REF!</definedName>
    <definedName name="Gerente">[50]EMPRESA!$F$12</definedName>
    <definedName name="gerg" localSheetId="4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4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'[34]Indicadores Gestión'!$B$2:$B$403</definedName>
    <definedName name="gfd" localSheetId="4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4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4" hidden="1">{#N/A,#N/A,TRUE,"INGENIERIA";#N/A,#N/A,TRUE,"COMPRAS";#N/A,#N/A,TRUE,"DIRECCION";#N/A,#N/A,TRUE,"RESUMEN"}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4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4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[13]Tablas!#REF!</definedName>
    <definedName name="gfutyj6" localSheetId="4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4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4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4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4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4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4" hidden="1">{#N/A,#N/A,TRUE,"1842CWN0"}</definedName>
    <definedName name="ggjgjkg" localSheetId="0" hidden="1">{#N/A,#N/A,TRUE,"1842CWN0"}</definedName>
    <definedName name="ggjgjkg" hidden="1">{#N/A,#N/A,TRUE,"1842CWN0"}</definedName>
    <definedName name="ggtgt" localSheetId="4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'[90]7422CW00'!#REF!</definedName>
    <definedName name="ghfg" localSheetId="4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4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4" hidden="1">{#N/A,#N/A,TRUE,"1842CWN0"}</definedName>
    <definedName name="ghnbbfr" localSheetId="0" hidden="1">{#N/A,#N/A,TRUE,"1842CWN0"}</definedName>
    <definedName name="ghnbbfr" hidden="1">{#N/A,#N/A,TRUE,"1842CWN0"}</definedName>
    <definedName name="GJHVCB" localSheetId="4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4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[13]Tablas!#REF!</definedName>
    <definedName name="GMM_ON_DMARES">#REF!</definedName>
    <definedName name="GMM_ON_DRIO">#REF!</definedName>
    <definedName name="gobernaciones1">[34]Listado!$P$2:$P$34</definedName>
    <definedName name="GOR">#REF!</definedName>
    <definedName name="GOT">[13]Tablas!#REF!</definedName>
    <definedName name="GPO">[13]Tablas!#REF!</definedName>
    <definedName name="GPR">[13]Tablas!#REF!</definedName>
    <definedName name="gr" localSheetId="4">#REF!</definedName>
    <definedName name="gr">#REF!</definedName>
    <definedName name="GRAF1ANO" localSheetId="4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localSheetId="4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4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localSheetId="4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[67]Hoja1!$F$6</definedName>
    <definedName name="grupo4">[67]Hoja1!$F$7</definedName>
    <definedName name="grupo5">[67]Hoja1!$F$10</definedName>
    <definedName name="grupo6">[67]Hoja1!$F$11</definedName>
    <definedName name="grupo7">[67]Hoja1!$F$12</definedName>
    <definedName name="grupo8">[67]Hoja1!$F$13</definedName>
    <definedName name="grupo9">[67]Hoja1!$F$14</definedName>
    <definedName name="GSDG" localSheetId="4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4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[92]BASE!$C$4:$H$255</definedName>
    <definedName name="GTC">[13]Tablas!#REF!</definedName>
    <definedName name="GTE">[13]Tablas!#REF!</definedName>
    <definedName name="gtgt" localSheetId="4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guias">[93]Guias_Sectoriales!$A$1:$A$12</definedName>
    <definedName name="guias_sectoriales">[93]Guias_Sectoriales!$A$1:$C$12</definedName>
    <definedName name="h" localSheetId="4">#REF!,#REF!,#REF!,#REF!,#REF!,#REF!,#REF!</definedName>
    <definedName name="h" localSheetId="0">#REF!</definedName>
    <definedName name="h">#REF!,#REF!,#REF!,#REF!,#REF!,#REF!,#REF!</definedName>
    <definedName name="H_pump">#REF!</definedName>
    <definedName name="h9h" localSheetId="4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4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4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4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[67]Datos!$D$8</definedName>
    <definedName name="hen">[67]Datos!$D$9</definedName>
    <definedName name="HERRERO">#REF!</definedName>
    <definedName name="hfgh" localSheetId="4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4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4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localSheetId="4" hidden="1">{#N/A,#N/A,TRUE,"1842CWN0"}</definedName>
    <definedName name="hhg" localSheetId="0" hidden="1">{#N/A,#N/A,TRUE,"1842CWN0"}</definedName>
    <definedName name="hhg" hidden="1">{#N/A,#N/A,TRUE,"1842CWN0"}</definedName>
    <definedName name="hhh" localSheetId="4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4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4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4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'[23]Interc de Hidr.'!$E$1:$E$65536</definedName>
    <definedName name="HIDE1">[57]steel!$F$7:$J$7</definedName>
    <definedName name="hjfg" localSheetId="4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4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 localSheetId="0">#REF!</definedName>
    <definedName name="HM">[52]Hoja1!$G$8</definedName>
    <definedName name="hn" localSheetId="4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'[23]Itemes Renovación'!#REF!</definedName>
    <definedName name="Hornos">#REF!</definedName>
    <definedName name="HP_stg_Hz">#REF!</definedName>
    <definedName name="hreer" localSheetId="4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[67]Datos!$D$7</definedName>
    <definedName name="hrthtrh" localSheetId="4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4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4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4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4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4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[52]Hoja1!$G$2</definedName>
    <definedName name="i0">#REF!</definedName>
    <definedName name="i8i" localSheetId="4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[67]Hoja1!$C$17</definedName>
    <definedName name="icbf">[67]Hoja1!$C$15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[0]!ERR</definedName>
    <definedName name="IF">'[64]A. P. U.'!#REF!</definedName>
    <definedName name="Ig">#REF!</definedName>
    <definedName name="ii" localSheetId="4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4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'[94]1'!$N$41</definedName>
    <definedName name="IMP">[30]otros!$C$3</definedName>
    <definedName name="impacto">'[34]Indicadores de Impacto'!$B$2:$B$1479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ador">'[81]PR-04'!$S$1:$S$2</definedName>
    <definedName name="INDICE">#REF!</definedName>
    <definedName name="inf" localSheetId="4">#REF!</definedName>
    <definedName name="inf" localSheetId="0">#REF!</definedName>
    <definedName name="inf">#REF!</definedName>
    <definedName name="infiltra">[76]Hoja2!$C$5</definedName>
    <definedName name="INFORME">[95]TABLAS!$A$1:$A$65536</definedName>
    <definedName name="Informe_semanal">#REF!</definedName>
    <definedName name="INGENIERIA1" localSheetId="4" hidden="1">#REF!</definedName>
    <definedName name="INGENIERIA1" localSheetId="0" hidden="1">#REF!</definedName>
    <definedName name="INGENIERIA1" hidden="1">#REF!</definedName>
    <definedName name="INGENIERIA11" localSheetId="4" hidden="1">#REF!</definedName>
    <definedName name="INGENIERIA11" localSheetId="0" hidden="1">#REF!</definedName>
    <definedName name="INGENIERIA11" hidden="1">#REF!</definedName>
    <definedName name="iniciales">'[35]Reservas de Petróleo'!$A$2,'[35]Reservas de Petróleo'!$A$1,'[35]Reservas de Petróleo'!$D$4,'[35]Reservas de Petróleo'!$D$1:$D$65536</definedName>
    <definedName name="Inicio">[45]BASES!$E$26</definedName>
    <definedName name="INPU">#REF!</definedName>
    <definedName name="INPUT">'[3]7422CW00'!#REF!</definedName>
    <definedName name="INSU">[96]INSUMOS!$A$1:$E$65536</definedName>
    <definedName name="Insumos_auxiliares">[97]Insumos!#REF!</definedName>
    <definedName name="Insumos_basicos">#REF!</definedName>
    <definedName name="Int">#REF!</definedName>
    <definedName name="InTap">[23]Interc.tapones!$E$1:$E$65536</definedName>
    <definedName name="intensidad">[98]Listado!$AE$2:$AE$4</definedName>
    <definedName name="INTER">[86]Hoja3!$F$7:$F$9</definedName>
    <definedName name="Intercambiadores">#REF!</definedName>
    <definedName name="Interest_Rate">#REF!</definedName>
    <definedName name="INTERMEDIA_I">#REF!</definedName>
    <definedName name="Interventor">[50]CONTRATO!$E$12</definedName>
    <definedName name="IntVal">'[23]Interc.válv.'!$E$1:$E$65536</definedName>
    <definedName name="INV_11">'[99]PR 1'!$A$2:$N$655</definedName>
    <definedName name="INV_Payments">[63]!INV_Payments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localSheetId="4" hidden="1">#REF!</definedName>
    <definedName name="irng" localSheetId="0" hidden="1">#REF!</definedName>
    <definedName name="irng" hidden="1">#REF!</definedName>
    <definedName name="Iss">'[50]LIQUIDA-NOMINA'!$AT$4</definedName>
    <definedName name="issafp">[67]Hoja1!$C$19</definedName>
    <definedName name="isscs">[67]Hoja1!$C$21</definedName>
    <definedName name="isseps">[67]Hoja1!$C$20</definedName>
    <definedName name="ITEM">[92]BASE!$C$4:$H$255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rar">#REF!</definedName>
    <definedName name="IUI" localSheetId="4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4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4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4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4" hidden="1">#REF!</definedName>
    <definedName name="jfç" localSheetId="0" hidden="1">#REF!</definedName>
    <definedName name="jfç" hidden="1">#REF!</definedName>
    <definedName name="jfhjfrt" localSheetId="4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4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4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localSheetId="4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4" hidden="1">{#N/A,#N/A,FALSE,"Hoja1";#N/A,#N/A,FALSE,"Hoja2"}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4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4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localSheetId="4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4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4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4">#REF!,#REF!,#REF!,#REF!,#REF!,#REF!,#REF!</definedName>
    <definedName name="k">#REF!,#REF!,#REF!,#REF!,#REF!,#REF!,#REF!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localSheetId="4" hidden="1">#REF!</definedName>
    <definedName name="kdmfm" localSheetId="0" hidden="1">#REF!</definedName>
    <definedName name="kdmfm" hidden="1">#REF!</definedName>
    <definedName name="kf">#REF!</definedName>
    <definedName name="kgcemento">[40]Presupuesto!$J$3</definedName>
    <definedName name="kh" localSheetId="4">#REF!</definedName>
    <definedName name="kh" localSheetId="0">#REF!</definedName>
    <definedName name="kh">#REF!</definedName>
    <definedName name="KHGGH" localSheetId="4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4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4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4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4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mASFALTITA" localSheetId="4">[32]LE!#REF!</definedName>
    <definedName name="KmASFALTITA">[33]LE!#REF!</definedName>
    <definedName name="KMATERIAL" localSheetId="4">[32]LE!$D$37</definedName>
    <definedName name="KMATERIAL" localSheetId="0">[39]LE!$D$38</definedName>
    <definedName name="KMATERIAL">[33]LE!$D$34</definedName>
    <definedName name="krtrk" localSheetId="4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4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4">#REF!</definedName>
    <definedName name="L" localSheetId="0">#REF!</definedName>
    <definedName name="l">#REF!</definedName>
    <definedName name="la">#REF!</definedName>
    <definedName name="LADOFILTROPH" localSheetId="4">[32]DATOS!$D$28</definedName>
    <definedName name="LADOFILTROPH">[33]DATOS!$D$28</definedName>
    <definedName name="LADOFILTRORIGIDO" localSheetId="4">[32]DATOS!#REF!</definedName>
    <definedName name="LADOFILTRORIGIDO">[33]DATOS!#REF!</definedName>
    <definedName name="LADOFILTRORIGIDOURBANO" localSheetId="4">[32]DATOS!#REF!</definedName>
    <definedName name="LADOFILTRORIGIDOURBANO">[33]DATOS!#REF!</definedName>
    <definedName name="LADOSFILTROASFALTITA" localSheetId="4">[32]DATOS!#REF!</definedName>
    <definedName name="LADOSFILTROASFALTITA">[33]DATOS!#REF!</definedName>
    <definedName name="LAF">#REF!</definedName>
    <definedName name="lame" localSheetId="4" hidden="1">#REF!</definedName>
    <definedName name="lame" localSheetId="0" hidden="1">#REF!</definedName>
    <definedName name="lame" hidden="1">#REF!</definedName>
    <definedName name="LANODO">#REF!</definedName>
    <definedName name="LANODOFT">#REF!</definedName>
    <definedName name="lanos" localSheetId="4">#REF!</definedName>
    <definedName name="lanos">#REF!</definedName>
    <definedName name="Last_Row">#N/A</definedName>
    <definedName name="lb">#REF!</definedName>
    <definedName name="LCUNETARIGIDO" localSheetId="4">[32]DATOS!#REF!</definedName>
    <definedName name="LCUNETARIGIDO">[33]DATOS!#REF!</definedName>
    <definedName name="LCUNETASFALTITA" localSheetId="4">[32]DATOS!#REF!</definedName>
    <definedName name="LCUNETASFALTITA">[33]DATOS!#REF!</definedName>
    <definedName name="ld">#REF!</definedName>
    <definedName name="lf" localSheetId="4">#REF!</definedName>
    <definedName name="lf">#REF!</definedName>
    <definedName name="LFILTROASFALTITA" localSheetId="4">[32]DATOS!#REF!</definedName>
    <definedName name="LFILTROASFALTITA">[33]DATOS!#REF!</definedName>
    <definedName name="LFILTROPH" localSheetId="4">[32]DATOS!$F$28</definedName>
    <definedName name="LFILTROPH">[33]DATOS!$F$28</definedName>
    <definedName name="LFILTRORIGIDO" localSheetId="4">[32]DATOS!#REF!</definedName>
    <definedName name="LFILTRORIGIDO">[33]DATOS!#REF!</definedName>
    <definedName name="LFILTRORIGIDOURBANO" localSheetId="4">[32]DATOS!#REF!</definedName>
    <definedName name="LFILTRORIGIDOURBANO">[33]DATOS!#REF!</definedName>
    <definedName name="Libro1_Hoja1_Lista">[100]LISTADO!#REF!</definedName>
    <definedName name="LICITACION">#REF!</definedName>
    <definedName name="LINEA">[101]CONT_ADI!#REF!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[102]TOTALES!$D$7:$D$654</definedName>
    <definedName name="liuoo" localSheetId="4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4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4" hidden="1">{#N/A,#N/A,FALSE,"orthoflow";#N/A,#N/A,FALSE,"Miscelaneos";#N/A,#N/A,FALSE,"Instrumentacio";#N/A,#N/A,FALSE,"Electrico";#N/A,#N/A,FALSE,"Valv. Seguridad"}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os" localSheetId="4">#REF!</definedName>
    <definedName name="llanos">#REF!</definedName>
    <definedName name="LLL">[103]tub!$C$1:$J$39</definedName>
    <definedName name="lllllh" localSheetId="4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EJORASFALTITA" localSheetId="4">[32]DATOS!#REF!</definedName>
    <definedName name="LMEJORASFALTITA">[33]DATOS!#REF!</definedName>
    <definedName name="LMUROASFALTITA" localSheetId="4">[32]DATOS!#REF!</definedName>
    <definedName name="LMUROASFALTITA">[33]DATOS!#REF!</definedName>
    <definedName name="LMUROPH" localSheetId="4">[32]DATOS!#REF!</definedName>
    <definedName name="LMUROPH">[33]DATOS!#REF!</definedName>
    <definedName name="LMURORIGIDO" localSheetId="4">[32]DATOS!#REF!</definedName>
    <definedName name="LMURORIGIDO">[33]DATOS!#REF!</definedName>
    <definedName name="LMURORIGIDOURBANO" localSheetId="4">[32]DATOS!#REF!</definedName>
    <definedName name="LMURORIGIDOURBANO">[33]DATOS!#REF!</definedName>
    <definedName name="Loan_Amount">#REF!</definedName>
    <definedName name="Loan_Start">#REF!</definedName>
    <definedName name="Loan_Years">#REF!</definedName>
    <definedName name="LOCA">[31]!absc</definedName>
    <definedName name="LOCA1">[48]!absc</definedName>
    <definedName name="LOCALIZACION_Y_REPLANTEO">#REF!</definedName>
    <definedName name="LOGO">[0]!ERR</definedName>
    <definedName name="lolol" localSheetId="4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AVERDE" localSheetId="4">'[32]LM '!#REF!</definedName>
    <definedName name="LONAVERDE">'[33]LM '!#REF!</definedName>
    <definedName name="Longitud">#REF!</definedName>
    <definedName name="lp">#REF!</definedName>
    <definedName name="LPAVASFALTITA" localSheetId="4">[32]DATOS!#REF!</definedName>
    <definedName name="LPAVASFALTITA">[33]DATOS!#REF!</definedName>
    <definedName name="LPAVPH" localSheetId="4">[32]DATOS!$F$21</definedName>
    <definedName name="LPAVPH">[33]DATOS!$F$21</definedName>
    <definedName name="LPAVRIGIDO" localSheetId="4">[32]DATOS!#REF!</definedName>
    <definedName name="LPAVRIGIDO">[33]DATOS!#REF!</definedName>
    <definedName name="LPAVRIGIDOURBANO" localSheetId="4">[32]DATOS!#REF!</definedName>
    <definedName name="LPAVRIGIDOURBANO">[33]DATOS!#REF!</definedName>
    <definedName name="LPH" localSheetId="4">#REF!</definedName>
    <definedName name="LPH">#REF!</definedName>
    <definedName name="lplpl" localSheetId="4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'[47]Res-Accide-10'!#REF!</definedName>
    <definedName name="lv">#REF!</definedName>
    <definedName name="LVIAMEJORIGIDO" localSheetId="4">[32]DATOS!#REF!</definedName>
    <definedName name="LVIAMEJORIGIDO">[33]DATOS!#REF!</definedName>
    <definedName name="LVIAMEJORIGIDOURBANO" localSheetId="4">[32]DATOS!#REF!</definedName>
    <definedName name="LVIAMEJORIGIDOURBANO">[33]DATOS!#REF!</definedName>
    <definedName name="ly" localSheetId="4">#REF!</definedName>
    <definedName name="ly">#REF!</definedName>
    <definedName name="m" localSheetId="4">#REF!</definedName>
    <definedName name="m" localSheetId="0">#REF!</definedName>
    <definedName name="m">#REF!</definedName>
    <definedName name="M.O." localSheetId="4">#REF!</definedName>
    <definedName name="M.O.">#REF!</definedName>
    <definedName name="MA">'[47]Res-Accide-10'!#REF!</definedName>
    <definedName name="MACR">#REF!</definedName>
    <definedName name="MACRDEL">'[3]7422CW00'!#REF!</definedName>
    <definedName name="Macroactividad">#REF!</definedName>
    <definedName name="mafdsf" localSheetId="4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LAELECTR" localSheetId="4">'[32]LM '!#REF!</definedName>
    <definedName name="MALLAELECTR">'[33]LM '!#REF!</definedName>
    <definedName name="MANUAL">#REF!</definedName>
    <definedName name="mao" localSheetId="4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4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">[27]PRECIOS!$G$2:$J$54</definedName>
    <definedName name="MAQUINAPEGATACHAS" localSheetId="4">[32]LE!#REF!</definedName>
    <definedName name="MAQUINAPEGATACHAS">[33]LE!#REF!</definedName>
    <definedName name="MAQUINAR">[66]Insum!$A$68:$H$98</definedName>
    <definedName name="mar">'[47]Res-Accide-10'!#REF!</definedName>
    <definedName name="marco" localSheetId="4">#REF!</definedName>
    <definedName name="marco">#REF!</definedName>
    <definedName name="MARCO_H">#REF!</definedName>
    <definedName name="marcolegal">[98]Listado!$T$2:$T$12</definedName>
    <definedName name="marina">'[104]Informe Semanal 1'!#REF!</definedName>
    <definedName name="masor" localSheetId="4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[52]Hoja1!$A$1:$D$221</definedName>
    <definedName name="MAT_ELEC" localSheetId="4">#REF!</definedName>
    <definedName name="MAT_ELEC">#REF!</definedName>
    <definedName name="MATERIAL">'[105]TABLA MATERIALES'!$A$3:$D$654</definedName>
    <definedName name="materiales">[84]materiales!$A$7:$A$1317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CLASIFICADO" localSheetId="4">'[32]LM '!$D$25</definedName>
    <definedName name="MCLASIFICADO">'[33]LM '!$D$25</definedName>
    <definedName name="mdd" localSheetId="4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'[106]CCP,LEYES, Y DEC.'!#REF!</definedName>
    <definedName name="meg" localSheetId="4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">'[107]L PRECIOS'!$A$5:$D$267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[30]PRESUPUESTO!$C$13</definedName>
    <definedName name="MesCotiz">'[10]LIQ-NOM'!$H$3</definedName>
    <definedName name="MesCotizacion">'[50]LIQUIDA-NOMINA'!$H$3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EZCLADC19" localSheetId="4">'[32]LM '!#REF!</definedName>
    <definedName name="MEZCLADC19">'[33]LM '!#REF!</definedName>
    <definedName name="MEZCLADORA" localSheetId="4">[32]LE!$D$23</definedName>
    <definedName name="MEZCLADORA">[33]LE!$D$20</definedName>
    <definedName name="mfgjrdt" localSheetId="4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4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" localSheetId="4">#REF!,#REF!,#REF!,#REF!,#REF!,#REF!,#REF!</definedName>
    <definedName name="mh">#REF!,#REF!,#REF!,#REF!,#REF!,#REF!,#REF!</definedName>
    <definedName name="MI">'[108]ANALISIS RESUMIDOS'!$C$183,'[108]ANALISIS RESUMIDOS'!$C$186,'[108]ANALISIS RESUMIDOS'!$C$181,'[108]ANALISIS RESUMIDOS'!$C$179,'[108]ANALISIS RESUMIDOS'!$C$178,'[108]ANALISIS RESUMIDOS'!$C$39,'[108]ANALISIS RESUMIDOS'!$C$40</definedName>
    <definedName name="Mi_Salida">#REF!</definedName>
    <definedName name="Mi_Salida1">#REF!</definedName>
    <definedName name="MICR">#REF!</definedName>
    <definedName name="MICROESFERAREFLECT" localSheetId="4">'[32]LM '!#REF!</definedName>
    <definedName name="MICROESFERAREFLECT">'[33]LM '!#REF!</definedName>
    <definedName name="MIN_MAX_sma">#REF!</definedName>
    <definedName name="mjmj" localSheetId="4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L">'[108]ANALISIS RESUMIDOS'!$C$183,'[108]ANALISIS RESUMIDOS'!$C$186,'[108]ANALISIS RESUMIDOS'!$C$181,'[108]ANALISIS RESUMIDOS'!$C$179,'[108]ANALISIS RESUMIDOS'!$C$178,'[108]ANALISIS RESUMIDOS'!$C$39,'[108]ANALISIS RESUMIDOS'!$C$40</definedName>
    <definedName name="mlj" localSheetId="4">#REF!</definedName>
    <definedName name="mlj">#REF!</definedName>
    <definedName name="mmjmjh" localSheetId="4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4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4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4">[32]MO!$G$10:$K$19</definedName>
    <definedName name="MO" localSheetId="0">[39]MO!$G$10:$K$19</definedName>
    <definedName name="MO">[33]MO!$G$10:$K$19</definedName>
    <definedName name="MOA" localSheetId="4" hidden="1">{#N/A,#N/A,FALSE,"Hoja1";#N/A,#N/A,FALSE,"Hoja2"}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Vejec" localSheetId="4" hidden="1">{#N/A,#N/A,FALSE,"Hoja1";#N/A,#N/A,FALSE,"Hoja2"}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localSheetId="4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MOGRAL" localSheetId="4">[32]DATOS!$P$15</definedName>
    <definedName name="MOGRAL">[33]DATOS!$P$15</definedName>
    <definedName name="MONEDA">[109]Tablas!$AO$6:$AO$7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ORTERO" localSheetId="4">'[32]LM '!$D$34</definedName>
    <definedName name="MORTERO">'[33]LM '!$D$34</definedName>
    <definedName name="MOTO" localSheetId="4">[32]LE!$D$24</definedName>
    <definedName name="MOTO">[33]LE!$D$21</definedName>
    <definedName name="MRLART">[2]STRSUMM0!#REF!</definedName>
    <definedName name="MRPAV40" localSheetId="4">'[32]LM '!#REF!</definedName>
    <definedName name="MRPAV40">'[33]LM '!#REF!</definedName>
    <definedName name="MRSUPDET">[57]steel!#REF!</definedName>
    <definedName name="MTEGRAMDC" localSheetId="4">'[32]LM '!#REF!</definedName>
    <definedName name="MTEGRAMDC">'[33]LM '!#REF!</definedName>
    <definedName name="Mtz_Avance">#REF!</definedName>
    <definedName name="MUROASFALTITA" localSheetId="4">[32]DATOS!#REF!</definedName>
    <definedName name="MUROASFALTITA">[33]DATOS!#REF!</definedName>
    <definedName name="MUROPH" localSheetId="4">[32]DATOS!#REF!</definedName>
    <definedName name="MUROPH">[33]DATOS!#REF!</definedName>
    <definedName name="MURORIGIDO" localSheetId="4">[32]DATOS!#REF!</definedName>
    <definedName name="MURORIGIDO">[33]DATOS!#REF!</definedName>
    <definedName name="MURORIGIDOURBANO" localSheetId="4">[32]DATOS!#REF!</definedName>
    <definedName name="MURORIGIDOURBANO">[33]DATOS!#REF!</definedName>
    <definedName name="Mv">#REF!</definedName>
    <definedName name="n" localSheetId="4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>[63]!Nada</definedName>
    <definedName name="Nafta_2">'[110] ASR+Nafta'!$K$19:$AS$19</definedName>
    <definedName name="Nafta2">'[110] ASR+Nafta'!$K$19:$AS$19</definedName>
    <definedName name="Nafta3">'[110]Todos+Nafta'!$K$19:$AS$19</definedName>
    <definedName name="NATALIDAD" localSheetId="4">#REF!</definedName>
    <definedName name="NATALIDAD">#REF!</definedName>
    <definedName name="nbvnv" localSheetId="4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IVA">'[111]Presupuesto U '!$K$7</definedName>
    <definedName name="nf" localSheetId="4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4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4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4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4">#REF!</definedName>
    <definedName name="NH" localSheetId="0">#REF!</definedName>
    <definedName name="nh">#REF!</definedName>
    <definedName name="nhn" localSheetId="4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4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[50]EMPRESA!$F$8</definedName>
    <definedName name="nm" localSheetId="4">#REF!,#REF!,#REF!,#REF!,#REF!,#REF!,#REF!</definedName>
    <definedName name="nm">#REF!,#REF!,#REF!,#REF!,#REF!,#REF!,#REF!</definedName>
    <definedName name="Nmax">#REF!</definedName>
    <definedName name="nmdlf">#REF!</definedName>
    <definedName name="nmmmm" localSheetId="4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4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4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_desarrolladas">'[35]Reservas de Petróleo'!$A$2,'[35]Reservas de Petróleo'!$A$1,'[35]Reservas de Petróleo'!$D$4,'[35]Reservas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localSheetId="4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jg" localSheetId="4">#REF!</definedName>
    <definedName name="ñjg">#REF!</definedName>
    <definedName name="ññ" localSheetId="4">#REF!,#REF!,#REF!,#REF!,#REF!,#REF!,#REF!</definedName>
    <definedName name="ññ">#REF!,#REF!,#REF!,#REF!,#REF!,#REF!,#REF!</definedName>
    <definedName name="ñpñpñ" localSheetId="4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O">[112]PRECIOS!$J$61</definedName>
    <definedName name="º1">#REF!</definedName>
    <definedName name="o9o9" localSheetId="4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[30]PRESUPUESTO!$C$10</definedName>
    <definedName name="ObjetivoProyecto">#REF!</definedName>
    <definedName name="objetivospolítica">'[34]Objetivos de Política'!$B$2:$B$214</definedName>
    <definedName name="Obra">#REF!</definedName>
    <definedName name="obras" localSheetId="4" hidden="1">#REF!</definedName>
    <definedName name="obras" localSheetId="0" hidden="1">#REF!</definedName>
    <definedName name="obras" hidden="1">#REF!</definedName>
    <definedName name="obras1">DATE(YEAR([113]!Loan_Start),MONTH([113]!Loan_Start)+Payment_Number,DAY([113]!Loan_Start))</definedName>
    <definedName name="obras11" localSheetId="4" hidden="1">#REF!</definedName>
    <definedName name="obras11" localSheetId="0" hidden="1">#REF!</definedName>
    <definedName name="obras11" hidden="1">#REF!</definedName>
    <definedName name="obras111">DATE(YEAR([114]!Loan_Start),MONTH([114]!Loan_Start)+Payment_Number,DAY([114]!Loan_Start))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localSheetId="4" hidden="1">{#N/A,#N/A,FALSE,"orthoflow";#N/A,#N/A,FALSE,"Miscelaneos";#N/A,#N/A,FALSE,"Instrumentacio";#N/A,#N/A,FALSE,"Electrico";#N/A,#N/A,FALSE,"Valv. Seguridad"}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[52]Hoja1!$F$5</definedName>
    <definedName name="oiret" localSheetId="4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4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4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4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4" hidden="1">{#N/A,#N/A,FALSE,"orthoflow";#N/A,#N/A,FALSE,"Miscelaneos";#N/A,#N/A,FALSE,"Instrumentacio";#N/A,#N/A,FALSE,"Electrico";#N/A,#N/A,FALSE,"Valv. Seguridad"}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4" hidden="1">[7]INST!#REF!</definedName>
    <definedName name="OROZCO" hidden="1">[7]INST!#REF!</definedName>
    <definedName name="otros">[84]otros!$A$6:$A$1235</definedName>
    <definedName name="OTROS1">#REF!</definedName>
    <definedName name="OUT">#REF!</definedName>
    <definedName name="P" localSheetId="0">#REF!</definedName>
    <definedName name="P">'[115]Presupuesto '!$B$9:$I$47</definedName>
    <definedName name="P_Yacimiento">#REF!</definedName>
    <definedName name="p0p0" localSheetId="4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co" localSheetId="4">#REF!</definedName>
    <definedName name="paco">#REF!</definedName>
    <definedName name="Page____1____of____2">#REF!</definedName>
    <definedName name="Parametro_Peso">[69]Tablas!$A$1:$A$65536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DATE(YEAR([114]!Loan_Start),MONTH([114]!Loan_Start)+Payment_Number,DAY([114]!Loan_Start))</definedName>
    <definedName name="Payment_Needed">"Pago necesario"</definedName>
    <definedName name="Pb">#REF!</definedName>
    <definedName name="Pd">#REF!</definedName>
    <definedName name="PEPE">[0]!ERR</definedName>
    <definedName name="Periodo">[53]Hoja1!$C$1</definedName>
    <definedName name="PeriodoPago">'[50]LIQUIDA-NOMINA'!$C$4</definedName>
    <definedName name="PeriodoRepago">#REF!</definedName>
    <definedName name="PeriodoRepagoCCP">#REF!</definedName>
    <definedName name="PETREOS">[58]Presupuesto!$J$1</definedName>
    <definedName name="phed">[67]Hoja1!$C$4</definedName>
    <definedName name="phen">[67]Hoja1!$C$5</definedName>
    <definedName name="PIEDRACICLO" localSheetId="4">'[32]LM '!$D$26</definedName>
    <definedName name="PIEDRACICLO" localSheetId="0">'[39]LM '!$D$26</definedName>
    <definedName name="PIEDRACICLO">'[33]LM '!$D$26</definedName>
    <definedName name="Pindis">#REF!</definedName>
    <definedName name="pint">'[90]7422CW00'!#REF!</definedName>
    <definedName name="pintura">'[90]7422CW00'!#REF!</definedName>
    <definedName name="PINTURAREFLECTIVA" localSheetId="4">'[32]LM '!#REF!</definedName>
    <definedName name="PINTURAREFLECTIVA">'[33]LM '!#REF!</definedName>
    <definedName name="pintyura">[116]STRSUMM0!#REF!</definedName>
    <definedName name="PIP">#REF!</definedName>
    <definedName name="Piscinas">#REF!</definedName>
    <definedName name="PKHK" localSheetId="4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4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TAASFALTO" localSheetId="4">[32]LE!#REF!</definedName>
    <definedName name="PLANTAASFALTO">[33]LE!#REF!</definedName>
    <definedName name="PLANTATRITURA" localSheetId="4">[32]LE!#REF!</definedName>
    <definedName name="PLANTATRITURA">[33]LE!#REF!</definedName>
    <definedName name="Platinas">#REF!</definedName>
    <definedName name="Plazo">[45]BASES!$E$27</definedName>
    <definedName name="PlazoAIU">#REF!</definedName>
    <definedName name="PLPLUNN" localSheetId="4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nvo">[117]Hoja3!$C$5:$D$9</definedName>
    <definedName name="po" localSheetId="4">#REF!,#REF!,#REF!,#REF!,#REF!,#REF!,#REF!</definedName>
    <definedName name="po">#REF!,#REF!,#REF!,#REF!,#REF!,#REF!,#REF!</definedName>
    <definedName name="poblado">[34]Listado!$G$2:$G$8</definedName>
    <definedName name="POCETAS">#REF!</definedName>
    <definedName name="POIUP" localSheetId="4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4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[46]BASES!$E$26</definedName>
    <definedName name="porcentaje" localSheetId="4">#REF!</definedName>
    <definedName name="Porcentaje" localSheetId="0">#REF!</definedName>
    <definedName name="porcentaje">#REF!</definedName>
    <definedName name="PORCENTAJE1">#REF!</definedName>
    <definedName name="PORTADA2">'[118]Hoja 1 '!#REF!</definedName>
    <definedName name="POSICION_PRESUP">[11]Tablas!#REF!</definedName>
    <definedName name="POSICIONES">#REF!</definedName>
    <definedName name="POSTE" localSheetId="4">'[32]LM '!#REF!</definedName>
    <definedName name="POSTE">'[33]LM '!#REF!</definedName>
    <definedName name="pouig" localSheetId="4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[69]Tablas!$C$1:$C$65536</definedName>
    <definedName name="PPPP" localSheetId="4" hidden="1">{#N/A,#N/A,FALSE,"orthoflow";#N/A,#N/A,FALSE,"Miscelaneos";#N/A,#N/A,FALSE,"Instrumentacio";#N/A,#N/A,FALSE,"Electrico";#N/A,#N/A,FALSE,"Valv. Seguridad"}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4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4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[59]medelo!$D$46</definedName>
    <definedName name="PRE" localSheetId="0">#REF!</definedName>
    <definedName name="PRE">[58]Presupuesto!$B$8:$H$31</definedName>
    <definedName name="Precio">#REF!</definedName>
    <definedName name="precio2">#REF!</definedName>
    <definedName name="PrecioS">#REF!</definedName>
    <definedName name="precios_edesa">[119]Parámetros!#REF!</definedName>
    <definedName name="PREST">#REF!</definedName>
    <definedName name="PRESUPUESTO" localSheetId="4">#REF!</definedName>
    <definedName name="PRESUPUESTO">#REF!</definedName>
    <definedName name="PRESUPUESTOPHUELLA" localSheetId="4">'[32]P. P.HUELLA'!$B$8:$H$27</definedName>
    <definedName name="PRESUPUESTOPHUELLA" localSheetId="0">'[39]P. P.HUELLA'!$B$8:$H$27</definedName>
    <definedName name="PRESUPUESTOPHUELLA">'[33]P. P.HUELLA'!$B$8:$H$27</definedName>
    <definedName name="PRIMER" localSheetId="4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'[104]Informe Semanal 1'!$V$43:$W$43</definedName>
    <definedName name="PRIMET" localSheetId="4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[67]Hoja1!$C$3</definedName>
    <definedName name="prnf">[67]Hoja1!$C$6</definedName>
    <definedName name="ProbRange">0</definedName>
    <definedName name="ProbRangeMit">0</definedName>
    <definedName name="PROC">#REF!</definedName>
    <definedName name="PROCEDIM_SELECC">#REF!</definedName>
    <definedName name="PROCESO" localSheetId="0">#REF!</definedName>
    <definedName name="proceso">[93]procesos!$A$2:$A$73</definedName>
    <definedName name="PRODUCTO" localSheetId="0">#REF!</definedName>
    <definedName name="producto">'[34]Indicadores de Producto'!$B$2:$B$745</definedName>
    <definedName name="PrOfic">[45]BASES!$B$31</definedName>
    <definedName name="PROGDES">#REF!</definedName>
    <definedName name="Programa" localSheetId="0">#REF!</definedName>
    <definedName name="programa">'[34]Programa Presupuestal'!$B$2:$B$26</definedName>
    <definedName name="programainv">[0]!ERR</definedName>
    <definedName name="Proponente">#REF!</definedName>
    <definedName name="proyecto">[98]Listado!$B$11:$B$17</definedName>
    <definedName name="PRUEBA">[120]!absc</definedName>
    <definedName name="prueba1">[120]!absc</definedName>
    <definedName name="PRUEBA2">#REF!</definedName>
    <definedName name="ps">#REF!</definedName>
    <definedName name="PSTRESS_RELIEVI">#REF!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4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4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RAMO1">'[121]BALANCE Solo Tangente '!$A$19:$I$46</definedName>
    <definedName name="PUNTILLAUNAPULG" localSheetId="4">'[32]LM '!$D$27</definedName>
    <definedName name="PUNTILLAUNAPULG">'[33]LM '!$D$27</definedName>
    <definedName name="PW">#REF!</definedName>
    <definedName name="Pwf">'[122]ORITO 02 '!$A$12</definedName>
    <definedName name="Pwf_actual">'[122]ORITO 02 '!$E$6</definedName>
    <definedName name="Pwf_i">[59]medelo!$A$66:$A$83</definedName>
    <definedName name="Pwf_min">'[122]ORITO 02 '!$E$8</definedName>
    <definedName name="Pwfd">#REF!</definedName>
    <definedName name="Q">#REF!</definedName>
    <definedName name="Q_actual">'[122]ORITO 02 '!$E$7</definedName>
    <definedName name="Q_BRUTO">#REF!</definedName>
    <definedName name="q1q1q" localSheetId="4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4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4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[59]medelo!$B$63</definedName>
    <definedName name="qqqqqw" localSheetId="4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'[122]ORITO 02 '!$E$9</definedName>
    <definedName name="QTIES">#REF!</definedName>
    <definedName name="QTY">#REF!</definedName>
    <definedName name="qw" localSheetId="4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4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localSheetId="4" hidden="1">{#N/A,#N/A,TRUE,"1842CWN0"}</definedName>
    <definedName name="qwewertet" localSheetId="0" hidden="1">{#N/A,#N/A,TRUE,"1842CWN0"}</definedName>
    <definedName name="qwewertet" hidden="1">{#N/A,#N/A,TRUE,"1842CWN0"}</definedName>
    <definedName name="qwqwqwj" localSheetId="4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 localSheetId="4">#REF!</definedName>
    <definedName name="RD" localSheetId="0">#REF!</definedName>
    <definedName name="rd">#REF!</definedName>
    <definedName name="RDN">[52]Hoja1!$G$7</definedName>
    <definedName name="rdq">#REF!</definedName>
    <definedName name="re" localSheetId="4">#REF!</definedName>
    <definedName name="re">#REF!</definedName>
    <definedName name="Reactores">#REF!</definedName>
    <definedName name="Recall_2">'[110] ASR+Nafta'!$E$9:$E$21</definedName>
    <definedName name="Recall_3">'[110]Todos+Nafta'!$E$9:$E$21</definedName>
    <definedName name="Recorder">#REF!</definedName>
    <definedName name="recursos">[123]RECURSOS!$A$8:$A$204</definedName>
    <definedName name="rege" localSheetId="4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[109]Tablas!$M$6:$M$8</definedName>
    <definedName name="REGIONAL">[109]Tablas!$I$6:$I$10</definedName>
    <definedName name="regiones">[34]Listado!$B$2:$B$9</definedName>
    <definedName name="RegistroCoordinador">#REF!</definedName>
    <definedName name="REGLA" localSheetId="4">[32]LE!#REF!</definedName>
    <definedName name="REGLA">[33]LE!#REF!</definedName>
    <definedName name="regresd" localSheetId="4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localSheetId="4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LLENO">'[111]Presupuesto U '!$K$6</definedName>
    <definedName name="remanentes">'[35]Reservas de Petróleo'!$A$2,'[35]Reservas de Petróleo'!$A$1,'[35]Reservas de Petróleo'!$D$4,'[35]Reservas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4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amazonas" localSheetId="4">#REF!</definedName>
    <definedName name="res_amazonas">#REF!</definedName>
    <definedName name="res_antioquia" localSheetId="4">#REF!</definedName>
    <definedName name="res_antioquia">#REF!</definedName>
    <definedName name="res_arauca" localSheetId="4">#REF!</definedName>
    <definedName name="res_arauca">#REF!</definedName>
    <definedName name="res_boyacá" localSheetId="4">#REF!</definedName>
    <definedName name="res_boyacá">#REF!</definedName>
    <definedName name="res_caldas" localSheetId="4">#REF!</definedName>
    <definedName name="res_caldas">#REF!</definedName>
    <definedName name="res_caquetá" localSheetId="4">#REF!</definedName>
    <definedName name="res_caquetá">#REF!</definedName>
    <definedName name="res_casanare" localSheetId="4">#REF!</definedName>
    <definedName name="res_casanare">#REF!</definedName>
    <definedName name="res_cauca" localSheetId="4">#REF!</definedName>
    <definedName name="res_cauca">#REF!</definedName>
    <definedName name="res_cesar" localSheetId="4">#REF!</definedName>
    <definedName name="res_cesar">#REF!</definedName>
    <definedName name="res_chocó" localSheetId="4">#REF!</definedName>
    <definedName name="res_chocó">#REF!</definedName>
    <definedName name="res_córdoba" localSheetId="4">#REF!</definedName>
    <definedName name="res_córdoba">#REF!</definedName>
    <definedName name="res_guainía" localSheetId="4">#REF!</definedName>
    <definedName name="res_guainía">#REF!</definedName>
    <definedName name="res_guajira" localSheetId="4">#REF!</definedName>
    <definedName name="res_guajira">#REF!</definedName>
    <definedName name="res_guaviare" localSheetId="4">#REF!</definedName>
    <definedName name="res_guaviare">#REF!</definedName>
    <definedName name="res_huila" localSheetId="4">#REF!</definedName>
    <definedName name="res_huila">#REF!</definedName>
    <definedName name="res_magdalena" localSheetId="4">#REF!</definedName>
    <definedName name="res_magdalena">#REF!</definedName>
    <definedName name="res_meta" localSheetId="4">#REF!</definedName>
    <definedName name="res_meta">#REF!</definedName>
    <definedName name="res_nariño" localSheetId="4">#REF!</definedName>
    <definedName name="res_nariño">#REF!</definedName>
    <definedName name="res_ntesantander" localSheetId="4">#REF!</definedName>
    <definedName name="res_ntesantander">#REF!</definedName>
    <definedName name="res_putumayo" localSheetId="4">#REF!</definedName>
    <definedName name="res_putumayo">#REF!</definedName>
    <definedName name="res_risaralda" localSheetId="4">#REF!</definedName>
    <definedName name="res_risaralda">#REF!</definedName>
    <definedName name="res_santander" localSheetId="4">#REF!</definedName>
    <definedName name="res_santander">#REF!</definedName>
    <definedName name="res_sucre" localSheetId="4">#REF!</definedName>
    <definedName name="res_sucre">#REF!</definedName>
    <definedName name="res_tolima" localSheetId="4">#REF!</definedName>
    <definedName name="res_tolima">#REF!</definedName>
    <definedName name="res_valle" localSheetId="4">#REF!</definedName>
    <definedName name="res_valle">#REF!</definedName>
    <definedName name="res_vaupés" localSheetId="4">#REF!</definedName>
    <definedName name="res_vaupés">#REF!</definedName>
    <definedName name="res_vichada" localSheetId="4">#REF!</definedName>
    <definedName name="res_vichada">#REF!</definedName>
    <definedName name="residual">[76]Hoja2!$C$3</definedName>
    <definedName name="RESINATERM" localSheetId="4">'[32]LM '!#REF!</definedName>
    <definedName name="RESINATERM">'[33]LM '!#REF!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[45]BASES!$E$31</definedName>
    <definedName name="RETROLL" localSheetId="4">[32]LE!$D$25</definedName>
    <definedName name="RETROLL">[33]LE!$D$22</definedName>
    <definedName name="RETRORUGA" localSheetId="4">[32]LE!$D$26</definedName>
    <definedName name="RETRORUGA">[33]LE!$D$23</definedName>
    <definedName name="RETTRE" localSheetId="4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4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4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4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4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[124]Ingenieria!#REF!</definedName>
    <definedName name="RISP">'[3]7422CW00'!#REF!</definedName>
    <definedName name="rj" localSheetId="4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4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4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[67]Datos!$D$12</definedName>
    <definedName name="Ro">#REF!,#REF!,#REF!</definedName>
    <definedName name="rr">[0]!ERR</definedName>
    <definedName name="rrr" localSheetId="4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'[125]Form5 _Pág_ 1'!#REF!</definedName>
    <definedName name="rrrrrb" localSheetId="4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4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rtewtr" localSheetId="4">#REF!</definedName>
    <definedName name="rrtewtr">#REF!</definedName>
    <definedName name="Rs">#REF!</definedName>
    <definedName name="rsdgsd5" localSheetId="4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4">#REF!</definedName>
    <definedName name="rt" localSheetId="0" hidden="1">{"TAB1",#N/A,TRUE,"GENERAL";"TAB2",#N/A,TRUE,"GENERAL";"TAB3",#N/A,TRUE,"GENERAL";"TAB4",#N/A,TRUE,"GENERAL";"TAB5",#N/A,TRUE,"GENERAL"}</definedName>
    <definedName name="rt">#REF!</definedName>
    <definedName name="rte" localSheetId="4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4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4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4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4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4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4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4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4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4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4">#REF!,#REF!,#REF!,#REF!,#REF!,#REF!,#REF!</definedName>
    <definedName name="s" localSheetId="0">[0]!ERR</definedName>
    <definedName name="S">#REF!,#REF!,#REF!,#REF!,#REF!,#REF!,#REF!</definedName>
    <definedName name="saa" localSheetId="4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4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[45]BASES!$E$41</definedName>
    <definedName name="SARDINEL" localSheetId="4">'[32]LM '!#REF!</definedName>
    <definedName name="SARDINEL">'[33]LM '!#REF!</definedName>
    <definedName name="SARDINELRIGIDOURBANO" localSheetId="4">[32]DATOS!#REF!</definedName>
    <definedName name="SARDINELRIGIDOURBANO">[33]DATOS!#REF!</definedName>
    <definedName name="sbgfbgdr" localSheetId="4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4">#REF!</definedName>
    <definedName name="sd" localSheetId="0" hidden="1">{"TAB1",#N/A,TRUE,"GENERAL";"TAB2",#N/A,TRUE,"GENERAL";"TAB3",#N/A,TRUE,"GENERAL";"TAB4",#N/A,TRUE,"GENERAL";"TAB5",#N/A,TRUE,"GENERAL"}</definedName>
    <definedName name="sd">#REF!</definedName>
    <definedName name="sdaf" localSheetId="4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4" hidden="1">{#N/A,#N/A,TRUE,"1842CWN0"}</definedName>
    <definedName name="SDDSAFF" localSheetId="0" hidden="1">{#N/A,#N/A,TRUE,"1842CWN0"}</definedName>
    <definedName name="SDDSAFF" hidden="1">{#N/A,#N/A,TRUE,"1842CWN0"}</definedName>
    <definedName name="SDFCE" localSheetId="4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4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4" hidden="1">{#N/A,#N/A,TRUE,"1842CWN0"}</definedName>
    <definedName name="SDFDG" localSheetId="0" hidden="1">{#N/A,#N/A,TRUE,"1842CWN0"}</definedName>
    <definedName name="SDFDG" hidden="1">{#N/A,#N/A,TRUE,"1842CWN0"}</definedName>
    <definedName name="sdfds" localSheetId="4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4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4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4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4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4" hidden="1">{#N/A,#N/A,TRUE,"INGENIERIA";#N/A,#N/A,TRUE,"COMPRAS";#N/A,#N/A,TRUE,"DIRECCION";#N/A,#N/A,TRUE,"RESUMEN"}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4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4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4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4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4" hidden="1">{#N/A,#N/A,TRUE,"1842CWN0"}</definedName>
    <definedName name="sdsdfsdff" localSheetId="0" hidden="1">{#N/A,#N/A,TRUE,"1842CWN0"}</definedName>
    <definedName name="sdsdfsdff" hidden="1">{#N/A,#N/A,TRUE,"1842CWN0"}</definedName>
    <definedName name="SECTOR">#REF!</definedName>
    <definedName name="selalternativas">[34]Listado!$S$2:$S$3</definedName>
    <definedName name="SELLOMR" localSheetId="4">'[32]LM '!#REF!</definedName>
    <definedName name="SELLOMR">'[33]LM '!#REF!</definedName>
    <definedName name="SEMANA_C3">#REF!</definedName>
    <definedName name="sena">[67]Hoja1!$C$14</definedName>
    <definedName name="SEÑALGRUPO1" localSheetId="4">'[32]LM '!#REF!</definedName>
    <definedName name="SEÑALGRUPO1">'[33]LM '!#REF!</definedName>
    <definedName name="SEÑALHORIZONTALASFALTITA" localSheetId="4">[32]DATOS!#REF!</definedName>
    <definedName name="SEÑALHORIZONTALASFALTITA">[33]DATOS!#REF!</definedName>
    <definedName name="SEÑALHORIZONTALRIGIDO" localSheetId="4">[32]DATOS!#REF!</definedName>
    <definedName name="SEÑALHORIZONTALRIGIDO">[33]DATOS!#REF!</definedName>
    <definedName name="SEÑALHORIZONTALRIGIDOURBANO" localSheetId="4">[32]DATOS!#REF!</definedName>
    <definedName name="SEÑALHORIZONTALRIGIDOURBANO">[33]DATOS!#REF!</definedName>
    <definedName name="SEÑALIZACIONENVIA" localSheetId="4">[32]LE!#REF!</definedName>
    <definedName name="SEÑALIZACIONENVIA">[33]LE!#REF!</definedName>
    <definedName name="SEÑALVERTICALASFALTITA" localSheetId="4">[32]DATOS!#REF!</definedName>
    <definedName name="SEÑALVERTICALASFALTITA">[33]DATOS!#REF!</definedName>
    <definedName name="SEÑALVERTICALRIGIDO" localSheetId="4">[32]DATOS!#REF!</definedName>
    <definedName name="SEÑALVERTICALRIGIDO">[33]DATOS!#REF!</definedName>
    <definedName name="SEÑALVERTICALRIGIDOURBANO" localSheetId="4">[32]DATOS!#REF!</definedName>
    <definedName name="SEÑALVERTICALRIGIDOURBANO">[33]DATOS!#REF!</definedName>
    <definedName name="SERO">[0]!ERR</definedName>
    <definedName name="setrj" localSheetId="4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[67]Hoja1!$C$12</definedName>
    <definedName name="sfasf" localSheetId="4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4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[57]steel!#REF!</definedName>
    <definedName name="SHEET">'[3]7422CW00'!#REF!</definedName>
    <definedName name="SHEET_KP">[57]steel!$C$7:$L$47</definedName>
    <definedName name="SHEET_MR">[57]steel!$C$7:$J$47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[50]CONTRATO!$I$9</definedName>
    <definedName name="smlv2001">[50]CONTRATO!$H$9</definedName>
    <definedName name="SMML">'[78]ASPECTOS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(Entidad)'!$K$104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(Entidad)'!$K$104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(Entidad)'!$K$105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localSheetId="4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[67]Hoja1!$C$25</definedName>
    <definedName name="ssh">[67]Hoja1!$C$24</definedName>
    <definedName name="sss">MODULO10.auto_abrir</definedName>
    <definedName name="SSSS">[0]!ERR</definedName>
    <definedName name="sssss7" localSheetId="4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4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'[126]PxQ Cantidades'!#REF!</definedName>
    <definedName name="STONU">'[3]7422CW00'!#REF!</definedName>
    <definedName name="STRESS_RELIEVIN">#REF!</definedName>
    <definedName name="STSUMM">'[3]7422CW00'!#REF!</definedName>
    <definedName name="stt" localSheetId="4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 localSheetId="4">'[32]LM '!$D$28</definedName>
    <definedName name="SUBBASE">'[33]LM '!$D$28</definedName>
    <definedName name="subprograma">[34]Subprograma!$B$2:$B$87</definedName>
    <definedName name="SUBSUELO">#REF!</definedName>
    <definedName name="Subtotal">#REF!</definedName>
    <definedName name="SUELDO">#REF!</definedName>
    <definedName name="suma">[65]Hoja1!$F$60</definedName>
    <definedName name="Summary">#REF!</definedName>
    <definedName name="SUP_ART">[57]steel!#REF!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[69]Tablas!$H$1:$H$65536</definedName>
    <definedName name="SUPERFICIE">#REF!</definedName>
    <definedName name="sw">[0]!ERR</definedName>
    <definedName name="swsw" localSheetId="4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[25]!absc</definedName>
    <definedName name="T">[52]Hoja1!$G$9</definedName>
    <definedName name="t_1">Scheduled_Payment+Extra_Payment</definedName>
    <definedName name="t5t5" localSheetId="4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[69]Tablas!$B$1:$B$65536</definedName>
    <definedName name="TABLA">#REF!</definedName>
    <definedName name="tabla1">[127]Hoja3!$B$4:$F$28</definedName>
    <definedName name="TABLEKP">'[3]7422CW00'!#REF!</definedName>
    <definedName name="TABLEPRI">#REF!</definedName>
    <definedName name="TACHA" localSheetId="4">'[32]LM '!#REF!</definedName>
    <definedName name="TACHA">'[33]LM '!#REF!</definedName>
    <definedName name="Tambores">#REF!</definedName>
    <definedName name="Tanques">#REF!</definedName>
    <definedName name="TAREAS_INICIALES">#REF!</definedName>
    <definedName name="TARIFA" localSheetId="0">#REF!</definedName>
    <definedName name="tarifa">'[111]Presupuesto U '!$K$4</definedName>
    <definedName name="TARIFAGRANULAR" localSheetId="4">[32]LE!$D$32</definedName>
    <definedName name="TARIFAGRANULAR" localSheetId="0">[39]LE!$D$32</definedName>
    <definedName name="TARIFAGRANULAR">[33]LE!$D$29</definedName>
    <definedName name="TarifaPension">[50]EMPRESA!$F$24</definedName>
    <definedName name="TARIFAS">[128]TARIFAS!$A$1:$F$52</definedName>
    <definedName name="TarifaSalud">[50]EMPRESA!$F$26</definedName>
    <definedName name="Tasa">#REF!</definedName>
    <definedName name="TASA_DE_CAMBIO">#REF!</definedName>
    <definedName name="Tasa1">'[129]Bases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4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[50]EMPRESA!$F$16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[30]PRESUPUESTO!$I$7</definedName>
    <definedName name="tewst" localSheetId="4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4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4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4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[46]BASES!$E$27</definedName>
    <definedName name="TIPO">#REF!</definedName>
    <definedName name="TIPO_GRUPO">#REF!</definedName>
    <definedName name="TipoGC">[109]Tablas!$U$6:$U$15</definedName>
    <definedName name="TipoNeces">[109]Tablas!$Q$6:$Q$8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1">'Analisis AIU final'!$1:$6</definedName>
    <definedName name="_xlnm.Print_Titles">#N/A</definedName>
    <definedName name="Títulos_a_imprimir_IM">#REF!</definedName>
    <definedName name="tk">'[10]DATOS CONTRATO'!$E$18</definedName>
    <definedName name="TK_1" localSheetId="4" hidden="1">[26]INST!#REF!</definedName>
    <definedName name="TK_1" hidden="1">[26]INST!#REF!</definedName>
    <definedName name="TKSLCI07">[10]EMPRESA!$F$22</definedName>
    <definedName name="tld">[67]Datos!$D$14</definedName>
    <definedName name="TOP">[112]PRECIOS!$J$63</definedName>
    <definedName name="TOPGENER">#REF!</definedName>
    <definedName name="TOPGENER1">#REF!</definedName>
    <definedName name="TOPMENU">#REF!</definedName>
    <definedName name="Torres">#REF!</definedName>
    <definedName name="tortas" localSheetId="4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4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'[50]NOMINA 1'!$N$38</definedName>
    <definedName name="TOTALHH">#REF!</definedName>
    <definedName name="TOTALHH1">#REF!</definedName>
    <definedName name="TotalVacaciones">'[50]NOMINA 1'!$N$37</definedName>
    <definedName name="TotAuxAlim">'[10]NOMINA-1'!$E$37</definedName>
    <definedName name="TotAuxAlimentacion">'[50]NOMINA 1'!$E$38</definedName>
    <definedName name="TotAuxCom">'[10]NOMINA-1'!$E$39</definedName>
    <definedName name="TotAuxComi">'[50]NOMINA 1'!$E$40</definedName>
    <definedName name="TotAuxDotacion">'[50]NOMINA 1'!$E$41</definedName>
    <definedName name="TotAuxHab">'[50]NOMINA 1'!$E$37</definedName>
    <definedName name="TotAuxTransporte">'[50]NOMINA 1'!$E$39</definedName>
    <definedName name="TotBasico">'[50]NOMINA 1'!$E$35</definedName>
    <definedName name="TotCom">'[10]NOMINA-1'!$E$41</definedName>
    <definedName name="TotComision">'[50]NOMINA 1'!$E$42</definedName>
    <definedName name="TotExtras">'[50]NOMINA 1'!$E$36</definedName>
    <definedName name="TotIntercesantias">'[50]NOMINA 1'!$N$39</definedName>
    <definedName name="TotPrimaServicios">'[50]NOMINA 1'!$N$36</definedName>
    <definedName name="TotPrimaServicos">'[50]NOMINA 1'!$N$36</definedName>
    <definedName name="TotPrimaVacaciones">'[50]NOMINA 1'!$N$41</definedName>
    <definedName name="TotPrimConv">'[10]NOMINA-1'!$N$39</definedName>
    <definedName name="TotPrimConvencional">'[50]NOMINA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4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[130]desmonte!$E$48</definedName>
    <definedName name="TREM">#REF!</definedName>
    <definedName name="Trenes">#REF!</definedName>
    <definedName name="TRESMIL" localSheetId="4">'[32]LM '!$D$36</definedName>
    <definedName name="TRESMIL" localSheetId="0">'[39]LM '!$D$36</definedName>
    <definedName name="TRESMIL">'[33]LM '!$D$36</definedName>
    <definedName name="trest" localSheetId="4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4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" localSheetId="4">'[32]LM '!$D$29</definedName>
    <definedName name="TRITURADO">'[33]LM '!$D$29</definedName>
    <definedName name="trjfgjh" localSheetId="4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[131]Tablas!$B$2</definedName>
    <definedName name="tru" localSheetId="4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4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[132]Presupuesto!$J$3</definedName>
    <definedName name="TtCD">#REF!</definedName>
    <definedName name="TTR" localSheetId="4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4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4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ubo">[132]Presupuesto!$J$5</definedName>
    <definedName name="tu" localSheetId="4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4" hidden="1">#REF!</definedName>
    <definedName name="TUBERIA" localSheetId="0" hidden="1">#REF!</definedName>
    <definedName name="TUBERIA" hidden="1">#REF!</definedName>
    <definedName name="Tubería">#REF!</definedName>
    <definedName name="TUBERIA1" localSheetId="4" hidden="1">#REF!</definedName>
    <definedName name="TUBERIA1" localSheetId="0" hidden="1">#REF!</definedName>
    <definedName name="TUBERIA1" hidden="1">#REF!</definedName>
    <definedName name="TUBERIAPERF4" localSheetId="4">'[32]LM '!$D$30</definedName>
    <definedName name="TUBERIAPERF4">'[33]LM '!$D$30</definedName>
    <definedName name="TUBOCONCRETO" localSheetId="4">'[32]LM '!$D$31</definedName>
    <definedName name="TUBOCONCRETO">'[33]LM '!$D$31</definedName>
    <definedName name="tur" localSheetId="4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'[106]CCP,LEYES, Y DEC.'!#REF!</definedName>
    <definedName name="twer" localSheetId="4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4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4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4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[52]Hoja1!$G$3</definedName>
    <definedName name="u3u" localSheetId="4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GG" localSheetId="4">#REF!</definedName>
    <definedName name="UGG">#REF!</definedName>
    <definedName name="UI" localSheetId="4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[13]Tablas!#REF!</definedName>
    <definedName name="uijhj" localSheetId="4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4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4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otransporte">[40]Presupuesto!$J$6</definedName>
    <definedName name="UN_PRI">#REF!</definedName>
    <definedName name="unidades" localSheetId="4">#REF!</definedName>
    <definedName name="unidades">#REF!</definedName>
    <definedName name="UNIT">'[133]Lista APU'!$A$3:$D$479</definedName>
    <definedName name="UNITARIO">[134]Unitarios!$A$3:$D$13</definedName>
    <definedName name="Unitarios">#REF!</definedName>
    <definedName name="unj" localSheetId="4" hidden="1">[21]INST!#REF!</definedName>
    <definedName name="unj" hidden="1">[21]INST!#REF!</definedName>
    <definedName name="uno">[0]!ERR</definedName>
    <definedName name="UOUIV" localSheetId="4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4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'[94]1'!$N$42</definedName>
    <definedName name="UTL">[30]otros!$C$4</definedName>
    <definedName name="uu" localSheetId="4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4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4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4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_rps" localSheetId="4">#REF!</definedName>
    <definedName name="val_rps">#REF!</definedName>
    <definedName name="VALDES">#REF!</definedName>
    <definedName name="valor1">#REF!</definedName>
    <definedName name="valor2">#REF!</definedName>
    <definedName name="VALOR3">#REF!</definedName>
    <definedName name="ValorCto">[135]CONTRATO!$E$9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[23]Varios.!$E$1:$E$65536</definedName>
    <definedName name="VARIACION1">#REF!</definedName>
    <definedName name="Varios">#REF!</definedName>
    <definedName name="vbvbvbvb" localSheetId="4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4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HICULODELINEADOR" localSheetId="4">[32]LE!#REF!</definedName>
    <definedName name="VEHICULODELINEADOR">[33]LE!#REF!</definedName>
    <definedName name="VentaAiu">#REF!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localSheetId="4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'[90]7422CW00'!#REF!</definedName>
    <definedName name="VFR">#REF!</definedName>
    <definedName name="vfvdv" localSheetId="4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BRA" localSheetId="4">[32]LE!$D$27</definedName>
    <definedName name="VIBRA">[33]LE!$D$24</definedName>
    <definedName name="VIBROCOMPACT" localSheetId="4">[32]LE!$D$28</definedName>
    <definedName name="VIBROCOMPACT">[33]LE!$D$25</definedName>
    <definedName name="VICEP_DIRECC">[109]Tablas!$A$6:$A$26</definedName>
    <definedName name="VigenciaDolares">#REF!</definedName>
    <definedName name="VigenciaPesos">#REF!</definedName>
    <definedName name="VIGFUTURA">[109]Tablas!$J$6:$J$8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[63]Personalizar!$E$15</definedName>
    <definedName name="vk" localSheetId="4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localSheetId="4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localSheetId="4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4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4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4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" localSheetId="4">#REF!</definedName>
    <definedName name="wa">#REF!</definedName>
    <definedName name="WAGE_RATE">#REF!</definedName>
    <definedName name="Wage0100">#REF!</definedName>
    <definedName name="Wage0200">#REF!</definedName>
    <definedName name="WBS">'[136]2004'!#REF!</definedName>
    <definedName name="Wcut">#REF!</definedName>
    <definedName name="WD">#REF!</definedName>
    <definedName name="WDD" localSheetId="4" hidden="1">{#N/A,#N/A,FALSE,"orthoflow";#N/A,#N/A,FALSE,"Miscelaneos";#N/A,#N/A,FALSE,"Instrumentacio";#N/A,#N/A,FALSE,"Electrico";#N/A,#N/A,FALSE,"Valv. Seguridad"}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'[47]Res-Accide-10'!#REF!</definedName>
    <definedName name="wedw">#REF!</definedName>
    <definedName name="WEFWE">'[47]Res-Accide-10'!#REF!</definedName>
    <definedName name="WER">'[47]Res-Accide-10'!$S$2:$S$7</definedName>
    <definedName name="werew" localSheetId="4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4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4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4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'[47]Res-Accide-10'!#REF!</definedName>
    <definedName name="WQ">#REF!</definedName>
    <definedName name="WQEEWQ" localSheetId="4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4" hidden="1">{#N/A,#N/A,TRUE,"1842CWN0"}</definedName>
    <definedName name="wrn.civil._.works." localSheetId="0" hidden="1">{#N/A,#N/A,TRUE,"1842CWN0"}</definedName>
    <definedName name="wrn.civil._.works." hidden="1">{#N/A,#N/A,TRUE,"1842CWN0"}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4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4" hidden="1">{#N/A,#N/A,TRUE,"T1"}</definedName>
    <definedName name="wrn.OPERADORES." localSheetId="0" hidden="1">{#N/A,#N/A,TRUE,"T1"}</definedName>
    <definedName name="wrn.OPERADORES." hidden="1">{#N/A,#N/A,TRUE,"T1"}</definedName>
    <definedName name="wrn.res7" localSheetId="4" hidden="1">{#N/A,#N/A,FALSE,"Hoja1";#N/A,#N/A,FALSE,"Hoja2"}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4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4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4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4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4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4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4" hidden="1">{#N/A,#N/A,TRUE,"1842CWN0"}</definedName>
    <definedName name="XSW" localSheetId="0" hidden="1">{#N/A,#N/A,TRUE,"1842CWN0"}</definedName>
    <definedName name="XSW" hidden="1">{#N/A,#N/A,TRUE,"1842CWN0"}</definedName>
    <definedName name="xsxs" localSheetId="4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4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4" hidden="1">#REF!</definedName>
    <definedName name="XXXX" localSheetId="0" hidden="1">#REF!</definedName>
    <definedName name="XXXX" hidden="1">#REF!</definedName>
    <definedName name="xxxxx">[137]!absc</definedName>
    <definedName name="xxxxxds" localSheetId="4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4" hidden="1">{#N/A,#N/A,FALSE,"orthoflow";#N/A,#N/A,FALSE,"Miscelaneos";#N/A,#N/A,FALSE,"Instrumentacio";#N/A,#N/A,FALSE,"Electrico";#N/A,#N/A,FALSE,"Valv. Seguridad"}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4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localSheetId="4" hidden="1">#REF!</definedName>
    <definedName name="XZS" localSheetId="0" hidden="1">#REF!</definedName>
    <definedName name="XZS" hidden="1">#REF!</definedName>
    <definedName name="XZXZV" localSheetId="4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4">#REF!</definedName>
    <definedName name="Y" localSheetId="0">[31]!absc</definedName>
    <definedName name="y">#REF!</definedName>
    <definedName name="y6y6" localSheetId="4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4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g" localSheetId="4">#REF!</definedName>
    <definedName name="yg">#REF!</definedName>
    <definedName name="YHN">#REF!</definedName>
    <definedName name="yhy" localSheetId="4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4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'[138]AISLAMIENTO CATEGORIAS II Y III'!$G$1:$I$65536</definedName>
    <definedName name="yrey" localSheetId="4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4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4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4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4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4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4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4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_7DD905C7_27C0_45AC_B7C7_6C983DB2D71B_.wvu.PrintArea" localSheetId="5" hidden="1">'1'!$A$1:$G$45</definedName>
    <definedName name="Z_7DD905C7_27C0_45AC_B7C7_6C983DB2D71B_.wvu.PrintArea" localSheetId="14" hidden="1">'10'!$A$1:$G$46</definedName>
    <definedName name="Z_7DD905C7_27C0_45AC_B7C7_6C983DB2D71B_.wvu.PrintArea" localSheetId="15" hidden="1">'11'!$A$1:$G$43</definedName>
    <definedName name="Z_7DD905C7_27C0_45AC_B7C7_6C983DB2D71B_.wvu.PrintArea" localSheetId="16" hidden="1">'12'!$A$1:$G$45</definedName>
    <definedName name="Z_7DD905C7_27C0_45AC_B7C7_6C983DB2D71B_.wvu.PrintArea" localSheetId="17" hidden="1">'13'!$A$1:$G$50</definedName>
    <definedName name="Z_7DD905C7_27C0_45AC_B7C7_6C983DB2D71B_.wvu.PrintArea" localSheetId="18" hidden="1">'14'!$A$1:$G$45</definedName>
    <definedName name="Z_7DD905C7_27C0_45AC_B7C7_6C983DB2D71B_.wvu.PrintArea" localSheetId="19" hidden="1">'15'!$A$1:$G$46</definedName>
    <definedName name="Z_7DD905C7_27C0_45AC_B7C7_6C983DB2D71B_.wvu.PrintArea" localSheetId="20" hidden="1">'16'!$A$1:$G$48</definedName>
    <definedName name="Z_7DD905C7_27C0_45AC_B7C7_6C983DB2D71B_.wvu.PrintArea" localSheetId="21" hidden="1">'17'!$A$1:$G$46</definedName>
    <definedName name="Z_7DD905C7_27C0_45AC_B7C7_6C983DB2D71B_.wvu.PrintArea" localSheetId="22" hidden="1">'18'!$A$1:$G$43</definedName>
    <definedName name="Z_7DD905C7_27C0_45AC_B7C7_6C983DB2D71B_.wvu.PrintArea" localSheetId="23" hidden="1">'19'!$A$1:$G$48</definedName>
    <definedName name="Z_7DD905C7_27C0_45AC_B7C7_6C983DB2D71B_.wvu.PrintArea" localSheetId="6" hidden="1">'2'!$A$1:$G$46</definedName>
    <definedName name="Z_7DD905C7_27C0_45AC_B7C7_6C983DB2D71B_.wvu.PrintArea" localSheetId="24" hidden="1">'20'!$A$1:$G$46</definedName>
    <definedName name="Z_7DD905C7_27C0_45AC_B7C7_6C983DB2D71B_.wvu.PrintArea" localSheetId="25" hidden="1">'21'!$A$1:$G$45</definedName>
    <definedName name="Z_7DD905C7_27C0_45AC_B7C7_6C983DB2D71B_.wvu.PrintArea" localSheetId="26" hidden="1">'22'!$A$1:$G$48</definedName>
    <definedName name="Z_7DD905C7_27C0_45AC_B7C7_6C983DB2D71B_.wvu.PrintArea" localSheetId="27" hidden="1">'23'!$A$1:$G$46</definedName>
    <definedName name="Z_7DD905C7_27C0_45AC_B7C7_6C983DB2D71B_.wvu.PrintArea" localSheetId="28" hidden="1">'24'!$A$1:$G$43</definedName>
    <definedName name="Z_7DD905C7_27C0_45AC_B7C7_6C983DB2D71B_.wvu.PrintArea" localSheetId="29" hidden="1">'25'!$A$1:$G$45</definedName>
    <definedName name="Z_7DD905C7_27C0_45AC_B7C7_6C983DB2D71B_.wvu.PrintArea" localSheetId="30" hidden="1">'26'!$A$1:$G$50</definedName>
    <definedName name="Z_7DD905C7_27C0_45AC_B7C7_6C983DB2D71B_.wvu.PrintArea" localSheetId="31" hidden="1">'27'!$A$1:$G$45</definedName>
    <definedName name="Z_7DD905C7_27C0_45AC_B7C7_6C983DB2D71B_.wvu.PrintArea" localSheetId="32" hidden="1">'28'!$A$1:$G$46</definedName>
    <definedName name="Z_7DD905C7_27C0_45AC_B7C7_6C983DB2D71B_.wvu.PrintArea" localSheetId="33" hidden="1">'29'!$A$1:$G$48</definedName>
    <definedName name="Z_7DD905C7_27C0_45AC_B7C7_6C983DB2D71B_.wvu.PrintArea" localSheetId="7" hidden="1">'3'!$A$1:$G$48</definedName>
    <definedName name="Z_7DD905C7_27C0_45AC_B7C7_6C983DB2D71B_.wvu.PrintArea" localSheetId="34" hidden="1">'30'!$A$1:$G$46</definedName>
    <definedName name="Z_7DD905C7_27C0_45AC_B7C7_6C983DB2D71B_.wvu.PrintArea" localSheetId="35" hidden="1">'31'!$A$1:$G$43</definedName>
    <definedName name="Z_7DD905C7_27C0_45AC_B7C7_6C983DB2D71B_.wvu.PrintArea" localSheetId="36" hidden="1">'32'!$A$1:$G$48</definedName>
    <definedName name="Z_7DD905C7_27C0_45AC_B7C7_6C983DB2D71B_.wvu.PrintArea" localSheetId="37" hidden="1">'33'!$A$1:$G$46</definedName>
    <definedName name="Z_7DD905C7_27C0_45AC_B7C7_6C983DB2D71B_.wvu.PrintArea" localSheetId="38" hidden="1">'34'!$A$1:$G$45</definedName>
    <definedName name="Z_7DD905C7_27C0_45AC_B7C7_6C983DB2D71B_.wvu.PrintArea" localSheetId="39" hidden="1">'35'!$A$1:$G$48</definedName>
    <definedName name="Z_7DD905C7_27C0_45AC_B7C7_6C983DB2D71B_.wvu.PrintArea" localSheetId="40" hidden="1">'36'!$A$1:$G$46</definedName>
    <definedName name="Z_7DD905C7_27C0_45AC_B7C7_6C983DB2D71B_.wvu.PrintArea" localSheetId="41" hidden="1">'37'!$A$1:$G$43</definedName>
    <definedName name="Z_7DD905C7_27C0_45AC_B7C7_6C983DB2D71B_.wvu.PrintArea" localSheetId="42" hidden="1">'38'!$A$1:$G$45</definedName>
    <definedName name="Z_7DD905C7_27C0_45AC_B7C7_6C983DB2D71B_.wvu.PrintArea" localSheetId="43" hidden="1">'39'!$A$1:$G$50</definedName>
    <definedName name="Z_7DD905C7_27C0_45AC_B7C7_6C983DB2D71B_.wvu.PrintArea" localSheetId="8" hidden="1">'4'!$A$1:$G$46</definedName>
    <definedName name="Z_7DD905C7_27C0_45AC_B7C7_6C983DB2D71B_.wvu.PrintArea" localSheetId="44" hidden="1">'40'!$A$1:$G$45</definedName>
    <definedName name="Z_7DD905C7_27C0_45AC_B7C7_6C983DB2D71B_.wvu.PrintArea" localSheetId="45" hidden="1">'41'!$A$1:$G$46</definedName>
    <definedName name="Z_7DD905C7_27C0_45AC_B7C7_6C983DB2D71B_.wvu.PrintArea" localSheetId="46" hidden="1">'42'!$A$1:$G$48</definedName>
    <definedName name="Z_7DD905C7_27C0_45AC_B7C7_6C983DB2D71B_.wvu.PrintArea" localSheetId="47" hidden="1">'43'!$A$1:$G$46</definedName>
    <definedName name="Z_7DD905C7_27C0_45AC_B7C7_6C983DB2D71B_.wvu.PrintArea" localSheetId="48" hidden="1">'44'!$A$1:$G$43</definedName>
    <definedName name="Z_7DD905C7_27C0_45AC_B7C7_6C983DB2D71B_.wvu.PrintArea" localSheetId="49" hidden="1">'45'!$A$1:$G$48</definedName>
    <definedName name="Z_7DD905C7_27C0_45AC_B7C7_6C983DB2D71B_.wvu.PrintArea" localSheetId="50" hidden="1">'46'!$A$1:$G$46</definedName>
    <definedName name="Z_7DD905C7_27C0_45AC_B7C7_6C983DB2D71B_.wvu.PrintArea" localSheetId="51" hidden="1">'47'!$A$1:$G$45</definedName>
    <definedName name="Z_7DD905C7_27C0_45AC_B7C7_6C983DB2D71B_.wvu.PrintArea" localSheetId="52" hidden="1">'48'!$A$1:$G$48</definedName>
    <definedName name="Z_7DD905C7_27C0_45AC_B7C7_6C983DB2D71B_.wvu.PrintArea" localSheetId="53" hidden="1">'49'!$A$1:$G$46</definedName>
    <definedName name="Z_7DD905C7_27C0_45AC_B7C7_6C983DB2D71B_.wvu.PrintArea" localSheetId="9" hidden="1">'5'!$A$1:$G$43</definedName>
    <definedName name="Z_7DD905C7_27C0_45AC_B7C7_6C983DB2D71B_.wvu.PrintArea" localSheetId="54" hidden="1">'50'!$A$1:$G$43</definedName>
    <definedName name="Z_7DD905C7_27C0_45AC_B7C7_6C983DB2D71B_.wvu.PrintArea" localSheetId="55" hidden="1">'51'!$A$1:$G$45</definedName>
    <definedName name="Z_7DD905C7_27C0_45AC_B7C7_6C983DB2D71B_.wvu.PrintArea" localSheetId="56" hidden="1">'52'!$A$1:$G$50</definedName>
    <definedName name="Z_7DD905C7_27C0_45AC_B7C7_6C983DB2D71B_.wvu.PrintArea" localSheetId="10" hidden="1">'6'!$A$1:$G$48</definedName>
    <definedName name="Z_7DD905C7_27C0_45AC_B7C7_6C983DB2D71B_.wvu.PrintArea" localSheetId="11" hidden="1">'7'!$A$1:$G$46</definedName>
    <definedName name="Z_7DD905C7_27C0_45AC_B7C7_6C983DB2D71B_.wvu.PrintArea" localSheetId="12" hidden="1">'8'!$A$1:$G$45</definedName>
    <definedName name="Z_7DD905C7_27C0_45AC_B7C7_6C983DB2D71B_.wvu.PrintArea" localSheetId="13" hidden="1">'9'!$A$1:$G$48</definedName>
    <definedName name="ZAQ" localSheetId="4" hidden="1">{#N/A,#N/A,TRUE,"INGENIERIA";#N/A,#N/A,TRUE,"COMPRAS";#N/A,#N/A,TRUE,"DIRECCION";#N/A,#N/A,TRUE,"RESUMEN"}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4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localSheetId="4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4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'[64]A.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8" i="2" l="1"/>
  <c r="D59" i="2"/>
  <c r="D58" i="2"/>
  <c r="D57" i="2"/>
  <c r="D56" i="2"/>
  <c r="D55" i="2"/>
  <c r="P94" i="1"/>
  <c r="O95" i="1"/>
  <c r="O94" i="1"/>
  <c r="K99" i="1" l="1"/>
  <c r="L46" i="5" l="1"/>
  <c r="P46" i="5" s="1"/>
  <c r="T46" i="5" s="1"/>
  <c r="X46" i="5" s="1"/>
  <c r="AB46" i="5" s="1"/>
  <c r="AF46" i="5" s="1"/>
  <c r="AJ46" i="5" s="1"/>
  <c r="AN46" i="5" s="1"/>
  <c r="AR46" i="5" s="1"/>
  <c r="AV46" i="5" s="1"/>
  <c r="AZ46" i="5" s="1"/>
  <c r="BD46" i="5" s="1"/>
  <c r="L45" i="5"/>
  <c r="P45" i="5" s="1"/>
  <c r="T45" i="5" s="1"/>
  <c r="X45" i="5" s="1"/>
  <c r="AB45" i="5" s="1"/>
  <c r="AF45" i="5" s="1"/>
  <c r="AJ45" i="5" s="1"/>
  <c r="AN45" i="5" s="1"/>
  <c r="AR45" i="5" s="1"/>
  <c r="AV45" i="5" s="1"/>
  <c r="AZ45" i="5" s="1"/>
  <c r="BD45" i="5" s="1"/>
  <c r="L44" i="5"/>
  <c r="P44" i="5" s="1"/>
  <c r="T44" i="5" s="1"/>
  <c r="X44" i="5" s="1"/>
  <c r="AB44" i="5" s="1"/>
  <c r="AF44" i="5" s="1"/>
  <c r="AJ44" i="5" s="1"/>
  <c r="AN44" i="5" s="1"/>
  <c r="AR44" i="5" s="1"/>
  <c r="AV44" i="5" s="1"/>
  <c r="AZ44" i="5" s="1"/>
  <c r="BD44" i="5" s="1"/>
  <c r="BD43" i="5"/>
  <c r="BD47" i="5" s="1"/>
  <c r="H43" i="5"/>
  <c r="D43" i="5"/>
  <c r="AV39" i="5"/>
  <c r="BH39" i="5" s="1"/>
  <c r="BL39" i="5" s="1"/>
  <c r="BL38" i="5"/>
  <c r="AR37" i="5"/>
  <c r="BL36" i="5"/>
  <c r="AR35" i="5"/>
  <c r="BH35" i="5" s="1"/>
  <c r="BL35" i="5" s="1"/>
  <c r="BL34" i="5"/>
  <c r="BL33" i="5"/>
  <c r="AN32" i="5"/>
  <c r="BH32" i="5" s="1"/>
  <c r="BL32" i="5" s="1"/>
  <c r="BL31" i="5"/>
  <c r="AJ30" i="5"/>
  <c r="BL29" i="5"/>
  <c r="AJ28" i="5"/>
  <c r="BL27" i="5"/>
  <c r="BL26" i="5"/>
  <c r="AB25" i="5"/>
  <c r="AF25" i="5" s="1"/>
  <c r="BH25" i="5" s="1"/>
  <c r="BL25" i="5" s="1"/>
  <c r="BL24" i="5"/>
  <c r="X23" i="5"/>
  <c r="BL22" i="5"/>
  <c r="X21" i="5"/>
  <c r="BL20" i="5"/>
  <c r="BL19" i="5"/>
  <c r="AZ18" i="5"/>
  <c r="P18" i="5"/>
  <c r="T18" i="5" s="1"/>
  <c r="BH18" i="5" s="1"/>
  <c r="BL18" i="5" s="1"/>
  <c r="BL17" i="5"/>
  <c r="AZ16" i="5"/>
  <c r="L16" i="5"/>
  <c r="P16" i="5" s="1"/>
  <c r="BL15" i="5"/>
  <c r="B15" i="5"/>
  <c r="L14" i="5"/>
  <c r="B13" i="5"/>
  <c r="BH11" i="5"/>
  <c r="A3" i="5"/>
  <c r="A47" i="4"/>
  <c r="C45" i="4"/>
  <c r="A45" i="4"/>
  <c r="C44" i="4"/>
  <c r="A44" i="4"/>
  <c r="A43" i="4"/>
  <c r="E31" i="4"/>
  <c r="E29" i="4"/>
  <c r="E39" i="4" s="1"/>
  <c r="E23" i="4"/>
  <c r="L18" i="4"/>
  <c r="E15" i="4"/>
  <c r="E10" i="4"/>
  <c r="A5" i="4"/>
  <c r="A2" i="4"/>
  <c r="A1" i="4"/>
  <c r="D38" i="3"/>
  <c r="B38" i="3"/>
  <c r="D37" i="3"/>
  <c r="B37" i="3"/>
  <c r="B36" i="3"/>
  <c r="J32" i="3"/>
  <c r="I30" i="3"/>
  <c r="I28" i="3"/>
  <c r="G26" i="3"/>
  <c r="L25" i="3"/>
  <c r="G25" i="3"/>
  <c r="G24" i="3"/>
  <c r="G20" i="3"/>
  <c r="G19" i="3"/>
  <c r="G17" i="3"/>
  <c r="G16" i="3"/>
  <c r="G15" i="3"/>
  <c r="G14" i="3"/>
  <c r="G13" i="3"/>
  <c r="G12" i="3"/>
  <c r="G11" i="3"/>
  <c r="J10" i="3"/>
  <c r="G10" i="3"/>
  <c r="A7" i="3"/>
  <c r="A3" i="3"/>
  <c r="A2" i="3"/>
  <c r="C73" i="2"/>
  <c r="C69" i="2"/>
  <c r="C75" i="2" s="1"/>
  <c r="D62" i="2"/>
  <c r="D63" i="2" s="1"/>
  <c r="F52" i="2"/>
  <c r="F51" i="2"/>
  <c r="E49" i="2"/>
  <c r="E48" i="2"/>
  <c r="E47" i="2"/>
  <c r="E46" i="2"/>
  <c r="E45" i="2"/>
  <c r="F42" i="2"/>
  <c r="F41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D72" i="2"/>
  <c r="D73" i="2" s="1"/>
  <c r="B1" i="2"/>
  <c r="G27" i="3" l="1"/>
  <c r="G21" i="3"/>
  <c r="E50" i="2"/>
  <c r="E43" i="2" s="1"/>
  <c r="F43" i="2" s="1"/>
  <c r="F53" i="2" s="1"/>
  <c r="F24" i="2"/>
  <c r="D37" i="2" s="1"/>
  <c r="BH37" i="5"/>
  <c r="BL37" i="5" s="1"/>
  <c r="AV37" i="5"/>
  <c r="D60" i="2"/>
  <c r="T16" i="5"/>
  <c r="T43" i="5" s="1"/>
  <c r="T47" i="5" s="1"/>
  <c r="P43" i="5"/>
  <c r="P47" i="5" s="1"/>
  <c r="D68" i="2"/>
  <c r="D69" i="2" s="1"/>
  <c r="AJ43" i="5"/>
  <c r="AZ43" i="5"/>
  <c r="AZ48" i="5" s="1"/>
  <c r="H44" i="5"/>
  <c r="H45" i="5" s="1"/>
  <c r="H46" i="5" s="1"/>
  <c r="H48" i="5" s="1"/>
  <c r="D47" i="5"/>
  <c r="AJ47" i="5"/>
  <c r="AZ47" i="5"/>
  <c r="BD48" i="5"/>
  <c r="D65" i="2"/>
  <c r="BH21" i="5"/>
  <c r="BL21" i="5" s="1"/>
  <c r="AB23" i="5"/>
  <c r="BH28" i="5"/>
  <c r="BL28" i="5" s="1"/>
  <c r="AN30" i="5"/>
  <c r="X43" i="5"/>
  <c r="H47" i="5"/>
  <c r="BH14" i="5"/>
  <c r="BL14" i="5" s="1"/>
  <c r="L43" i="5"/>
  <c r="AR43" i="5"/>
  <c r="AR47" i="5" s="1"/>
  <c r="AR48" i="5" s="1"/>
  <c r="AV43" i="5"/>
  <c r="D44" i="5"/>
  <c r="G28" i="3" l="1"/>
  <c r="J28" i="3" s="1"/>
  <c r="D75" i="2"/>
  <c r="D26" i="2"/>
  <c r="D36" i="2"/>
  <c r="D35" i="2"/>
  <c r="D28" i="2"/>
  <c r="D29" i="2"/>
  <c r="D27" i="2"/>
  <c r="D33" i="2"/>
  <c r="D34" i="2"/>
  <c r="D32" i="2"/>
  <c r="AJ48" i="5"/>
  <c r="BH16" i="5"/>
  <c r="BL16" i="5" s="1"/>
  <c r="AN43" i="5"/>
  <c r="L47" i="5"/>
  <c r="L48" i="5" s="1"/>
  <c r="P48" i="5"/>
  <c r="AV47" i="5"/>
  <c r="AV48" i="5" s="1"/>
  <c r="T48" i="5"/>
  <c r="X47" i="5"/>
  <c r="X48" i="5" s="1"/>
  <c r="D45" i="5"/>
  <c r="BH44" i="5"/>
  <c r="AB43" i="5"/>
  <c r="AB47" i="5" s="1"/>
  <c r="AB48" i="5" s="1"/>
  <c r="AF23" i="5"/>
  <c r="BH30" i="5"/>
  <c r="BL30" i="5" s="1"/>
  <c r="J26" i="3" l="1"/>
  <c r="L26" i="3" s="1"/>
  <c r="M25" i="3" s="1"/>
  <c r="G29" i="3"/>
  <c r="G30" i="3" s="1"/>
  <c r="J30" i="3" s="1"/>
  <c r="D39" i="2"/>
  <c r="D30" i="2"/>
  <c r="AF47" i="5"/>
  <c r="AF43" i="5"/>
  <c r="BH43" i="5" s="1"/>
  <c r="BH23" i="5"/>
  <c r="AN47" i="5"/>
  <c r="AN48" i="5" s="1"/>
  <c r="BH45" i="5"/>
  <c r="D46" i="5"/>
  <c r="G65" i="2" l="1"/>
  <c r="H65" i="2" s="1"/>
  <c r="BH47" i="5"/>
  <c r="BH46" i="5"/>
  <c r="D48" i="5"/>
  <c r="D49" i="5" s="1"/>
  <c r="H49" i="5" s="1"/>
  <c r="L49" i="5" s="1"/>
  <c r="BL23" i="5"/>
  <c r="BL41" i="5"/>
  <c r="BL42" i="5" s="1"/>
  <c r="BH48" i="5"/>
  <c r="AF48" i="5"/>
  <c r="G47" i="2" l="1"/>
  <c r="H47" i="2" s="1"/>
  <c r="H52" i="2"/>
  <c r="H63" i="2"/>
  <c r="H49" i="2" s="1"/>
  <c r="H55" i="2"/>
  <c r="L52" i="5"/>
  <c r="P49" i="5"/>
  <c r="P52" i="5" l="1"/>
  <c r="T49" i="5"/>
  <c r="T52" i="5" l="1"/>
  <c r="X49" i="5"/>
  <c r="X52" i="5" l="1"/>
  <c r="AB49" i="5"/>
  <c r="AB52" i="5" l="1"/>
  <c r="AF49" i="5"/>
  <c r="AF52" i="5" l="1"/>
  <c r="AJ49" i="5"/>
  <c r="AJ52" i="5" l="1"/>
  <c r="AN49" i="5"/>
  <c r="AN52" i="5" l="1"/>
  <c r="AR49" i="5"/>
  <c r="AR52" i="5" l="1"/>
  <c r="AV49" i="5"/>
  <c r="AV52" i="5" l="1"/>
  <c r="AZ49" i="5"/>
  <c r="AZ52" i="5" l="1"/>
  <c r="BD49" i="5"/>
  <c r="BD52" i="5" s="1"/>
  <c r="O102" i="1" l="1"/>
  <c r="K92" i="1"/>
  <c r="K91" i="1"/>
  <c r="K90" i="1"/>
  <c r="K89" i="1"/>
  <c r="K88" i="1"/>
  <c r="K87" i="1"/>
  <c r="K84" i="1"/>
  <c r="K83" i="1"/>
  <c r="K82" i="1"/>
  <c r="K81" i="1"/>
  <c r="K85" i="1" s="1"/>
  <c r="K80" i="1"/>
  <c r="K79" i="1"/>
  <c r="K76" i="1"/>
  <c r="K77" i="1" s="1"/>
  <c r="K72" i="1"/>
  <c r="K71" i="1"/>
  <c r="K70" i="1"/>
  <c r="K69" i="1"/>
  <c r="K68" i="1"/>
  <c r="K67" i="1"/>
  <c r="K64" i="1"/>
  <c r="K63" i="1"/>
  <c r="K62" i="1"/>
  <c r="K61" i="1"/>
  <c r="K60" i="1"/>
  <c r="K59" i="1"/>
  <c r="K56" i="1"/>
  <c r="K57" i="1" s="1"/>
  <c r="K52" i="1"/>
  <c r="K51" i="1"/>
  <c r="K50" i="1"/>
  <c r="K49" i="1"/>
  <c r="K48" i="1"/>
  <c r="K47" i="1"/>
  <c r="K44" i="1"/>
  <c r="K43" i="1"/>
  <c r="K42" i="1"/>
  <c r="K41" i="1"/>
  <c r="K40" i="1"/>
  <c r="K39" i="1"/>
  <c r="K36" i="1"/>
  <c r="K37" i="1" s="1"/>
  <c r="K32" i="1"/>
  <c r="K31" i="1"/>
  <c r="K30" i="1"/>
  <c r="K29" i="1"/>
  <c r="K28" i="1"/>
  <c r="K27" i="1"/>
  <c r="K24" i="1"/>
  <c r="K23" i="1"/>
  <c r="K22" i="1"/>
  <c r="K21" i="1"/>
  <c r="K20" i="1"/>
  <c r="K19" i="1"/>
  <c r="K16" i="1"/>
  <c r="K17" i="1" s="1"/>
  <c r="C11" i="1"/>
  <c r="K25" i="1" l="1"/>
  <c r="K45" i="1"/>
  <c r="K53" i="1"/>
  <c r="K65" i="1"/>
  <c r="K73" i="1"/>
  <c r="K93" i="1"/>
  <c r="K94" i="1" s="1"/>
  <c r="K33" i="1"/>
  <c r="P102" i="1" l="1"/>
</calcChain>
</file>

<file path=xl/sharedStrings.xml><?xml version="1.0" encoding="utf-8"?>
<sst xmlns="http://schemas.openxmlformats.org/spreadsheetml/2006/main" count="3851" uniqueCount="412">
  <si>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</si>
  <si>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</si>
  <si>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</si>
  <si>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</si>
  <si>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</si>
  <si>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PRESUPUESTO OFICIAL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</si>
  <si>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</si>
  <si>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</si>
  <si>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</si>
  <si>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</si>
  <si>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</si>
  <si>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</si>
  <si>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</si>
  <si>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</si>
  <si>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</si>
  <si>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</si>
  <si>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</si>
  <si>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</si>
  <si>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 MUNICIPIO DE GARZON</t>
  </si>
  <si>
    <t>PRELIMINARES</t>
  </si>
  <si>
    <t>1P</t>
  </si>
  <si>
    <t>LOCALIZACION Y REPLANTEO</t>
  </si>
  <si>
    <t>ML</t>
  </si>
  <si>
    <t>Subtotal</t>
  </si>
  <si>
    <t>ESTRUCTURA DE PAVIMENTO PLACA HUELLA</t>
  </si>
  <si>
    <t>ESP 210-13 INV.</t>
  </si>
  <si>
    <t>EXCAVACIÓN MECÁNICA (EXPLANACIÓN). ESP. 210-13 INV.  INCLUYE RETIRO DE MATERIAL PROVENIENTE DE LA EXCAVACIÓN A DISPOSICIÓN FINAL DEL MISMO.</t>
  </si>
  <si>
    <t>M3</t>
  </si>
  <si>
    <t>2P</t>
  </si>
  <si>
    <t>EXCAVACION MANUAL EN MATERIAL SECO (INCLUYE TRANSPORTE  A SITIO AUTORIZADO.)</t>
  </si>
  <si>
    <t>ESP 320-13 INV.</t>
  </si>
  <si>
    <t>SUMINISTRO, INSTALACION, EXTENDIDA, NIVELACION, HUMEDECIMIENTO O AIREACION Y COMPACTACION DE SUBBASE GRANULAR CBR ≥ 40%. ESP. 320-13 INV.</t>
  </si>
  <si>
    <t>ESP 640-13 INV.</t>
  </si>
  <si>
    <t>ACERO DE REFUERZO 4.200 KG/CM²  (60.000 PSI) ESP.640-13 INV. PARA PLACAS, RIOSTRAS, CUNETAS,  BORDILLOS Y DENTELLONES</t>
  </si>
  <si>
    <t>KG</t>
  </si>
  <si>
    <t>4P</t>
  </si>
  <si>
    <t>SUMINISTRO E INSTALACIÓN DE CONCRETO NORMAL CLASE D - (F´C=210 KGF/CM2) O (3.000 PSI) PARA DENTELLONES- PLACAS - RIOSTRAS - CUNETAS - BORDILLO.</t>
  </si>
  <si>
    <t>ESP 630-13 INV.</t>
  </si>
  <si>
    <t>SUMINISTRO E INSTALACIÓN DE CONCRETO CICLÓPEO DE 210 KG/CM² (3.000 PSI)  ESPESOR 0,15 M.60% CONCRETO NORMAL DE 210 KG/CM² (3.000 PSI) , 40% PIEDRA ESP. 630-13 INV. PARA HUELLAS.</t>
  </si>
  <si>
    <t>OBRAS DE DRENAJE Y COMPLEMENTARIAS: ALCANTARILLAS (8)</t>
  </si>
  <si>
    <t>5P</t>
  </si>
  <si>
    <t>SUMINISTRO E INSTALACIÓN DE SOLADO DE LIMPIEZA EN CONCRETO NORMAL CLASE F- (F´C=140 KGF/CM2). PARA OBRAS DE ARTE.</t>
  </si>
  <si>
    <t>6P</t>
  </si>
  <si>
    <t>SUMINISTRO E INSTALACIÓN DE CONCRETO NORMAL CLASE D- (F´C=210 KGF/CM2). PARA CONSTRUCCION DE CABEZOTES, MUROS, ENCOLES, DESCOLES Y PLACAS DE SOBREPISO DE ALCANTARILLAS.</t>
  </si>
  <si>
    <t>ESP. 661-13 INV.</t>
  </si>
  <si>
    <t>SUMINISTRO E INTALACION DE TUBERIA EN CONCRETO F=36", L=1M. ESP. 661-13 INV.</t>
  </si>
  <si>
    <t>M</t>
  </si>
  <si>
    <t>ESP.640-13 INV.</t>
  </si>
  <si>
    <t>ACERO DE REFUERZO 4.200 KG/CM²  (60.000 PSI) ESP.640-13 INV. PARA ALCANTARILLA, BOX, MUROS.</t>
  </si>
  <si>
    <t xml:space="preserve">ESP. 673-13 INV. </t>
  </si>
  <si>
    <t xml:space="preserve">SUMINISTRO E INSTALACION MATERIAL GRANULAR FILTRANTE. ESP. 673-13 INV. </t>
  </si>
  <si>
    <t>ESP. 220.1-13 INV.</t>
  </si>
  <si>
    <t>TERRAPLEN / MEJORAMIENTO CONFORMADO CON MATERIAL SELECCIONADO. ESP. 220.1-13 INV.</t>
  </si>
  <si>
    <t>2. MUNICIPIO DE EL PITAL</t>
  </si>
  <si>
    <t>OBRAS DE DRENAJE Y COMPLEMENTARIAS: ALCANTARILLAS (16)</t>
  </si>
  <si>
    <t>3. MUNICIPIO DE EL AGRADO</t>
  </si>
  <si>
    <t>3.2 ESTRUCTURA DE PAVIMENTO PLACA HUELLA</t>
  </si>
  <si>
    <t>4. MUNICIPIO DE PAICOL</t>
  </si>
  <si>
    <t>OBRAS DE DRENAJE Y COMPLEMENTARIAS: ALCANTARILLAS (6)</t>
  </si>
  <si>
    <t xml:space="preserve">SUBTOTAL OBRAS </t>
  </si>
  <si>
    <t>PLAN DE MANEJO DE TRANSITO (PMT)</t>
  </si>
  <si>
    <t>PAGA</t>
  </si>
  <si>
    <t>CARACTERIZACION DE LOS CORREDORES VIALES A INTERVENIR  EN EL MUNICIPIO DE GARZON - 73,45 Km.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</si>
  <si>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</si>
  <si>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</si>
  <si>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VALOR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</si>
  <si>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</si>
  <si>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</si>
  <si>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</si>
  <si>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IMPREVISTO</t>
  </si>
  <si>
    <t>UTILIDAD</t>
  </si>
  <si>
    <t>TOTAL A.I.U</t>
  </si>
  <si>
    <t>A.I.U.=</t>
  </si>
  <si>
    <t>ING. PABLO CESAR ARRIETA RAMIREZ - Apoyo S.V.I</t>
  </si>
  <si>
    <t>ANALISIS Y DESGLOSE DEL A.I.U</t>
  </si>
  <si>
    <t>ITEM</t>
  </si>
  <si>
    <t>DESCRIPCIÓN</t>
  </si>
  <si>
    <t>V. UNITARIO</t>
  </si>
  <si>
    <t>MESES</t>
  </si>
  <si>
    <t>% DEDICACIÓN</t>
  </si>
  <si>
    <t>ADMINISTRACIÓN</t>
  </si>
  <si>
    <t>PERSONAL</t>
  </si>
  <si>
    <t>1.1</t>
  </si>
  <si>
    <t>INGENIERO DIRECTOR DE OBRA (Prog. Gerencia de proyectos)</t>
  </si>
  <si>
    <t>1.2</t>
  </si>
  <si>
    <t xml:space="preserve">INGENIERO CIVIL RESIDENTE DE OBRA </t>
  </si>
  <si>
    <t>1.3</t>
  </si>
  <si>
    <t>ESPECIALISTA EN GEOTECNIA VIAL</t>
  </si>
  <si>
    <t>1.4</t>
  </si>
  <si>
    <t>ESPECIALISTA EN ESTRUCTURAS</t>
  </si>
  <si>
    <t>1.5</t>
  </si>
  <si>
    <t>INGENIERO INDUSTRIAL (SISOMA)</t>
  </si>
  <si>
    <t>1.6</t>
  </si>
  <si>
    <t>INGENIERO AMBIENTAL</t>
  </si>
  <si>
    <t>1.7</t>
  </si>
  <si>
    <t>INSPECTOR DE OBRA</t>
  </si>
  <si>
    <t>1.8</t>
  </si>
  <si>
    <t>1.9</t>
  </si>
  <si>
    <t>CELADOR ALMACENISTA</t>
  </si>
  <si>
    <t>1.10</t>
  </si>
  <si>
    <t>CONDUCTOR</t>
  </si>
  <si>
    <t>1.11</t>
  </si>
  <si>
    <t>TOPOGRAFO (control permanente de niveles y alineamiento)</t>
  </si>
  <si>
    <t>1.12</t>
  </si>
  <si>
    <t>CADENERO (control permanente de niveles y alineamiento)</t>
  </si>
  <si>
    <t>1.13</t>
  </si>
  <si>
    <t>CONTROLADORES DE TRANSITO (PALETEROS)</t>
  </si>
  <si>
    <t>1.14</t>
  </si>
  <si>
    <t>1.15</t>
  </si>
  <si>
    <t>SUB TOTAL COSTOS DE PERSONAL</t>
  </si>
  <si>
    <t>FACTOR PRESTACIONAL</t>
  </si>
  <si>
    <t>PORCENTAJE</t>
  </si>
  <si>
    <t xml:space="preserve">CESANTIAS </t>
  </si>
  <si>
    <t xml:space="preserve">INTERESES DE CESANTIAS </t>
  </si>
  <si>
    <t>PRIMA LEGAL</t>
  </si>
  <si>
    <t>VACACIONES</t>
  </si>
  <si>
    <t>SUB TOTAL COSTOS DE PRESTACIONES</t>
  </si>
  <si>
    <t xml:space="preserve">SEGURIDAD SOCIAL </t>
  </si>
  <si>
    <t>1.16</t>
  </si>
  <si>
    <t>Eps salud 12,5% Aporte patronal 8,5%</t>
  </si>
  <si>
    <t>1.17</t>
  </si>
  <si>
    <t>Pension 16%, Aporte patronal 12%</t>
  </si>
  <si>
    <t>1.18</t>
  </si>
  <si>
    <t xml:space="preserve">A.R.P </t>
  </si>
  <si>
    <t>1.19</t>
  </si>
  <si>
    <t>Caja de compesación familiar</t>
  </si>
  <si>
    <t>1.20</t>
  </si>
  <si>
    <t>SENA</t>
  </si>
  <si>
    <t>1.21</t>
  </si>
  <si>
    <t>I.C.B.F</t>
  </si>
  <si>
    <t>1.22</t>
  </si>
  <si>
    <t>Otros (subsidio de transporte 0,6%; Dotacion 0,46% hasta 2 SMMLV)</t>
  </si>
  <si>
    <t>SUB TOTAL COSTOS DE SEGURIDAD SOCIAL</t>
  </si>
  <si>
    <t xml:space="preserve">OTROS GASTOS </t>
  </si>
  <si>
    <t>UNIDAD</t>
  </si>
  <si>
    <t>CANT</t>
  </si>
  <si>
    <t>VR. UNIT</t>
  </si>
  <si>
    <t>TOTAL</t>
  </si>
  <si>
    <t>1.23</t>
  </si>
  <si>
    <t>EQUIPO COMPLETO DE TOPOGRAFIA (INCLUYE TRANSITO, NIVEL, ESTACION Y ELEMENTOS COMPLEMENTARIOS)</t>
  </si>
  <si>
    <t>Mes</t>
  </si>
  <si>
    <t>1.24</t>
  </si>
  <si>
    <t>OFICINA, PAPELERÍA E INSUMOS DE OFICINA, ASEO</t>
  </si>
  <si>
    <t>1.25</t>
  </si>
  <si>
    <t>LABORATORIO DE SUELOS, CONCRETOS Y PAVIMENTOS (LIMITES, DENSIDADES:PROCTOR, GRANULOMETRIA, RESISTENCIA CONCRETO-FLEXION..ETC,)</t>
  </si>
  <si>
    <t>1.25.1</t>
  </si>
  <si>
    <t>TIPO ENSAYO</t>
  </si>
  <si>
    <t>CANT.</t>
  </si>
  <si>
    <t>V. UNIT</t>
  </si>
  <si>
    <t>1.25.2</t>
  </si>
  <si>
    <t>Ensayos de caracterizacion (granulometrias, limites, Indices de plasticidad, desgaste, dureza, limpieza)</t>
  </si>
  <si>
    <t>1.25.3</t>
  </si>
  <si>
    <t>desgaste maquina de los angeles</t>
  </si>
  <si>
    <t>1.25.4</t>
  </si>
  <si>
    <t>Resistencia a la compresion del concreto</t>
  </si>
  <si>
    <t>1.25.5</t>
  </si>
  <si>
    <t>proctor Modificado</t>
  </si>
  <si>
    <t>1.25.6</t>
  </si>
  <si>
    <t>densidad in situ</t>
  </si>
  <si>
    <t>Sub Total</t>
  </si>
  <si>
    <t>1.26</t>
  </si>
  <si>
    <t>ALQUILER DE VEHICULO - CAMIONETA &gt;2000 CC. PICK-UP Ó SIMILAR (INCLUYE COMBUSTIBLE) Cantidad 02 und.</t>
  </si>
  <si>
    <t>1.27</t>
  </si>
  <si>
    <t>VALLA INFORMATIVA 2.0X2.0 MTS</t>
  </si>
  <si>
    <t>Und</t>
  </si>
  <si>
    <t>SUB TOTAL OTROS GASTOS</t>
  </si>
  <si>
    <t>GASTOS DE IMPUESTOS Y PUBLICACION</t>
  </si>
  <si>
    <t>1.28</t>
  </si>
  <si>
    <t>Estampilla Pro Cultura</t>
  </si>
  <si>
    <t>1.29</t>
  </si>
  <si>
    <t>Estampilla Pro Desarrollo</t>
  </si>
  <si>
    <t>1.30</t>
  </si>
  <si>
    <t>Estampilla Pro Usco</t>
  </si>
  <si>
    <t>1.31</t>
  </si>
  <si>
    <t>Estampilla Pro Deporte</t>
  </si>
  <si>
    <t>1.32</t>
  </si>
  <si>
    <t>IMPUESTO SEGURIDAD DEMOCRATICA</t>
  </si>
  <si>
    <t>SUB TOTAL COSTOS DE IMPUESTOS Y PERFECCIONAMIENTO</t>
  </si>
  <si>
    <t xml:space="preserve">GASTOS DE POLIZAS </t>
  </si>
  <si>
    <t>1.34</t>
  </si>
  <si>
    <t>Poliza de calidad, cumplimiento, salarios</t>
  </si>
  <si>
    <t xml:space="preserve">SUB TOTAL COSTOS DE POLIZAS </t>
  </si>
  <si>
    <t>TOTAL DE ADMINISTRACION (A)</t>
  </si>
  <si>
    <t>IMPREVISTOS  (I)</t>
  </si>
  <si>
    <t>Imprevisto Generales en Ejecución de Obra</t>
  </si>
  <si>
    <t>TOTAL DEL IMPREVISTO</t>
  </si>
  <si>
    <t>UTILIDAD (U)</t>
  </si>
  <si>
    <t>Ganancias esperadas</t>
  </si>
  <si>
    <t>TOTAL DE LA UTILDAD</t>
  </si>
  <si>
    <t>TOTAL A.I.U.</t>
  </si>
  <si>
    <t>Elaboro: PABLO CESAR ARRIETA RAMIREZ</t>
  </si>
  <si>
    <t>ING. APOYO SVI - GOBERNACIÓN DEL HUILA.</t>
  </si>
  <si>
    <t>PRESUPUESTO OFICIAL DE INTERVENTORIA</t>
  </si>
  <si>
    <t>CARGO / OFICIO</t>
  </si>
  <si>
    <t>SUELDO Y/O JORNAL MENSUAL</t>
  </si>
  <si>
    <t>Dedicación (Hombre-Mes)</t>
  </si>
  <si>
    <t>FACTOR MULTIPLICADOR</t>
  </si>
  <si>
    <t>DURACION TOTAL (Mes)</t>
  </si>
  <si>
    <t>VALOR PARCIAL</t>
  </si>
  <si>
    <t>PERSONAL PROFESIONAL</t>
  </si>
  <si>
    <t>Director de interventoría</t>
  </si>
  <si>
    <t xml:space="preserve">Ingeniero Civil Residente de interventoría </t>
  </si>
  <si>
    <t>Tecnologo SISO</t>
  </si>
  <si>
    <t>Inspector de Interventoria 1</t>
  </si>
  <si>
    <t>Inspector de Interventoria 2</t>
  </si>
  <si>
    <t>PERSONAL TECNICO Y ADMINISTRATIVO</t>
  </si>
  <si>
    <t>Topografo</t>
  </si>
  <si>
    <t>Cadenero 1</t>
  </si>
  <si>
    <t>TOTAL COSTOS DE PERSONAL</t>
  </si>
  <si>
    <t>OTROS COSTOS DIRECTOS</t>
  </si>
  <si>
    <t>CONCEPTO</t>
  </si>
  <si>
    <t>COSTO ($)</t>
  </si>
  <si>
    <t>VALOR PARCIAL ($)</t>
  </si>
  <si>
    <t>LABORATORIO DE SUELOS, CONCRETOS Y PAVIMENTOS (LIMITES, DENSIDADES:PROTOR, GRANULOMETRIA, RESISTENCIA CONCRETO-FLEXION..ETC,)</t>
  </si>
  <si>
    <t xml:space="preserve">ALQUILER DE VEHICULO - CAMIONETA &gt;2000 CC. PICK-UP Ó SIMILAR (INCLUYE CONDUCTOR Y COMBUSTIBLE) </t>
  </si>
  <si>
    <t>SUB TOTAL OTROS COSTOS</t>
  </si>
  <si>
    <t>COSTO DIRECTO INTERVENTORIA</t>
  </si>
  <si>
    <t>IVA = 19%</t>
  </si>
  <si>
    <t>COSTO TOTAL</t>
  </si>
  <si>
    <t xml:space="preserve">ANEXO  FACTOR MULTIPLICADOR </t>
  </si>
  <si>
    <t>%</t>
  </si>
  <si>
    <t>A</t>
  </si>
  <si>
    <t>SALARIO</t>
  </si>
  <si>
    <t>B</t>
  </si>
  <si>
    <t>PRESTACIONES SOCIALES</t>
  </si>
  <si>
    <t>Cesantías (A/12)</t>
  </si>
  <si>
    <t>Intereses sobre cesantía</t>
  </si>
  <si>
    <t>Prima de servicios anual (A/12)</t>
  </si>
  <si>
    <t>Vacaciones (15/360)</t>
  </si>
  <si>
    <t>C</t>
  </si>
  <si>
    <t>SISTEMA DE SEGURIDAD SOCIAL INTEGRAL</t>
  </si>
  <si>
    <t>Salud</t>
  </si>
  <si>
    <t xml:space="preserve">Pension </t>
  </si>
  <si>
    <t>A. R. P. (RIESGO 5).</t>
  </si>
  <si>
    <t>que No sobrepase el limite de 4salarios min</t>
  </si>
  <si>
    <t>Subsidio Familiar.</t>
  </si>
  <si>
    <t>I.C.B.F.</t>
  </si>
  <si>
    <t>SENA.</t>
  </si>
  <si>
    <t>Dotación ( Hasta 2 SMMLV).</t>
  </si>
  <si>
    <t>D</t>
  </si>
  <si>
    <t xml:space="preserve">COSTOS DE PERFECCIONAMIENTO (ESTAMPILLAS  Y POLIZAS) </t>
  </si>
  <si>
    <t>Estampilla Prodesarrollo Departamental.</t>
  </si>
  <si>
    <t>Estampilla ProCultura.</t>
  </si>
  <si>
    <t>Estampilla Prodeporte</t>
  </si>
  <si>
    <t>Estampilla Prodesarrollo de la Universidad Surcolombiana</t>
  </si>
  <si>
    <t>Polizas</t>
  </si>
  <si>
    <t>E</t>
  </si>
  <si>
    <t xml:space="preserve">OTROS IMPUESTOS </t>
  </si>
  <si>
    <t>Impuesto bancario y costos financieros.</t>
  </si>
  <si>
    <t>F</t>
  </si>
  <si>
    <t>GASTOS OFICINA DEL CONSULTOR</t>
  </si>
  <si>
    <t>Alquiler oficina, incluye dotación y pago servicios públicos</t>
  </si>
  <si>
    <t>Personal técnico no facturable</t>
  </si>
  <si>
    <t>Edición y elaboración de informes</t>
  </si>
  <si>
    <t>Fotocopias.</t>
  </si>
  <si>
    <t>Gastos de viaje y viáticos</t>
  </si>
  <si>
    <t>IMPREVISTOS</t>
  </si>
  <si>
    <t>G</t>
  </si>
  <si>
    <t xml:space="preserve">HONORARIOS (UTILIDAD) </t>
  </si>
  <si>
    <t>SUBTOTAL</t>
  </si>
  <si>
    <t xml:space="preserve">FACTOR MULTIPLICADOR ESTIMADO - FM </t>
  </si>
  <si>
    <t>CRONOGRAMA DE OBRAS Y FLUJO DE INVERSION PROGRAMADO</t>
  </si>
  <si>
    <t>GOBERNACION DEL HUILA</t>
  </si>
  <si>
    <t>PLAZO DE EJECUCION TOTAL</t>
  </si>
  <si>
    <t>CATORCE (14) MESES</t>
  </si>
  <si>
    <t>PLAZO DE EJECUCION FISICA DE OBRA: 10 MESES</t>
  </si>
  <si>
    <t>DURACION MESES</t>
  </si>
  <si>
    <t>PLACA HUELLA</t>
  </si>
  <si>
    <t xml:space="preserve">PROCESO DE CONTRATACION </t>
  </si>
  <si>
    <t>MUNICIPIO DE GARZON</t>
  </si>
  <si>
    <t>OBRAS DE DRENAJE Y COMPLEMENTARIAS: ALCANTARILLAS (15)</t>
  </si>
  <si>
    <t>MUNICIPIO DE EL PITAL</t>
  </si>
  <si>
    <t>MUNICIPIO DE EL AGRADO</t>
  </si>
  <si>
    <t>MUNICIPIO DE PAICOL</t>
  </si>
  <si>
    <t>LIQUIDACION FINANCIERA</t>
  </si>
  <si>
    <t>A.I.U 30%</t>
  </si>
  <si>
    <t xml:space="preserve">IMPLEMENTACION DEL PAGA </t>
  </si>
  <si>
    <t>IMPLEMENTACION DEL PMT</t>
  </si>
  <si>
    <t>CARACTERIZACION MUNICIPIO DE GARZON</t>
  </si>
  <si>
    <t>INTERVENTORIA 7%</t>
  </si>
  <si>
    <t>INVERSION MENSUAL PROGRAMADA</t>
  </si>
  <si>
    <t>INVERSION MENSUAL PROGRAMADA ACUMULADA</t>
  </si>
  <si>
    <t>TOTALES</t>
  </si>
  <si>
    <t xml:space="preserve">% Programado acumulado </t>
  </si>
  <si>
    <t>elaboro</t>
  </si>
  <si>
    <t>Ing. PAULO CESAR ARRIETA RAMIREZ</t>
  </si>
  <si>
    <t>Apoyo Secretaria de Vias e Infraestructura - Gobernacion del Huila</t>
  </si>
  <si>
    <t>ESPECIALISTA EN VIAS</t>
  </si>
  <si>
    <t>PROYECTO PLACA HUELLA MUNICIPIO DE GARZON</t>
  </si>
  <si>
    <t>ANÁLISIS DE PRECIOS UNITARIOS</t>
  </si>
  <si>
    <t>DEPARTAMENTO DEL HUILA</t>
  </si>
  <si>
    <t>OBJETO:  “MEJORAMIENTO DE VÍAS TERCIARIAS MEDIANTE LA CONSTRUCCION DE PLACA HUELLA EN SITIOS CRITICOS DE LOS MUNICIPIOS DE GARZON, PITAL, AGRADO Y PAICOL DEPARTAMENTO DEL HUILA"</t>
  </si>
  <si>
    <t xml:space="preserve">ITEM:  LOCALIZACIÓN Y REPLANTEO.  </t>
  </si>
  <si>
    <t>No.</t>
  </si>
  <si>
    <t>UNIDAD:</t>
  </si>
  <si>
    <t>m</t>
  </si>
  <si>
    <t xml:space="preserve">ITEM DE PAGO: </t>
  </si>
  <si>
    <t>I. EQUIPO</t>
  </si>
  <si>
    <t>Descripción</t>
  </si>
  <si>
    <t>Tipo</t>
  </si>
  <si>
    <t>Tarifa/Hora</t>
  </si>
  <si>
    <t>Rendimiento</t>
  </si>
  <si>
    <t>Valor-Unit.</t>
  </si>
  <si>
    <t>HERRAMIENTA MENOR</t>
  </si>
  <si>
    <t>Sub-Total</t>
  </si>
  <si>
    <t>II. MATERIALES</t>
  </si>
  <si>
    <t>Unidad</t>
  </si>
  <si>
    <t>Precio-Unit.</t>
  </si>
  <si>
    <t>Cantidad</t>
  </si>
  <si>
    <t>ALAMBRE NEGRO No. 18</t>
  </si>
  <si>
    <t>Kg</t>
  </si>
  <si>
    <t>DURMIENTE ORDINARIO 4*4 CM</t>
  </si>
  <si>
    <t>PUNTILLA DE 1"</t>
  </si>
  <si>
    <t>lb</t>
  </si>
  <si>
    <t>III. TRANSPORTES</t>
  </si>
  <si>
    <t>Material</t>
  </si>
  <si>
    <t>Vol-peso ó Cant.</t>
  </si>
  <si>
    <t>Distancia</t>
  </si>
  <si>
    <t>Und.-Km</t>
  </si>
  <si>
    <t>Tarifa</t>
  </si>
  <si>
    <t>IV. MANO DE OBRA</t>
  </si>
  <si>
    <t>Trabajador</t>
  </si>
  <si>
    <t>Jornal</t>
  </si>
  <si>
    <t>Prestaciones</t>
  </si>
  <si>
    <t>Jornal Total</t>
  </si>
  <si>
    <t>CUADRILLA (2 obreros+1 oficial).</t>
  </si>
  <si>
    <t>C21</t>
  </si>
  <si>
    <t>Total Costo Directo</t>
  </si>
  <si>
    <t>PORCENTAGE</t>
  </si>
  <si>
    <t>VR TOTAL</t>
  </si>
  <si>
    <t>PRECIO UNITARIO TOTAL APROXIMADO AL PESO</t>
  </si>
  <si>
    <t>ELABORO:  PABLO CESAR ARRIETA RAMIREZ</t>
  </si>
  <si>
    <t xml:space="preserve"> Apoyo Secretaria de Vias Departamental</t>
  </si>
  <si>
    <t xml:space="preserve"> </t>
  </si>
  <si>
    <t>FECHA:  Octubre de 2022</t>
  </si>
  <si>
    <t>ITEM:  EXCAVACIÓN MECÁNICA (EXPLANACIÓN). ESP. 210-13 INV.  INCLUYE RETIRO DE MATERIAL PROVENIENTE DE LA EXCAVACIÓN A DISPOSICIÓN FINAL DEL MISMO.</t>
  </si>
  <si>
    <t>m3</t>
  </si>
  <si>
    <t>Retroexcavadora sobre oruga, potencia 138 HP, balde de 1,5 m3.</t>
  </si>
  <si>
    <t>Derechos de explotación y/o disposición de materiales</t>
  </si>
  <si>
    <t xml:space="preserve">TRANSPORTE DE MATERIAL SOBRANTES PROVENIENTE DE LA EXCAVACIÓN </t>
  </si>
  <si>
    <t>CUADRILLA (1 obrero+1 oficial).</t>
  </si>
  <si>
    <t>C11</t>
  </si>
  <si>
    <t>ITEM:  EXCAVACION MANUAL EN MATERIAL SECO (INCLUYE TRANSPORTE  A SITIO AUTORIZADO.)</t>
  </si>
  <si>
    <t>ITEM:  SUMINISTRO, INSTALACION, EXTENDIDA, NIVELACION, HUMEDECIMIENTO O AIREACION Y COMPACTACION DE SUBBASE GRANULAR CBR ≥ 40%. ESP. 320-13 INV.</t>
  </si>
  <si>
    <t>Motoniveladora  potencia 215 HP, ancho de cuchilla 4,27 m, peso 18 ton.</t>
  </si>
  <si>
    <t xml:space="preserve">Vibrocompatador, potencia 153 HP, peso 10 Ton. </t>
  </si>
  <si>
    <t xml:space="preserve">Carrotanque de agua(1000 Galones) </t>
  </si>
  <si>
    <t>SUB-BASE GRANULAR CBR 40%-ESP. 320-13. INVIAS.</t>
  </si>
  <si>
    <t>AGUA</t>
  </si>
  <si>
    <t>Lt</t>
  </si>
  <si>
    <t xml:space="preserve">TRANSPORTE MATERIAL PETREO. </t>
  </si>
  <si>
    <t>ITEM:  ACERO DE REFUERZO 4.200 KG/CM²  (60.000 PSI) ESP.640-13 INV. PARA PLACAS, RIOSTRAS, CUNETAS,  BORDILLOS Y DENTELLONES</t>
  </si>
  <si>
    <t>kg</t>
  </si>
  <si>
    <t xml:space="preserve">ACERO DE REFUERZO </t>
  </si>
  <si>
    <t>Transporte del acero desde el casco urbano</t>
  </si>
  <si>
    <t>Diametro</t>
  </si>
  <si>
    <t>Long barra</t>
  </si>
  <si>
    <t>Peso por barra</t>
  </si>
  <si>
    <t>total</t>
  </si>
  <si>
    <t>precio kg</t>
  </si>
  <si>
    <t>1/2"</t>
  </si>
  <si>
    <t>3/8"</t>
  </si>
  <si>
    <t>5/8"</t>
  </si>
  <si>
    <t>promedio</t>
  </si>
  <si>
    <t>ITEM:  SUMINISTRO E INSTALACIÓN DE CONCRETO NORMAL CLASE D - (F´C=210 KGF/CM2) O (3.000 PSI) PARA DENTELLONES- PLACAS - RIOSTRAS - CUNETAS - BORDILLO.</t>
  </si>
  <si>
    <t>Vibrador de concreto, Motor de 3 hp a 18.000 rpm Mangueras de 4 mt</t>
  </si>
  <si>
    <t>SUBPRODUCTO: CONCRETO NORMAL CLASE D- (F´C=210 KGF/CM2).</t>
  </si>
  <si>
    <t>Antisol Blanco</t>
  </si>
  <si>
    <t>Formaleta (gaviones, juntas de bordillos, juntas de cunetas, muros, concretos clase D,E, F y G)</t>
  </si>
  <si>
    <t>m2</t>
  </si>
  <si>
    <t>CUADRILLA (3 obreros+1 oficial).</t>
  </si>
  <si>
    <t>C31</t>
  </si>
  <si>
    <t>ITEM:  SUMINISTRO E INSTALACIÓN DE CONCRETO CICLÓPEO DE 210 KG/CM² (3.000 PSI)  ESPESOR 0,15 M.60% CONCRETO NORMAL DE 210 KG/CM² (3.000 PSI) , 40% PIEDRA ESP. 630-13 INV. PARA HUELLAS.</t>
  </si>
  <si>
    <t xml:space="preserve">ITEM:  SUMINISTRO E INSTALACIÓN DE CONCRETO CICLÓPEO DE 210 KG/CM² (3.000 PSI)  ESPESOR 0,15 M.60% CONCRETO NORMAL DE 210 KG/CM² (3.000 PSI) , 40% PIEDRA ESP. 630-13 INV. </t>
  </si>
  <si>
    <t>PIEDRA ZONGA Y/O MEDIA ZONGA (6-10)PULG.</t>
  </si>
  <si>
    <t>Agua para curado</t>
  </si>
  <si>
    <t>TRANSPORTE MATERIAL PIEDRA ZONGA Y/O MEDIA ZONGA.</t>
  </si>
  <si>
    <t>ITEM:  SUMINISTRO E INSTALACIÓN DE SOLADO DE LIMPIEZA EN CONCRETO NORMAL CLASE F- (F´C=140 KGF/CM2). PARA OBRAS DE ARTE.</t>
  </si>
  <si>
    <t>ITEM:  SUMINISTRO E INSTALACIÓN DE SOLADO DE LIMPIEZA EN CONCRETO NORMAL CLASE F- (F´C=140 KGF/CM2).</t>
  </si>
  <si>
    <t>HERRAMINETA MENOR(%)</t>
  </si>
  <si>
    <t>subproducto: concreto normal clase f- (f´c=140 kgf/cm2).</t>
  </si>
  <si>
    <t>,48 m3 de concret</t>
  </si>
  <si>
    <t>agua curado</t>
  </si>
  <si>
    <t>LITRO</t>
  </si>
  <si>
    <t>litro</t>
  </si>
  <si>
    <t>ITEM:  SUMINISTRO E INSTALACIÓN DE CONCRETO NORMAL CLASE D- (F´C=210 KGF/CM2). PARA CONSTRUCCION DE ENCOLES, DESCOLES Y PLACAS DE SOBREPISO DE ALCANTARILLAS.</t>
  </si>
  <si>
    <t>ITEM:  SUMINISTRO E INTALACION DE TUBERIA EN CONCRETO F=36", L=1M. ESP. 661-13 INV.</t>
  </si>
  <si>
    <t>RETROEXCAVADORA DE LLANTAS</t>
  </si>
  <si>
    <t>TUBO EN CONCRETO REFORZADO 36" EN CONCRETO F'c=28 Mpa. Especificación AASHTO M-170M y NTC 401.</t>
  </si>
  <si>
    <t>SUBPRODUCTO: CONCRETO NORMAL CLASE F - ( F'C=140 KGF/CM2). PARA  ATRAQUE.</t>
  </si>
  <si>
    <t>SUBPRODUCTO : MORTERO RELACION 1:3.PARA JUNTAS.</t>
  </si>
  <si>
    <t>Transporte de tubo</t>
  </si>
  <si>
    <t>ITEM:  ACERO DE REFUERZO 4.200 KG/CM²  (60.000 PSI) ESP.640-13 INV. PARA ALCANTARILLA, BOX, MUROS.</t>
  </si>
  <si>
    <t xml:space="preserve">ITEM:  SUMINISTRO E INSTALACION MATERIAL GRANULAR FILTRANTE. ESP. 673-13 INV. </t>
  </si>
  <si>
    <t>H</t>
  </si>
  <si>
    <t>L</t>
  </si>
  <si>
    <t>GEOTEXTIL N.T. 2500 Ó SIMILAR.ESP. 673-13 INV.</t>
  </si>
  <si>
    <t>M2</t>
  </si>
  <si>
    <t>TUBERIA PERFORADA 4"</t>
  </si>
  <si>
    <t>MATERIAL GRANULAR DRENANTE ENTRE 3" Y 3/4"</t>
  </si>
  <si>
    <t>TRANSPORTE MATERIAL GRANULAR</t>
  </si>
  <si>
    <t>QUEDO CON EL TRANSPORTE</t>
  </si>
  <si>
    <t>ITEM:  TERRAPLEN / MEJORAMIENTO CONFORMADO CON MATERIAL SELECCIONADO. ESP. 220.1-13 INV.</t>
  </si>
  <si>
    <t>ITEM:  RELLENOS CONFORMADO CON MATERIAL SELECCIONADO. ESP. 220.1-13 INV.</t>
  </si>
  <si>
    <t>MATERIAL GRANULAR CLASIFICADO COMO SELECCIONADO. ESP. 220-13 INV.</t>
  </si>
  <si>
    <t>Agua</t>
  </si>
  <si>
    <t>TRANSPORTE MATERIAL PÉTREO. ACARREO</t>
  </si>
  <si>
    <t>PROYECTO PLACA HUELLA MUNICIPIO DE EL PITAL</t>
  </si>
  <si>
    <t>OBJETO:  “MEJORAMIENTO DE VÍAS TERCIARIAS MEDIANTE LA CONSTRUCCION DE PLACA HUELLA EN SITIOS CRITICOS DE LOS MUNICIPIOS DE GARZON, EL PITAL, EL AGRADO Y PAICOL DEPARTAMENTO DEL HUILA"</t>
  </si>
  <si>
    <t>FECHA:  Agosto de 2022</t>
  </si>
  <si>
    <t>PROYECTO PLACA HUELLA MUNICIPIO DE EL AGRADO</t>
  </si>
  <si>
    <t>PROYECTO PLACA HUELLA MUNICIPIO DE PAICOL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</si>
</sst>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_);\(&quot;$&quot;\ #,##0\)"/>
    <numFmt numFmtId="167" formatCode="&quot;$&quot;\ #,##0.00"/>
    <numFmt numFmtId="168" formatCode="&quot;$&quot;\ #,##0.00_);\(&quot;$&quot;\ #,##0.00\)"/>
    <numFmt numFmtId="169" formatCode="_-[$$-240A]* #,##0_-;\-[$$-240A]* #,##0_-;_-[$$-240A]* &quot;-&quot;??_-;_-@_-"/>
    <numFmt numFmtId="170" formatCode="_-[$$-240A]\ * #,##0.00_-;\-[$$-240A]\ * #,##0.00_-;_-[$$-240A]\ * &quot;-&quot;??_-;_-@_-"/>
    <numFmt numFmtId="171" formatCode="_-[$$-240A]\ * #,##0.00_ ;_-[$$-240A]\ * \-#,##0.00\ ;_-[$$-240A]\ * &quot;-&quot;??_ ;_-@_ "/>
    <numFmt numFmtId="172" formatCode="_-* #,##0.00\ &quot;Pts&quot;_-;\-* #,##0.00\ &quot;Pts&quot;_-;_-* &quot;-&quot;??\ &quot;Pts&quot;_-;_-@_-"/>
    <numFmt numFmtId="173" formatCode="_([$$-240A]\ * #,##0.00_);_([$$-240A]\ * \(#,##0.00\);_([$$-240A]\ * &quot;-&quot;??_);_(@_)"/>
    <numFmt numFmtId="174" formatCode="_([$$-240A]\ * #,##0_);_([$$-240A]\ * \(#,##0\);_([$$-240A]\ * &quot;-&quot;??_);_(@_)"/>
    <numFmt numFmtId="175" formatCode="0#.00\ \L\t"/>
    <numFmt numFmtId="176" formatCode="_ [$$-240A]\ * #,##0.00_ ;_ [$$-240A]\ * \-#,##0.00_ ;_ [$$-240A]\ * &quot;-&quot;??_ ;_ @_ "/>
    <numFmt numFmtId="177" formatCode="&quot;$&quot;\ #,##0"/>
    <numFmt numFmtId="178" formatCode="_ * #,##0.00_ ;_ * \-#,##0.00_ ;_ * &quot;-&quot;??_ ;_ @_ "/>
    <numFmt numFmtId="179" formatCode="_ * #,##0_ ;_ * \-#,##0_ ;_ * &quot;-&quot;??_ ;_ @_ "/>
    <numFmt numFmtId="180" formatCode="_-&quot;$&quot;* #,##0_-;\-&quot;$&quot;* #,##0_-;_-&quot;$&quot;* &quot;-&quot;_-;_-@_-"/>
    <numFmt numFmtId="181" formatCode="_-* #,##0.00_-;\-* #,##0.00_-;_-* &quot;-&quot;_-;_-@_-"/>
    <numFmt numFmtId="182" formatCode="_-&quot;$&quot;* #,##0.00_-;\-&quot;$&quot;* #,##0.00_-;_-&quot;$&quot;* &quot;-&quot;_-;_-@_-"/>
    <numFmt numFmtId="183" formatCode="_ &quot;$&quot;\ * #,##0.00_ ;_ &quot;$&quot;\ * \-#,##0.00_ ;_ &quot;$&quot;\ * &quot;-&quot;??_ ;_ @_ "/>
    <numFmt numFmtId="184" formatCode="_-&quot;$&quot;* #,##0_-;\-&quot;$&quot;* #,##0_-;_-&quot;$&quot;* &quot;-&quot;??_-;_-@_-"/>
    <numFmt numFmtId="185" formatCode="_-&quot;$&quot;* #,##0.00_-;\-&quot;$&quot;* #,##0.00_-;_-&quot;$&quot;* &quot;-&quot;??_-;_-@_-"/>
    <numFmt numFmtId="186" formatCode="_-&quot;$&quot;\ * #,##0.0000000000000_-;\-&quot;$&quot;\ * #,##0.0000000000000_-;_-&quot;$&quot;\ * &quot;-&quot;??_-;_-@_-"/>
    <numFmt numFmtId="187" formatCode="_-&quot;$&quot;\ * #,##0.0000_-;\-&quot;$&quot;\ * #,##0.0000_-;_-&quot;$&quot;\ * &quot;-&quot;????_-;_-@_-"/>
    <numFmt numFmtId="188" formatCode="_-&quot;$&quot;\ * #,##0.000000000000_-;\-&quot;$&quot;\ * #,##0.000000000000_-;_-&quot;$&quot;\ * &quot;-&quot;????????????_-;_-@_-"/>
    <numFmt numFmtId="189" formatCode="0.0%"/>
    <numFmt numFmtId="190" formatCode="_-&quot;$&quot;\ * #,##0.0000_-;\-&quot;$&quot;\ * #,##0.0000_-;_-&quot;$&quot;\ * &quot;-&quot;??_-;_-@_-"/>
    <numFmt numFmtId="191" formatCode="_-&quot;$&quot;\ * #,##0_-;\-&quot;$&quot;\ * #,##0_-;_-&quot;$&quot;\ * &quot;-&quot;??_-;_-@_-"/>
    <numFmt numFmtId="192" formatCode="_-&quot;$&quot;\ * #,##0.000000000000_-;\-&quot;$&quot;\ * #,##0.000000000000_-;_-&quot;$&quot;\ * &quot;-&quot;??_-;_-@_-"/>
    <numFmt numFmtId="193" formatCode="_(&quot;$&quot;\ * #,##0.00_);_(&quot;$&quot;\ * \(#,##0.00\);_(&quot;$&quot;\ * &quot;-&quot;??_);_(@_)"/>
    <numFmt numFmtId="194" formatCode="_-&quot;$&quot;\ * #,##0.00_-;\-&quot;$&quot;\ * #,##0.00_-;_-&quot;$&quot;\ * &quot;-&quot;_-;_-@_-"/>
    <numFmt numFmtId="195" formatCode="0.0"/>
    <numFmt numFmtId="196" formatCode="_(* #,##0_);_(* \(#,##0\);_(* &quot;-&quot;??_);_(@_)"/>
    <numFmt numFmtId="197" formatCode="_-&quot;$&quot;\ * #,##0.0000000000_-;\-&quot;$&quot;\ * #,##0.0000000000_-;_-&quot;$&quot;\ * &quot;-&quot;_-;_-@_-"/>
    <numFmt numFmtId="198" formatCode="#,##0.0000"/>
    <numFmt numFmtId="199" formatCode="_(* #,##0.00_);_(* \(#,##0.00\);_(* &quot;-&quot;??_);_(@_)"/>
    <numFmt numFmtId="200" formatCode="_-&quot;$&quot;\ * #,##0.0000_-;\-&quot;$&quot;\ * #,##0.0000_-;_-&quot;$&quot;\ * &quot;-&quot;_-;_-@_-"/>
    <numFmt numFmtId="201" formatCode="0.0000%"/>
    <numFmt numFmtId="202" formatCode="0.0000"/>
    <numFmt numFmtId="203" formatCode="0.000"/>
    <numFmt numFmtId="204" formatCode="[$$-240A]\ #,##0.00"/>
    <numFmt numFmtId="205" formatCode="[$$-240A]#,##0.000"/>
    <numFmt numFmtId="206" formatCode="[$$-240A]#,##0.00"/>
  </numFmts>
  <fonts count="6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b/>
      <sz val="18"/>
      <name val="Arial Narrow"/>
      <family val="2"/>
    </font>
    <font>
      <sz val="18"/>
      <name val="Arial Narrow"/>
      <family val="2"/>
    </font>
    <font>
      <b/>
      <u/>
      <sz val="12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sz val="12"/>
      <color indexed="8"/>
      <name val="Arial Narrow"/>
      <family val="2"/>
    </font>
    <font>
      <sz val="15"/>
      <name val="Arial Narrow"/>
      <family val="2"/>
    </font>
    <font>
      <sz val="20"/>
      <name val="Arial Narrow"/>
      <family val="2"/>
    </font>
    <font>
      <sz val="8"/>
      <name val="Arial Narrow"/>
      <family val="2"/>
    </font>
    <font>
      <sz val="14"/>
      <name val="Arial Narrow"/>
      <family val="2"/>
    </font>
    <font>
      <sz val="12"/>
      <color theme="0"/>
      <name val="Arial Narrow"/>
      <family val="2"/>
    </font>
    <font>
      <sz val="8"/>
      <color theme="0"/>
      <name val="Arial Narrow"/>
      <family val="2"/>
    </font>
    <font>
      <sz val="10"/>
      <color theme="0"/>
      <name val="Arial Narrow"/>
      <family val="2"/>
    </font>
    <font>
      <sz val="10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2"/>
      <color indexed="8"/>
      <name val="Verdana"/>
      <family val="2"/>
    </font>
    <font>
      <sz val="9"/>
      <name val="Arial Narrow"/>
      <family val="2"/>
    </font>
    <font>
      <sz val="10"/>
      <color theme="1"/>
      <name val="Arial Narrow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8"/>
      <name val="Arial"/>
      <family val="2"/>
    </font>
    <font>
      <b/>
      <sz val="9"/>
      <name val="Arial Narrow"/>
      <family val="2"/>
    </font>
    <font>
      <b/>
      <i/>
      <sz val="9"/>
      <color theme="1"/>
      <name val="Arial Narrow"/>
      <family val="2"/>
    </font>
    <font>
      <sz val="12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8"/>
      <color theme="1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name val="Phinster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2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theme="0"/>
      <name val="Arial"/>
      <family val="2"/>
    </font>
    <font>
      <sz val="11"/>
      <color theme="0"/>
      <name val="Arial"/>
      <family val="2"/>
    </font>
    <font>
      <b/>
      <sz val="14"/>
      <color theme="1"/>
      <name val="Arial Narrow"/>
      <family val="2"/>
    </font>
    <font>
      <b/>
      <sz val="10"/>
      <color theme="1"/>
      <name val="Arial"/>
      <family val="2"/>
    </font>
    <font>
      <u/>
      <sz val="10"/>
      <color indexed="12"/>
      <name val="Arial"/>
      <family val="2"/>
    </font>
    <font>
      <u/>
      <sz val="10"/>
      <color theme="1"/>
      <name val="Arial"/>
      <family val="2"/>
    </font>
    <font>
      <sz val="10"/>
      <color theme="1"/>
      <name val="Arial"/>
      <family val="2"/>
    </font>
    <font>
      <sz val="16"/>
      <color theme="1"/>
      <name val="Arial"/>
      <family val="2"/>
    </font>
    <font>
      <b/>
      <sz val="7"/>
      <color theme="1"/>
      <name val="Arial"/>
      <family val="2"/>
    </font>
    <font>
      <b/>
      <sz val="14"/>
      <color theme="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8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7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180" fontId="1" fillId="0" borderId="0" applyFont="0" applyFill="0" applyBorder="0" applyAlignment="0" applyProtection="0"/>
    <xf numFmtId="0" fontId="3" fillId="0" borderId="0"/>
    <xf numFmtId="41" fontId="1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26" fillId="0" borderId="0" applyNumberFormat="0" applyFill="0" applyBorder="0" applyProtection="0">
      <alignment vertical="top"/>
    </xf>
    <xf numFmtId="0" fontId="3" fillId="0" borderId="0"/>
    <xf numFmtId="193" fontId="3" fillId="0" borderId="0" applyFont="0" applyFill="0" applyBorder="0" applyAlignment="0" applyProtection="0"/>
    <xf numFmtId="0" fontId="1" fillId="0" borderId="0"/>
    <xf numFmtId="0" fontId="3" fillId="0" borderId="0">
      <alignment vertical="top"/>
    </xf>
    <xf numFmtId="185" fontId="1" fillId="0" borderId="0" applyFont="0" applyFill="0" applyBorder="0" applyAlignment="0" applyProtection="0"/>
    <xf numFmtId="198" fontId="3" fillId="0" borderId="0" applyFont="0" applyFill="0" applyBorder="0" applyAlignment="0" applyProtection="0"/>
    <xf numFmtId="0" fontId="3" fillId="0" borderId="0"/>
    <xf numFmtId="0" fontId="3" fillId="0" borderId="0"/>
    <xf numFmtId="0" fontId="61" fillId="0" borderId="0" applyNumberFormat="0" applyFill="0" applyBorder="0" applyAlignment="0" applyProtection="0">
      <alignment vertical="top"/>
      <protection locked="0"/>
    </xf>
  </cellStyleXfs>
  <cellXfs count="800">
    <xf numFmtId="0" fontId="0" fillId="0" borderId="0" xfId="0"/>
    <xf numFmtId="0" fontId="2" fillId="0" borderId="0" xfId="2" applyFont="1"/>
    <xf numFmtId="0" fontId="4" fillId="0" borderId="0" xfId="3" applyFont="1" applyAlignment="1">
      <alignment horizontal="left"/>
    </xf>
    <xf numFmtId="0" fontId="5" fillId="0" borderId="0" xfId="3" applyFont="1" applyAlignment="1">
      <alignment horizontal="left"/>
    </xf>
    <xf numFmtId="0" fontId="6" fillId="0" borderId="0" xfId="2" applyFont="1"/>
    <xf numFmtId="0" fontId="2" fillId="0" borderId="4" xfId="2" applyFont="1" applyBorder="1"/>
    <xf numFmtId="0" fontId="2" fillId="0" borderId="8" xfId="2" applyFont="1" applyBorder="1"/>
    <xf numFmtId="0" fontId="4" fillId="0" borderId="9" xfId="3" applyFont="1" applyBorder="1" applyAlignment="1">
      <alignment horizontal="left"/>
    </xf>
    <xf numFmtId="0" fontId="5" fillId="0" borderId="9" xfId="3" applyFont="1" applyBorder="1" applyAlignment="1">
      <alignment horizontal="left"/>
    </xf>
    <xf numFmtId="0" fontId="2" fillId="2" borderId="0" xfId="2" applyFont="1" applyFill="1"/>
    <xf numFmtId="0" fontId="2" fillId="2" borderId="16" xfId="2" applyFont="1" applyFill="1" applyBorder="1"/>
    <xf numFmtId="0" fontId="2" fillId="2" borderId="8" xfId="2" applyFont="1" applyFill="1" applyBorder="1"/>
    <xf numFmtId="0" fontId="6" fillId="2" borderId="0" xfId="2" applyFont="1" applyFill="1"/>
    <xf numFmtId="0" fontId="2" fillId="0" borderId="16" xfId="2" applyFont="1" applyBorder="1"/>
    <xf numFmtId="0" fontId="11" fillId="0" borderId="30" xfId="6" applyFont="1" applyBorder="1" applyAlignment="1">
      <alignment horizontal="center" vertical="center" wrapText="1"/>
    </xf>
    <xf numFmtId="0" fontId="11" fillId="5" borderId="32" xfId="5" applyFont="1" applyFill="1" applyBorder="1" applyAlignment="1">
      <alignment vertical="center"/>
    </xf>
    <xf numFmtId="0" fontId="11" fillId="5" borderId="33" xfId="5" applyFont="1" applyFill="1" applyBorder="1" applyAlignment="1">
      <alignment vertical="center"/>
    </xf>
    <xf numFmtId="0" fontId="11" fillId="5" borderId="34" xfId="5" applyFont="1" applyFill="1" applyBorder="1" applyAlignment="1">
      <alignment vertical="center"/>
    </xf>
    <xf numFmtId="0" fontId="2" fillId="0" borderId="17" xfId="5" applyFont="1" applyBorder="1" applyAlignment="1">
      <alignment horizontal="center" vertical="center"/>
    </xf>
    <xf numFmtId="0" fontId="2" fillId="0" borderId="18" xfId="6" applyFont="1" applyBorder="1" applyAlignment="1">
      <alignment horizontal="center" vertical="center"/>
    </xf>
    <xf numFmtId="0" fontId="12" fillId="0" borderId="18" xfId="3" applyFont="1" applyBorder="1" applyAlignment="1">
      <alignment horizontal="justify" vertical="center" wrapText="1"/>
    </xf>
    <xf numFmtId="4" fontId="2" fillId="0" borderId="18" xfId="7" applyNumberFormat="1" applyFont="1" applyBorder="1" applyAlignment="1">
      <alignment horizontal="center" vertical="center" wrapText="1"/>
    </xf>
    <xf numFmtId="166" fontId="2" fillId="0" borderId="18" xfId="8" applyNumberFormat="1" applyFont="1" applyBorder="1" applyAlignment="1">
      <alignment horizontal="right" vertical="center" wrapText="1"/>
    </xf>
    <xf numFmtId="166" fontId="2" fillId="0" borderId="19" xfId="8" applyNumberFormat="1" applyFont="1" applyBorder="1" applyAlignment="1">
      <alignment horizontal="right" vertical="center" wrapText="1"/>
    </xf>
    <xf numFmtId="0" fontId="2" fillId="0" borderId="13" xfId="5" applyFont="1" applyBorder="1" applyAlignment="1">
      <alignment horizontal="left" vertical="center"/>
    </xf>
    <xf numFmtId="0" fontId="11" fillId="0" borderId="0" xfId="5" applyFont="1" applyAlignment="1">
      <alignment vertical="center"/>
    </xf>
    <xf numFmtId="166" fontId="11" fillId="0" borderId="35" xfId="5" applyNumberFormat="1" applyFont="1" applyBorder="1" applyAlignment="1">
      <alignment vertical="center"/>
    </xf>
    <xf numFmtId="0" fontId="2" fillId="0" borderId="21" xfId="6" applyFont="1" applyBorder="1" applyAlignment="1">
      <alignment horizontal="center" vertical="center"/>
    </xf>
    <xf numFmtId="0" fontId="2" fillId="0" borderId="21" xfId="6" applyFont="1" applyBorder="1" applyAlignment="1">
      <alignment horizontal="center" vertical="center" wrapText="1"/>
    </xf>
    <xf numFmtId="0" fontId="12" fillId="0" borderId="21" xfId="3" applyFont="1" applyBorder="1" applyAlignment="1">
      <alignment horizontal="justify" vertical="center" wrapText="1"/>
    </xf>
    <xf numFmtId="4" fontId="2" fillId="0" borderId="21" xfId="7" applyNumberFormat="1" applyFont="1" applyBorder="1" applyAlignment="1">
      <alignment horizontal="center" vertical="center" wrapText="1"/>
    </xf>
    <xf numFmtId="166" fontId="2" fillId="0" borderId="21" xfId="8" applyNumberFormat="1" applyFont="1" applyBorder="1" applyAlignment="1">
      <alignment horizontal="right" vertical="center" wrapText="1"/>
    </xf>
    <xf numFmtId="166" fontId="2" fillId="0" borderId="22" xfId="8" applyNumberFormat="1" applyFont="1" applyBorder="1" applyAlignment="1">
      <alignment horizontal="right" vertical="center" wrapText="1"/>
    </xf>
    <xf numFmtId="0" fontId="2" fillId="0" borderId="14" xfId="2" applyFont="1" applyBorder="1"/>
    <xf numFmtId="0" fontId="2" fillId="0" borderId="14" xfId="2" applyFont="1" applyBorder="1" applyAlignment="1">
      <alignment horizontal="center"/>
    </xf>
    <xf numFmtId="4" fontId="2" fillId="0" borderId="21" xfId="7" applyNumberFormat="1" applyFont="1" applyBorder="1" applyAlignment="1">
      <alignment vertical="center" wrapText="1"/>
    </xf>
    <xf numFmtId="166" fontId="11" fillId="0" borderId="36" xfId="7" applyNumberFormat="1" applyFont="1" applyBorder="1" applyAlignment="1">
      <alignment horizontal="right" vertical="center"/>
    </xf>
    <xf numFmtId="0" fontId="2" fillId="0" borderId="21" xfId="5" applyFont="1" applyBorder="1" applyAlignment="1">
      <alignment horizontal="center" vertical="center"/>
    </xf>
    <xf numFmtId="167" fontId="13" fillId="0" borderId="0" xfId="2" applyNumberFormat="1" applyFont="1"/>
    <xf numFmtId="42" fontId="13" fillId="0" borderId="0" xfId="9" applyFont="1"/>
    <xf numFmtId="0" fontId="2" fillId="0" borderId="37" xfId="5" applyFont="1" applyBorder="1" applyAlignment="1">
      <alignment horizontal="left" vertical="center"/>
    </xf>
    <xf numFmtId="0" fontId="2" fillId="0" borderId="0" xfId="5" applyFont="1" applyAlignment="1">
      <alignment horizontal="center" vertical="center"/>
    </xf>
    <xf numFmtId="0" fontId="2" fillId="0" borderId="0" xfId="5" applyFont="1" applyAlignment="1">
      <alignment horizontal="left" vertical="center" wrapText="1"/>
    </xf>
    <xf numFmtId="168" fontId="2" fillId="0" borderId="38" xfId="8" applyNumberFormat="1" applyFont="1" applyBorder="1" applyAlignment="1">
      <alignment horizontal="right" vertical="center" wrapText="1"/>
    </xf>
    <xf numFmtId="166" fontId="11" fillId="0" borderId="39" xfId="7" applyNumberFormat="1" applyFont="1" applyBorder="1" applyAlignment="1">
      <alignment horizontal="right" vertical="center"/>
    </xf>
    <xf numFmtId="167" fontId="6" fillId="0" borderId="0" xfId="2" applyNumberFormat="1" applyFont="1"/>
    <xf numFmtId="42" fontId="14" fillId="0" borderId="0" xfId="9" applyFont="1"/>
    <xf numFmtId="0" fontId="2" fillId="0" borderId="0" xfId="10" applyFont="1"/>
    <xf numFmtId="0" fontId="2" fillId="0" borderId="4" xfId="10" applyFont="1" applyBorder="1"/>
    <xf numFmtId="169" fontId="11" fillId="5" borderId="34" xfId="5" applyNumberFormat="1" applyFont="1" applyFill="1" applyBorder="1" applyAlignment="1">
      <alignment vertical="center"/>
    </xf>
    <xf numFmtId="0" fontId="2" fillId="0" borderId="8" xfId="10" applyFont="1" applyBorder="1"/>
    <xf numFmtId="0" fontId="15" fillId="0" borderId="0" xfId="10" applyFont="1"/>
    <xf numFmtId="170" fontId="16" fillId="0" borderId="0" xfId="10" applyNumberFormat="1" applyFont="1"/>
    <xf numFmtId="49" fontId="11" fillId="0" borderId="0" xfId="11" applyNumberFormat="1" applyFont="1" applyAlignment="1">
      <alignment horizontal="right" vertical="center"/>
    </xf>
    <xf numFmtId="171" fontId="11" fillId="0" borderId="0" xfId="11" applyNumberFormat="1" applyFont="1" applyAlignment="1">
      <alignment vertical="center"/>
    </xf>
    <xf numFmtId="0" fontId="2" fillId="0" borderId="0" xfId="10" applyFont="1" applyAlignment="1">
      <alignment horizontal="center"/>
    </xf>
    <xf numFmtId="173" fontId="2" fillId="0" borderId="28" xfId="12" applyNumberFormat="1" applyFont="1" applyBorder="1" applyAlignment="1">
      <alignment vertical="center"/>
    </xf>
    <xf numFmtId="173" fontId="2" fillId="0" borderId="19" xfId="12" applyNumberFormat="1" applyFont="1" applyBorder="1" applyAlignment="1">
      <alignment vertical="center"/>
    </xf>
    <xf numFmtId="0" fontId="11" fillId="0" borderId="45" xfId="10" applyFont="1" applyBorder="1" applyAlignment="1">
      <alignment horizontal="left" vertical="center"/>
    </xf>
    <xf numFmtId="9" fontId="2" fillId="0" borderId="46" xfId="12" applyNumberFormat="1" applyFont="1" applyBorder="1" applyAlignment="1">
      <alignment horizontal="center" vertical="center"/>
    </xf>
    <xf numFmtId="173" fontId="11" fillId="0" borderId="46" xfId="12" applyNumberFormat="1" applyFont="1" applyBorder="1" applyAlignment="1">
      <alignment vertical="center"/>
    </xf>
    <xf numFmtId="0" fontId="2" fillId="0" borderId="46" xfId="10" applyFont="1" applyBorder="1" applyAlignment="1">
      <alignment vertical="center"/>
    </xf>
    <xf numFmtId="169" fontId="10" fillId="5" borderId="47" xfId="5" applyNumberFormat="1" applyFont="1" applyFill="1" applyBorder="1" applyAlignment="1">
      <alignment vertical="center"/>
    </xf>
    <xf numFmtId="170" fontId="8" fillId="0" borderId="0" xfId="10" applyNumberFormat="1" applyFont="1"/>
    <xf numFmtId="44" fontId="8" fillId="0" borderId="0" xfId="1" applyFont="1"/>
    <xf numFmtId="2" fontId="2" fillId="0" borderId="0" xfId="10" applyNumberFormat="1" applyFont="1"/>
    <xf numFmtId="173" fontId="2" fillId="0" borderId="0" xfId="12" applyNumberFormat="1" applyFont="1" applyBorder="1"/>
    <xf numFmtId="39" fontId="11" fillId="0" borderId="0" xfId="12" applyNumberFormat="1" applyFont="1" applyBorder="1" applyAlignment="1">
      <alignment vertical="center"/>
    </xf>
    <xf numFmtId="0" fontId="11" fillId="0" borderId="41" xfId="13" applyFont="1" applyBorder="1" applyAlignment="1">
      <alignment vertical="center"/>
    </xf>
    <xf numFmtId="174" fontId="2" fillId="0" borderId="8" xfId="10" applyNumberFormat="1" applyFont="1" applyBorder="1"/>
    <xf numFmtId="171" fontId="11" fillId="4" borderId="19" xfId="14" applyNumberFormat="1" applyFont="1" applyFill="1" applyBorder="1" applyAlignment="1">
      <alignment horizontal="center" vertical="center"/>
    </xf>
    <xf numFmtId="176" fontId="2" fillId="0" borderId="8" xfId="10" applyNumberFormat="1" applyFont="1" applyBorder="1"/>
    <xf numFmtId="4" fontId="8" fillId="0" borderId="0" xfId="10" applyNumberFormat="1" applyFont="1"/>
    <xf numFmtId="169" fontId="8" fillId="0" borderId="0" xfId="10" applyNumberFormat="1" applyFont="1"/>
    <xf numFmtId="9" fontId="11" fillId="4" borderId="21" xfId="14" applyNumberFormat="1" applyFont="1" applyFill="1" applyBorder="1" applyAlignment="1">
      <alignment horizontal="center" vertical="center"/>
    </xf>
    <xf numFmtId="177" fontId="2" fillId="3" borderId="22" xfId="15" applyNumberFormat="1" applyFont="1" applyFill="1" applyBorder="1" applyAlignment="1">
      <alignment horizontal="center" vertical="center"/>
    </xf>
    <xf numFmtId="176" fontId="17" fillId="0" borderId="8" xfId="10" applyNumberFormat="1" applyFont="1" applyBorder="1"/>
    <xf numFmtId="0" fontId="17" fillId="0" borderId="0" xfId="10" applyFont="1"/>
    <xf numFmtId="0" fontId="18" fillId="0" borderId="0" xfId="10" applyFont="1"/>
    <xf numFmtId="0" fontId="2" fillId="0" borderId="10" xfId="3" applyFont="1" applyBorder="1" applyAlignment="1">
      <alignment vertical="center" wrapText="1"/>
    </xf>
    <xf numFmtId="0" fontId="2" fillId="0" borderId="11" xfId="3" applyFont="1" applyBorder="1" applyAlignment="1">
      <alignment vertical="center" wrapText="1"/>
    </xf>
    <xf numFmtId="0" fontId="2" fillId="0" borderId="12" xfId="3" applyFont="1" applyBorder="1" applyAlignment="1">
      <alignment vertical="center" wrapText="1"/>
    </xf>
    <xf numFmtId="0" fontId="17" fillId="0" borderId="8" xfId="10" applyFont="1" applyBorder="1"/>
    <xf numFmtId="0" fontId="19" fillId="0" borderId="0" xfId="10" applyFont="1"/>
    <xf numFmtId="0" fontId="20" fillId="0" borderId="0" xfId="10" applyFont="1"/>
    <xf numFmtId="0" fontId="2" fillId="0" borderId="52" xfId="3" applyFont="1" applyBorder="1" applyAlignment="1">
      <alignment vertical="center" wrapText="1"/>
    </xf>
    <xf numFmtId="0" fontId="6" fillId="0" borderId="0" xfId="2" applyFont="1" applyAlignment="1">
      <alignment horizontal="center"/>
    </xf>
    <xf numFmtId="0" fontId="6" fillId="0" borderId="35" xfId="2" applyFont="1" applyBorder="1"/>
    <xf numFmtId="171" fontId="11" fillId="4" borderId="21" xfId="14" applyNumberFormat="1" applyFont="1" applyFill="1" applyBorder="1" applyAlignment="1">
      <alignment horizontal="center" vertical="center"/>
    </xf>
    <xf numFmtId="0" fontId="2" fillId="0" borderId="13" xfId="3" applyFont="1" applyBorder="1" applyAlignment="1">
      <alignment vertical="center" wrapText="1"/>
    </xf>
    <xf numFmtId="0" fontId="2" fillId="0" borderId="54" xfId="10" applyFont="1" applyBorder="1"/>
    <xf numFmtId="0" fontId="2" fillId="0" borderId="55" xfId="2" applyFont="1" applyBorder="1"/>
    <xf numFmtId="0" fontId="2" fillId="0" borderId="55" xfId="2" applyFont="1" applyBorder="1" applyAlignment="1">
      <alignment horizontal="center"/>
    </xf>
    <xf numFmtId="179" fontId="2" fillId="0" borderId="55" xfId="16" applyNumberFormat="1" applyFont="1" applyBorder="1"/>
    <xf numFmtId="0" fontId="2" fillId="0" borderId="56" xfId="2" applyFont="1" applyBorder="1"/>
    <xf numFmtId="0" fontId="2" fillId="0" borderId="0" xfId="2" applyFont="1" applyAlignment="1">
      <alignment horizontal="center"/>
    </xf>
    <xf numFmtId="0" fontId="3" fillId="0" borderId="10" xfId="21" applyBorder="1"/>
    <xf numFmtId="0" fontId="3" fillId="0" borderId="0" xfId="22"/>
    <xf numFmtId="0" fontId="3" fillId="0" borderId="52" xfId="21" applyBorder="1"/>
    <xf numFmtId="0" fontId="3" fillId="0" borderId="0" xfId="21"/>
    <xf numFmtId="180" fontId="22" fillId="0" borderId="47" xfId="23" applyFont="1" applyBorder="1" applyAlignment="1" applyProtection="1">
      <alignment horizontal="right" vertical="center"/>
    </xf>
    <xf numFmtId="0" fontId="24" fillId="6" borderId="63" xfId="24" applyFont="1" applyFill="1" applyBorder="1" applyAlignment="1" applyProtection="1">
      <alignment horizontal="center" vertical="center"/>
      <protection hidden="1"/>
    </xf>
    <xf numFmtId="0" fontId="24" fillId="6" borderId="64" xfId="24" applyFont="1" applyFill="1" applyBorder="1" applyAlignment="1" applyProtection="1">
      <alignment horizontal="center" vertical="center"/>
      <protection hidden="1"/>
    </xf>
    <xf numFmtId="181" fontId="24" fillId="6" borderId="64" xfId="25" applyNumberFormat="1" applyFont="1" applyFill="1" applyBorder="1" applyAlignment="1" applyProtection="1">
      <alignment horizontal="center" vertical="center"/>
      <protection hidden="1"/>
    </xf>
    <xf numFmtId="182" fontId="24" fillId="6" borderId="65" xfId="23" applyNumberFormat="1" applyFont="1" applyFill="1" applyBorder="1" applyAlignment="1" applyProtection="1">
      <alignment horizontal="center" vertical="center"/>
      <protection hidden="1"/>
    </xf>
    <xf numFmtId="0" fontId="24" fillId="6" borderId="26" xfId="24" applyFont="1" applyFill="1" applyBorder="1" applyAlignment="1" applyProtection="1">
      <alignment horizontal="center" vertical="center"/>
      <protection hidden="1"/>
    </xf>
    <xf numFmtId="0" fontId="24" fillId="6" borderId="20" xfId="24" applyFont="1" applyFill="1" applyBorder="1" applyAlignment="1" applyProtection="1">
      <alignment horizontal="center" vertical="center"/>
      <protection hidden="1"/>
    </xf>
    <xf numFmtId="0" fontId="24" fillId="6" borderId="21" xfId="24" applyFont="1" applyFill="1" applyBorder="1" applyAlignment="1" applyProtection="1">
      <alignment horizontal="center" vertical="center"/>
      <protection hidden="1"/>
    </xf>
    <xf numFmtId="0" fontId="24" fillId="6" borderId="22" xfId="24" applyFont="1" applyFill="1" applyBorder="1" applyAlignment="1" applyProtection="1">
      <alignment horizontal="center" vertical="center"/>
      <protection hidden="1"/>
    </xf>
    <xf numFmtId="0" fontId="25" fillId="0" borderId="20" xfId="24" applyFont="1" applyBorder="1" applyAlignment="1" applyProtection="1">
      <alignment horizontal="center" vertical="center"/>
      <protection hidden="1"/>
    </xf>
    <xf numFmtId="0" fontId="25" fillId="0" borderId="21" xfId="24" applyFont="1" applyBorder="1" applyAlignment="1" applyProtection="1">
      <alignment horizontal="left" vertical="center" wrapText="1"/>
      <protection hidden="1"/>
    </xf>
    <xf numFmtId="183" fontId="25" fillId="0" borderId="21" xfId="26" applyFont="1" applyBorder="1" applyAlignment="1" applyProtection="1">
      <alignment horizontal="center" vertical="center"/>
      <protection hidden="1"/>
    </xf>
    <xf numFmtId="181" fontId="25" fillId="0" borderId="21" xfId="25" applyNumberFormat="1" applyFont="1" applyFill="1" applyBorder="1" applyAlignment="1" applyProtection="1">
      <alignment vertical="center"/>
      <protection hidden="1"/>
    </xf>
    <xf numFmtId="9" fontId="25" fillId="0" borderId="21" xfId="15" applyFont="1" applyBorder="1" applyAlignment="1" applyProtection="1">
      <alignment horizontal="center" vertical="center"/>
      <protection hidden="1"/>
    </xf>
    <xf numFmtId="182" fontId="25" fillId="0" borderId="22" xfId="23" applyNumberFormat="1" applyFont="1" applyBorder="1" applyAlignment="1" applyProtection="1">
      <alignment horizontal="center" vertical="center"/>
      <protection hidden="1"/>
    </xf>
    <xf numFmtId="0" fontId="27" fillId="0" borderId="21" xfId="27" applyFont="1" applyBorder="1" applyAlignment="1" applyProtection="1">
      <alignment vertical="center"/>
      <protection hidden="1"/>
    </xf>
    <xf numFmtId="0" fontId="25" fillId="0" borderId="21" xfId="24" applyFont="1" applyBorder="1" applyAlignment="1" applyProtection="1">
      <alignment vertical="center"/>
      <protection hidden="1"/>
    </xf>
    <xf numFmtId="0" fontId="25" fillId="4" borderId="21" xfId="24" applyFont="1" applyFill="1" applyBorder="1" applyAlignment="1" applyProtection="1">
      <alignment horizontal="left" vertical="center" wrapText="1"/>
      <protection hidden="1"/>
    </xf>
    <xf numFmtId="183" fontId="25" fillId="4" borderId="21" xfId="26" applyFont="1" applyFill="1" applyBorder="1" applyAlignment="1" applyProtection="1">
      <alignment horizontal="center" vertical="center"/>
      <protection hidden="1"/>
    </xf>
    <xf numFmtId="181" fontId="25" fillId="4" borderId="21" xfId="25" applyNumberFormat="1" applyFont="1" applyFill="1" applyBorder="1" applyAlignment="1" applyProtection="1">
      <alignment vertical="center"/>
      <protection hidden="1"/>
    </xf>
    <xf numFmtId="9" fontId="25" fillId="4" borderId="21" xfId="15" applyFont="1" applyFill="1" applyBorder="1" applyAlignment="1" applyProtection="1">
      <alignment horizontal="center" vertical="center"/>
      <protection hidden="1"/>
    </xf>
    <xf numFmtId="182" fontId="25" fillId="4" borderId="22" xfId="23" applyNumberFormat="1" applyFont="1" applyFill="1" applyBorder="1" applyAlignment="1" applyProtection="1">
      <alignment horizontal="center" vertical="center"/>
      <protection hidden="1"/>
    </xf>
    <xf numFmtId="182" fontId="24" fillId="0" borderId="22" xfId="23" applyNumberFormat="1" applyFont="1" applyBorder="1" applyAlignment="1" applyProtection="1">
      <alignment horizontal="center" vertical="center"/>
      <protection hidden="1"/>
    </xf>
    <xf numFmtId="0" fontId="24" fillId="0" borderId="20" xfId="24" applyFont="1" applyBorder="1" applyAlignment="1" applyProtection="1">
      <alignment horizontal="center" vertical="center"/>
      <protection hidden="1"/>
    </xf>
    <xf numFmtId="0" fontId="24" fillId="0" borderId="21" xfId="24" applyFont="1" applyBorder="1" applyAlignment="1" applyProtection="1">
      <alignment horizontal="center" vertical="center" wrapText="1"/>
      <protection hidden="1"/>
    </xf>
    <xf numFmtId="183" fontId="24" fillId="0" borderId="21" xfId="26" applyFont="1" applyBorder="1" applyAlignment="1" applyProtection="1">
      <alignment horizontal="center" vertical="center"/>
      <protection hidden="1"/>
    </xf>
    <xf numFmtId="0" fontId="25" fillId="0" borderId="21" xfId="24" applyFont="1" applyBorder="1" applyAlignment="1" applyProtection="1">
      <alignment vertical="center" wrapText="1"/>
      <protection hidden="1"/>
    </xf>
    <xf numFmtId="10" fontId="25" fillId="0" borderId="21" xfId="15" applyNumberFormat="1" applyFont="1" applyBorder="1" applyAlignment="1" applyProtection="1">
      <alignment horizontal="center" vertical="center"/>
      <protection hidden="1"/>
    </xf>
    <xf numFmtId="183" fontId="25" fillId="0" borderId="21" xfId="26" applyFont="1" applyBorder="1" applyAlignment="1" applyProtection="1">
      <alignment horizontal="center" vertical="center"/>
      <protection hidden="1"/>
    </xf>
    <xf numFmtId="0" fontId="28" fillId="0" borderId="21" xfId="0" applyFont="1" applyBorder="1" applyAlignment="1">
      <alignment vertical="center"/>
    </xf>
    <xf numFmtId="10" fontId="28" fillId="2" borderId="21" xfId="20" applyNumberFormat="1" applyFont="1" applyFill="1" applyBorder="1" applyAlignment="1">
      <alignment horizontal="center" vertical="center"/>
    </xf>
    <xf numFmtId="10" fontId="28" fillId="0" borderId="21" xfId="20" applyNumberFormat="1" applyFont="1" applyFill="1" applyBorder="1" applyAlignment="1">
      <alignment horizontal="center" vertical="center"/>
    </xf>
    <xf numFmtId="0" fontId="25" fillId="0" borderId="21" xfId="0" applyFont="1" applyBorder="1" applyAlignment="1">
      <alignment vertical="center"/>
    </xf>
    <xf numFmtId="10" fontId="20" fillId="0" borderId="21" xfId="20" applyNumberFormat="1" applyFont="1" applyFill="1" applyBorder="1" applyAlignment="1">
      <alignment horizontal="center" vertical="center"/>
    </xf>
    <xf numFmtId="41" fontId="24" fillId="0" borderId="21" xfId="25" applyFont="1" applyBorder="1" applyAlignment="1" applyProtection="1">
      <alignment horizontal="center" vertical="center"/>
      <protection hidden="1"/>
    </xf>
    <xf numFmtId="41" fontId="24" fillId="0" borderId="22" xfId="25" applyFont="1" applyBorder="1" applyAlignment="1" applyProtection="1">
      <alignment horizontal="center" vertical="center"/>
      <protection hidden="1"/>
    </xf>
    <xf numFmtId="2" fontId="29" fillId="0" borderId="21" xfId="5" applyNumberFormat="1" applyFont="1" applyBorder="1" applyAlignment="1" applyProtection="1">
      <alignment horizontal="center" vertical="center"/>
      <protection hidden="1"/>
    </xf>
    <xf numFmtId="181" fontId="25" fillId="0" borderId="21" xfId="25" applyNumberFormat="1" applyFont="1" applyBorder="1" applyAlignment="1" applyProtection="1">
      <alignment horizontal="center" vertical="center"/>
      <protection hidden="1"/>
    </xf>
    <xf numFmtId="183" fontId="25" fillId="0" borderId="21" xfId="26" applyFont="1" applyBorder="1" applyAlignment="1" applyProtection="1">
      <alignment vertical="center"/>
      <protection hidden="1"/>
    </xf>
    <xf numFmtId="183" fontId="25" fillId="0" borderId="22" xfId="26" applyFont="1" applyBorder="1" applyAlignment="1" applyProtection="1">
      <alignment vertical="center"/>
      <protection hidden="1"/>
    </xf>
    <xf numFmtId="184" fontId="25" fillId="0" borderId="21" xfId="26" applyNumberFormat="1" applyFont="1" applyBorder="1" applyAlignment="1" applyProtection="1">
      <alignment vertical="center"/>
      <protection hidden="1"/>
    </xf>
    <xf numFmtId="184" fontId="25" fillId="0" borderId="22" xfId="26" applyNumberFormat="1" applyFont="1" applyBorder="1" applyAlignment="1" applyProtection="1">
      <alignment vertical="center"/>
      <protection hidden="1"/>
    </xf>
    <xf numFmtId="0" fontId="24" fillId="3" borderId="20" xfId="24" applyFont="1" applyFill="1" applyBorder="1" applyAlignment="1" applyProtection="1">
      <alignment horizontal="center" vertical="center"/>
      <protection hidden="1"/>
    </xf>
    <xf numFmtId="0" fontId="24" fillId="3" borderId="21" xfId="24" applyFont="1" applyFill="1" applyBorder="1" applyAlignment="1" applyProtection="1">
      <alignment horizontal="center" vertical="center" wrapText="1"/>
      <protection hidden="1"/>
    </xf>
    <xf numFmtId="2" fontId="30" fillId="3" borderId="21" xfId="5" applyNumberFormat="1" applyFont="1" applyFill="1" applyBorder="1" applyAlignment="1" applyProtection="1">
      <alignment horizontal="center" vertical="center"/>
      <protection hidden="1"/>
    </xf>
    <xf numFmtId="181" fontId="24" fillId="3" borderId="21" xfId="25" applyNumberFormat="1" applyFont="1" applyFill="1" applyBorder="1" applyAlignment="1" applyProtection="1">
      <alignment horizontal="center" vertical="center"/>
      <protection hidden="1"/>
    </xf>
    <xf numFmtId="185" fontId="24" fillId="3" borderId="21" xfId="26" applyNumberFormat="1" applyFont="1" applyFill="1" applyBorder="1" applyAlignment="1" applyProtection="1">
      <alignment horizontal="center" vertical="center"/>
      <protection hidden="1"/>
    </xf>
    <xf numFmtId="185" fontId="25" fillId="0" borderId="22" xfId="26" applyNumberFormat="1" applyFont="1" applyBorder="1" applyAlignment="1" applyProtection="1">
      <alignment vertical="center"/>
      <protection hidden="1"/>
    </xf>
    <xf numFmtId="185" fontId="25" fillId="0" borderId="21" xfId="26" applyNumberFormat="1" applyFont="1" applyBorder="1" applyAlignment="1" applyProtection="1">
      <alignment vertical="center"/>
      <protection hidden="1"/>
    </xf>
    <xf numFmtId="44" fontId="3" fillId="0" borderId="0" xfId="22" applyNumberFormat="1"/>
    <xf numFmtId="186" fontId="3" fillId="0" borderId="0" xfId="22" applyNumberFormat="1"/>
    <xf numFmtId="187" fontId="3" fillId="0" borderId="0" xfId="22" applyNumberFormat="1"/>
    <xf numFmtId="0" fontId="24" fillId="0" borderId="21" xfId="24" applyFont="1" applyBorder="1" applyAlignment="1" applyProtection="1">
      <alignment vertical="center" wrapText="1"/>
      <protection hidden="1"/>
    </xf>
    <xf numFmtId="2" fontId="30" fillId="0" borderId="21" xfId="5" applyNumberFormat="1" applyFont="1" applyBorder="1" applyAlignment="1" applyProtection="1">
      <alignment horizontal="center" vertical="center"/>
      <protection hidden="1"/>
    </xf>
    <xf numFmtId="181" fontId="24" fillId="0" borderId="21" xfId="25" applyNumberFormat="1" applyFont="1" applyBorder="1" applyAlignment="1" applyProtection="1">
      <alignment horizontal="center" vertical="center"/>
      <protection hidden="1"/>
    </xf>
    <xf numFmtId="184" fontId="24" fillId="0" borderId="21" xfId="26" applyNumberFormat="1" applyFont="1" applyBorder="1" applyAlignment="1" applyProtection="1">
      <alignment vertical="center"/>
      <protection hidden="1"/>
    </xf>
    <xf numFmtId="0" fontId="31" fillId="0" borderId="0" xfId="28" applyFont="1"/>
    <xf numFmtId="188" fontId="3" fillId="0" borderId="0" xfId="22" applyNumberFormat="1"/>
    <xf numFmtId="2" fontId="25" fillId="0" borderId="20" xfId="24" applyNumberFormat="1" applyFont="1" applyBorder="1" applyAlignment="1" applyProtection="1">
      <alignment horizontal="center" vertical="center"/>
      <protection hidden="1"/>
    </xf>
    <xf numFmtId="183" fontId="24" fillId="0" borderId="22" xfId="26" applyFont="1" applyBorder="1" applyAlignment="1" applyProtection="1">
      <alignment vertical="center"/>
      <protection hidden="1"/>
    </xf>
    <xf numFmtId="10" fontId="25" fillId="0" borderId="21" xfId="20" applyNumberFormat="1" applyFont="1" applyBorder="1" applyAlignment="1">
      <alignment horizontal="center" vertical="center"/>
    </xf>
    <xf numFmtId="189" fontId="25" fillId="0" borderId="21" xfId="15" applyNumberFormat="1" applyFont="1" applyFill="1" applyBorder="1" applyAlignment="1" applyProtection="1">
      <alignment horizontal="center" vertical="center"/>
      <protection hidden="1"/>
    </xf>
    <xf numFmtId="190" fontId="3" fillId="0" borderId="0" xfId="22" applyNumberFormat="1"/>
    <xf numFmtId="189" fontId="24" fillId="0" borderId="21" xfId="15" applyNumberFormat="1" applyFont="1" applyBorder="1" applyAlignment="1" applyProtection="1">
      <alignment horizontal="center" vertical="center"/>
      <protection hidden="1"/>
    </xf>
    <xf numFmtId="192" fontId="3" fillId="0" borderId="0" xfId="22" applyNumberFormat="1"/>
    <xf numFmtId="0" fontId="27" fillId="0" borderId="20" xfId="22" applyFont="1" applyBorder="1"/>
    <xf numFmtId="0" fontId="27" fillId="0" borderId="21" xfId="22" applyFont="1" applyBorder="1"/>
    <xf numFmtId="0" fontId="27" fillId="0" borderId="20" xfId="22" applyFont="1" applyBorder="1" applyAlignment="1">
      <alignment horizontal="center"/>
    </xf>
    <xf numFmtId="0" fontId="24" fillId="0" borderId="21" xfId="21" applyFont="1" applyBorder="1"/>
    <xf numFmtId="0" fontId="27" fillId="0" borderId="21" xfId="21" applyFont="1" applyBorder="1"/>
    <xf numFmtId="10" fontId="3" fillId="0" borderId="0" xfId="22" applyNumberFormat="1"/>
    <xf numFmtId="10" fontId="27" fillId="0" borderId="21" xfId="21" applyNumberFormat="1" applyFont="1" applyBorder="1" applyAlignment="1">
      <alignment horizontal="center" vertical="center"/>
    </xf>
    <xf numFmtId="10" fontId="32" fillId="0" borderId="21" xfId="21" applyNumberFormat="1" applyFont="1" applyBorder="1" applyAlignment="1">
      <alignment horizontal="center" vertical="center"/>
    </xf>
    <xf numFmtId="0" fontId="27" fillId="0" borderId="21" xfId="21" applyFont="1" applyBorder="1" applyAlignment="1">
      <alignment horizontal="center"/>
    </xf>
    <xf numFmtId="0" fontId="27" fillId="0" borderId="29" xfId="22" applyFont="1" applyBorder="1" applyAlignment="1">
      <alignment horizontal="center"/>
    </xf>
    <xf numFmtId="0" fontId="33" fillId="0" borderId="30" xfId="21" applyFont="1" applyBorder="1"/>
    <xf numFmtId="10" fontId="32" fillId="0" borderId="30" xfId="21" applyNumberFormat="1" applyFont="1" applyBorder="1" applyAlignment="1">
      <alignment horizontal="center" vertical="center"/>
    </xf>
    <xf numFmtId="0" fontId="34" fillId="0" borderId="66" xfId="24" applyFont="1" applyBorder="1"/>
    <xf numFmtId="0" fontId="34" fillId="0" borderId="0" xfId="24" applyFont="1"/>
    <xf numFmtId="0" fontId="3" fillId="0" borderId="10" xfId="5" applyBorder="1"/>
    <xf numFmtId="0" fontId="3" fillId="0" borderId="11" xfId="5" applyBorder="1"/>
    <xf numFmtId="0" fontId="3" fillId="0" borderId="12" xfId="5" applyBorder="1"/>
    <xf numFmtId="0" fontId="3" fillId="0" borderId="0" xfId="5"/>
    <xf numFmtId="0" fontId="1" fillId="0" borderId="0" xfId="30"/>
    <xf numFmtId="0" fontId="22" fillId="0" borderId="0" xfId="5" applyFont="1" applyAlignment="1">
      <alignment horizontal="center"/>
    </xf>
    <xf numFmtId="0" fontId="22" fillId="0" borderId="0" xfId="31" applyFont="1" applyAlignment="1">
      <alignment horizontal="center" vertical="center" wrapText="1"/>
    </xf>
    <xf numFmtId="0" fontId="36" fillId="0" borderId="52" xfId="31" applyFont="1" applyBorder="1">
      <alignment vertical="top"/>
    </xf>
    <xf numFmtId="0" fontId="37" fillId="0" borderId="0" xfId="31" applyFont="1" applyAlignment="1">
      <alignment vertical="center"/>
    </xf>
    <xf numFmtId="0" fontId="37" fillId="0" borderId="35" xfId="31" applyFont="1" applyBorder="1" applyAlignment="1">
      <alignment vertical="center"/>
    </xf>
    <xf numFmtId="0" fontId="37" fillId="0" borderId="0" xfId="31" applyFont="1" applyAlignment="1">
      <alignment horizontal="center" vertical="center"/>
    </xf>
    <xf numFmtId="0" fontId="37" fillId="0" borderId="13" xfId="31" applyFont="1" applyBorder="1" applyAlignment="1">
      <alignment horizontal="center" vertical="center"/>
    </xf>
    <xf numFmtId="0" fontId="37" fillId="0" borderId="14" xfId="31" applyFont="1" applyBorder="1" applyAlignment="1">
      <alignment horizontal="center" vertical="center"/>
    </xf>
    <xf numFmtId="0" fontId="37" fillId="0" borderId="15" xfId="31" applyFont="1" applyBorder="1" applyAlignment="1">
      <alignment horizontal="center" vertical="center"/>
    </xf>
    <xf numFmtId="0" fontId="41" fillId="0" borderId="67" xfId="31" applyFont="1" applyBorder="1" applyAlignment="1">
      <alignment horizontal="center" vertical="center"/>
    </xf>
    <xf numFmtId="0" fontId="41" fillId="0" borderId="68" xfId="31" applyFont="1" applyBorder="1" applyAlignment="1">
      <alignment horizontal="center" vertical="center"/>
    </xf>
    <xf numFmtId="0" fontId="42" fillId="0" borderId="68" xfId="31" applyFont="1" applyBorder="1" applyAlignment="1">
      <alignment horizontal="center" vertical="center" wrapText="1"/>
    </xf>
    <xf numFmtId="0" fontId="41" fillId="0" borderId="68" xfId="31" applyFont="1" applyBorder="1" applyAlignment="1">
      <alignment horizontal="center" vertical="center" wrapText="1"/>
    </xf>
    <xf numFmtId="0" fontId="43" fillId="0" borderId="68" xfId="31" applyFont="1" applyBorder="1" applyAlignment="1">
      <alignment horizontal="center" vertical="center" wrapText="1"/>
    </xf>
    <xf numFmtId="0" fontId="42" fillId="0" borderId="69" xfId="31" applyFont="1" applyBorder="1" applyAlignment="1">
      <alignment horizontal="center" vertical="center"/>
    </xf>
    <xf numFmtId="0" fontId="42" fillId="0" borderId="0" xfId="31" applyFont="1" applyAlignment="1">
      <alignment horizontal="center" vertical="center"/>
    </xf>
    <xf numFmtId="0" fontId="41" fillId="0" borderId="26" xfId="31" applyFont="1" applyBorder="1" applyAlignment="1">
      <alignment vertical="center"/>
    </xf>
    <xf numFmtId="0" fontId="41" fillId="0" borderId="28" xfId="31" applyFont="1" applyBorder="1" applyAlignment="1">
      <alignment vertical="center"/>
    </xf>
    <xf numFmtId="0" fontId="41" fillId="0" borderId="0" xfId="31" applyFont="1" applyAlignment="1">
      <alignment vertical="center"/>
    </xf>
    <xf numFmtId="0" fontId="44" fillId="0" borderId="20" xfId="5" applyFont="1" applyBorder="1" applyAlignment="1">
      <alignment horizontal="center" vertical="center"/>
    </xf>
    <xf numFmtId="0" fontId="3" fillId="0" borderId="21" xfId="5" applyBorder="1"/>
    <xf numFmtId="185" fontId="25" fillId="0" borderId="21" xfId="32" applyFont="1" applyBorder="1" applyAlignment="1">
      <alignment horizontal="center" vertical="center"/>
    </xf>
    <xf numFmtId="9" fontId="44" fillId="0" borderId="21" xfId="5" applyNumberFormat="1" applyFont="1" applyBorder="1" applyAlignment="1">
      <alignment horizontal="center" vertical="center"/>
    </xf>
    <xf numFmtId="2" fontId="44" fillId="0" borderId="21" xfId="5" applyNumberFormat="1" applyFont="1" applyBorder="1" applyAlignment="1">
      <alignment horizontal="center" vertical="center"/>
    </xf>
    <xf numFmtId="0" fontId="3" fillId="0" borderId="21" xfId="5" applyBorder="1" applyAlignment="1">
      <alignment horizontal="center" vertical="center"/>
    </xf>
    <xf numFmtId="166" fontId="29" fillId="0" borderId="22" xfId="5" applyNumberFormat="1" applyFont="1" applyBorder="1" applyAlignment="1">
      <alignment horizontal="center" vertical="center"/>
    </xf>
    <xf numFmtId="166" fontId="29" fillId="0" borderId="0" xfId="5" applyNumberFormat="1" applyFont="1" applyAlignment="1">
      <alignment horizontal="center" vertical="center"/>
    </xf>
    <xf numFmtId="194" fontId="1" fillId="0" borderId="0" xfId="19" applyNumberFormat="1"/>
    <xf numFmtId="0" fontId="3" fillId="0" borderId="21" xfId="5" applyBorder="1" applyAlignment="1">
      <alignment wrapText="1"/>
    </xf>
    <xf numFmtId="0" fontId="41" fillId="0" borderId="17" xfId="5" applyFont="1" applyBorder="1" applyAlignment="1">
      <alignment vertical="center"/>
    </xf>
    <xf numFmtId="166" fontId="29" fillId="0" borderId="19" xfId="5" applyNumberFormat="1" applyFont="1" applyBorder="1" applyAlignment="1">
      <alignment horizontal="center" vertical="center"/>
    </xf>
    <xf numFmtId="0" fontId="44" fillId="0" borderId="50" xfId="5" applyFont="1" applyBorder="1" applyAlignment="1">
      <alignment horizontal="center" vertical="center"/>
    </xf>
    <xf numFmtId="0" fontId="3" fillId="0" borderId="51" xfId="5" applyBorder="1"/>
    <xf numFmtId="166" fontId="29" fillId="0" borderId="51" xfId="5" applyNumberFormat="1" applyFont="1" applyBorder="1" applyAlignment="1">
      <alignment horizontal="center" vertical="center"/>
    </xf>
    <xf numFmtId="9" fontId="44" fillId="0" borderId="51" xfId="5" applyNumberFormat="1" applyFont="1" applyBorder="1" applyAlignment="1">
      <alignment horizontal="center" vertical="center"/>
    </xf>
    <xf numFmtId="0" fontId="3" fillId="0" borderId="51" xfId="5" applyBorder="1" applyAlignment="1">
      <alignment horizontal="center" vertical="center"/>
    </xf>
    <xf numFmtId="0" fontId="44" fillId="0" borderId="41" xfId="5" applyFont="1" applyBorder="1" applyAlignment="1">
      <alignment horizontal="center" vertical="center"/>
    </xf>
    <xf numFmtId="168" fontId="37" fillId="0" borderId="69" xfId="5" applyNumberFormat="1" applyFont="1" applyBorder="1" applyAlignment="1">
      <alignment horizontal="center" vertical="center"/>
    </xf>
    <xf numFmtId="166" fontId="30" fillId="0" borderId="0" xfId="5" applyNumberFormat="1" applyFont="1" applyAlignment="1">
      <alignment horizontal="right" vertical="center"/>
    </xf>
    <xf numFmtId="0" fontId="41" fillId="0" borderId="0" xfId="5" applyFont="1" applyAlignment="1">
      <alignment horizontal="center" vertical="center"/>
    </xf>
    <xf numFmtId="0" fontId="42" fillId="0" borderId="69" xfId="31" applyFont="1" applyBorder="1" applyAlignment="1">
      <alignment horizontal="center" vertical="center" wrapText="1"/>
    </xf>
    <xf numFmtId="195" fontId="44" fillId="0" borderId="20" xfId="5" applyNumberFormat="1" applyFont="1" applyBorder="1" applyAlignment="1">
      <alignment horizontal="center" vertical="center"/>
    </xf>
    <xf numFmtId="0" fontId="3" fillId="0" borderId="21" xfId="5" applyBorder="1" applyAlignment="1">
      <alignment vertical="center" wrapText="1"/>
    </xf>
    <xf numFmtId="2" fontId="29" fillId="0" borderId="21" xfId="5" applyNumberFormat="1" applyFont="1" applyBorder="1" applyAlignment="1">
      <alignment horizontal="center" vertical="center"/>
    </xf>
    <xf numFmtId="168" fontId="29" fillId="0" borderId="22" xfId="5" applyNumberFormat="1" applyFont="1" applyBorder="1" applyAlignment="1">
      <alignment horizontal="right" vertical="center"/>
    </xf>
    <xf numFmtId="166" fontId="29" fillId="0" borderId="0" xfId="5" applyNumberFormat="1" applyFont="1" applyAlignment="1">
      <alignment horizontal="right" vertical="center"/>
    </xf>
    <xf numFmtId="0" fontId="3" fillId="0" borderId="51" xfId="5" applyBorder="1" applyAlignment="1">
      <alignment vertical="center" wrapText="1"/>
    </xf>
    <xf numFmtId="1" fontId="3" fillId="0" borderId="21" xfId="5" applyNumberFormat="1" applyBorder="1" applyAlignment="1">
      <alignment horizontal="center" vertical="center"/>
    </xf>
    <xf numFmtId="181" fontId="45" fillId="0" borderId="0" xfId="18" applyNumberFormat="1" applyFont="1" applyAlignment="1">
      <alignment vertical="center"/>
    </xf>
    <xf numFmtId="42" fontId="0" fillId="0" borderId="0" xfId="19" applyFont="1"/>
    <xf numFmtId="196" fontId="1" fillId="0" borderId="0" xfId="30" applyNumberFormat="1"/>
    <xf numFmtId="0" fontId="0" fillId="0" borderId="0" xfId="30" applyFont="1"/>
    <xf numFmtId="197" fontId="1" fillId="0" borderId="0" xfId="19" applyNumberFormat="1"/>
    <xf numFmtId="10" fontId="1" fillId="0" borderId="0" xfId="17" applyNumberFormat="1"/>
    <xf numFmtId="41" fontId="1" fillId="0" borderId="0" xfId="18"/>
    <xf numFmtId="0" fontId="29" fillId="0" borderId="29" xfId="5" applyFont="1" applyBorder="1" applyAlignment="1">
      <alignment horizontal="center" vertical="center"/>
    </xf>
    <xf numFmtId="199" fontId="37" fillId="0" borderId="31" xfId="33" applyNumberFormat="1" applyFont="1" applyBorder="1" applyAlignment="1">
      <alignment vertical="center"/>
    </xf>
    <xf numFmtId="196" fontId="37" fillId="0" borderId="0" xfId="33" applyNumberFormat="1" applyFont="1" applyAlignment="1">
      <alignment vertical="center"/>
    </xf>
    <xf numFmtId="42" fontId="1" fillId="0" borderId="0" xfId="19"/>
    <xf numFmtId="200" fontId="1" fillId="0" borderId="0" xfId="30" applyNumberFormat="1"/>
    <xf numFmtId="199" fontId="37" fillId="0" borderId="28" xfId="33" applyNumberFormat="1" applyFont="1" applyBorder="1" applyAlignment="1">
      <alignment vertical="center"/>
    </xf>
    <xf numFmtId="44" fontId="1" fillId="0" borderId="0" xfId="30" applyNumberFormat="1"/>
    <xf numFmtId="43" fontId="1" fillId="0" borderId="0" xfId="17"/>
    <xf numFmtId="199" fontId="22" fillId="0" borderId="22" xfId="5" applyNumberFormat="1" applyFont="1" applyBorder="1" applyAlignment="1">
      <alignment vertical="center"/>
    </xf>
    <xf numFmtId="3" fontId="22" fillId="0" borderId="0" xfId="5" applyNumberFormat="1" applyFont="1" applyAlignment="1">
      <alignment vertical="center"/>
    </xf>
    <xf numFmtId="9" fontId="1" fillId="0" borderId="0" xfId="30" applyNumberFormat="1"/>
    <xf numFmtId="199" fontId="22" fillId="0" borderId="72" xfId="5" applyNumberFormat="1" applyFont="1" applyBorder="1" applyAlignment="1">
      <alignment vertical="center"/>
    </xf>
    <xf numFmtId="42" fontId="1" fillId="0" borderId="0" xfId="30" applyNumberFormat="1"/>
    <xf numFmtId="0" fontId="25" fillId="0" borderId="0" xfId="0" applyFont="1" applyAlignment="1">
      <alignment vertical="center"/>
    </xf>
    <xf numFmtId="0" fontId="1" fillId="0" borderId="73" xfId="30" applyBorder="1"/>
    <xf numFmtId="0" fontId="1" fillId="0" borderId="66" xfId="30" applyBorder="1"/>
    <xf numFmtId="0" fontId="1" fillId="0" borderId="74" xfId="30" applyBorder="1"/>
    <xf numFmtId="3" fontId="1" fillId="0" borderId="0" xfId="30" applyNumberFormat="1"/>
    <xf numFmtId="0" fontId="1" fillId="0" borderId="52" xfId="30" applyBorder="1"/>
    <xf numFmtId="0" fontId="1" fillId="0" borderId="35" xfId="30" applyBorder="1"/>
    <xf numFmtId="167" fontId="1" fillId="0" borderId="0" xfId="20" applyNumberFormat="1"/>
    <xf numFmtId="0" fontId="31" fillId="0" borderId="0" xfId="5" applyFont="1"/>
    <xf numFmtId="0" fontId="46" fillId="0" borderId="66" xfId="0" applyFont="1" applyBorder="1" applyAlignment="1">
      <alignment vertical="center"/>
    </xf>
    <xf numFmtId="0" fontId="46" fillId="0" borderId="0" xfId="0" applyFont="1" applyAlignment="1">
      <alignment vertical="center"/>
    </xf>
    <xf numFmtId="0" fontId="21" fillId="0" borderId="0" xfId="30" applyFont="1"/>
    <xf numFmtId="0" fontId="47" fillId="0" borderId="0" xfId="0" applyFont="1" applyAlignment="1">
      <alignment vertical="center"/>
    </xf>
    <xf numFmtId="0" fontId="45" fillId="0" borderId="0" xfId="0" applyFont="1" applyAlignment="1">
      <alignment vertical="center"/>
    </xf>
    <xf numFmtId="177" fontId="48" fillId="0" borderId="35" xfId="30" applyNumberFormat="1" applyFont="1" applyBorder="1"/>
    <xf numFmtId="0" fontId="39" fillId="0" borderId="52" xfId="0" applyFont="1" applyBorder="1" applyAlignment="1">
      <alignment horizontal="center" vertical="center"/>
    </xf>
    <xf numFmtId="0" fontId="34" fillId="0" borderId="0" xfId="5" applyFont="1"/>
    <xf numFmtId="0" fontId="39" fillId="0" borderId="0" xfId="0" applyFont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17" fontId="47" fillId="0" borderId="0" xfId="0" applyNumberFormat="1" applyFont="1" applyAlignment="1">
      <alignment vertical="center"/>
    </xf>
    <xf numFmtId="0" fontId="48" fillId="0" borderId="0" xfId="30" applyFont="1"/>
    <xf numFmtId="189" fontId="48" fillId="0" borderId="35" xfId="30" applyNumberFormat="1" applyFont="1" applyBorder="1"/>
    <xf numFmtId="3" fontId="11" fillId="0" borderId="52" xfId="5" applyNumberFormat="1" applyFont="1" applyBorder="1"/>
    <xf numFmtId="3" fontId="11" fillId="0" borderId="0" xfId="5" applyNumberFormat="1" applyFont="1"/>
    <xf numFmtId="2" fontId="49" fillId="0" borderId="0" xfId="34" applyNumberFormat="1" applyFont="1" applyAlignment="1">
      <alignment horizontal="center" vertical="center"/>
    </xf>
    <xf numFmtId="2" fontId="49" fillId="0" borderId="35" xfId="34" applyNumberFormat="1" applyFont="1" applyBorder="1" applyAlignment="1">
      <alignment horizontal="center" vertical="center"/>
    </xf>
    <xf numFmtId="0" fontId="3" fillId="0" borderId="13" xfId="5" applyBorder="1"/>
    <xf numFmtId="0" fontId="3" fillId="0" borderId="14" xfId="5" applyBorder="1"/>
    <xf numFmtId="2" fontId="49" fillId="0" borderId="14" xfId="34" applyNumberFormat="1" applyFont="1" applyBorder="1" applyAlignment="1">
      <alignment horizontal="center" vertical="center"/>
    </xf>
    <xf numFmtId="0" fontId="1" fillId="0" borderId="14" xfId="30" applyBorder="1"/>
    <xf numFmtId="2" fontId="49" fillId="0" borderId="15" xfId="34" applyNumberFormat="1" applyFont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46" fillId="3" borderId="52" xfId="0" applyFont="1" applyFill="1" applyBorder="1" applyAlignment="1">
      <alignment horizontal="center" vertical="center"/>
    </xf>
    <xf numFmtId="0" fontId="46" fillId="3" borderId="35" xfId="0" applyFont="1" applyFill="1" applyBorder="1" applyAlignment="1">
      <alignment horizontal="center" vertical="center"/>
    </xf>
    <xf numFmtId="0" fontId="47" fillId="0" borderId="67" xfId="0" applyFont="1" applyBorder="1" applyAlignment="1">
      <alignment horizontal="center" vertical="center"/>
    </xf>
    <xf numFmtId="10" fontId="46" fillId="0" borderId="69" xfId="0" applyNumberFormat="1" applyFont="1" applyBorder="1" applyAlignment="1">
      <alignment horizontal="center" vertical="center"/>
    </xf>
    <xf numFmtId="10" fontId="46" fillId="0" borderId="28" xfId="0" applyNumberFormat="1" applyFont="1" applyBorder="1" applyAlignment="1">
      <alignment horizontal="center" vertical="center"/>
    </xf>
    <xf numFmtId="10" fontId="34" fillId="0" borderId="21" xfId="15" applyNumberFormat="1" applyFont="1" applyBorder="1" applyAlignment="1">
      <alignment horizontal="center"/>
    </xf>
    <xf numFmtId="201" fontId="34" fillId="0" borderId="21" xfId="15" applyNumberFormat="1" applyFont="1" applyBorder="1" applyAlignment="1">
      <alignment horizontal="center"/>
    </xf>
    <xf numFmtId="0" fontId="0" fillId="0" borderId="0" xfId="0" applyAlignment="1">
      <alignment horizontal="center"/>
    </xf>
    <xf numFmtId="10" fontId="34" fillId="0" borderId="51" xfId="15" applyNumberFormat="1" applyFont="1" applyBorder="1" applyAlignment="1">
      <alignment horizontal="center"/>
    </xf>
    <xf numFmtId="202" fontId="0" fillId="0" borderId="0" xfId="0" applyNumberFormat="1" applyAlignment="1">
      <alignment horizontal="center"/>
    </xf>
    <xf numFmtId="10" fontId="34" fillId="0" borderId="22" xfId="15" applyNumberFormat="1" applyFont="1" applyBorder="1" applyAlignment="1">
      <alignment horizontal="center"/>
    </xf>
    <xf numFmtId="10" fontId="34" fillId="0" borderId="72" xfId="15" applyNumberFormat="1" applyFont="1" applyBorder="1" applyAlignment="1">
      <alignment horizontal="center"/>
    </xf>
    <xf numFmtId="10" fontId="35" fillId="0" borderId="28" xfId="15" applyNumberFormat="1" applyFont="1" applyBorder="1" applyAlignment="1">
      <alignment horizontal="center"/>
    </xf>
    <xf numFmtId="10" fontId="34" fillId="0" borderId="72" xfId="15" applyNumberFormat="1" applyFont="1" applyFill="1" applyBorder="1" applyAlignment="1">
      <alignment horizontal="center"/>
    </xf>
    <xf numFmtId="10" fontId="35" fillId="0" borderId="72" xfId="15" applyNumberFormat="1" applyFont="1" applyBorder="1" applyAlignment="1">
      <alignment horizontal="center"/>
    </xf>
    <xf numFmtId="0" fontId="47" fillId="0" borderId="59" xfId="0" applyFont="1" applyBorder="1"/>
    <xf numFmtId="2" fontId="47" fillId="0" borderId="38" xfId="0" applyNumberFormat="1" applyFont="1" applyBorder="1" applyAlignment="1">
      <alignment horizontal="center" vertical="center"/>
    </xf>
    <xf numFmtId="0" fontId="47" fillId="0" borderId="32" xfId="0" applyFont="1" applyBorder="1" applyAlignment="1">
      <alignment vertical="center"/>
    </xf>
    <xf numFmtId="195" fontId="46" fillId="0" borderId="47" xfId="0" applyNumberFormat="1" applyFont="1" applyBorder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vertical="center" wrapText="1"/>
    </xf>
    <xf numFmtId="0" fontId="39" fillId="0" borderId="0" xfId="0" applyFont="1" applyAlignment="1">
      <alignment vertical="center"/>
    </xf>
    <xf numFmtId="0" fontId="52" fillId="0" borderId="0" xfId="0" applyFont="1"/>
    <xf numFmtId="0" fontId="3" fillId="0" borderId="0" xfId="13"/>
    <xf numFmtId="0" fontId="40" fillId="0" borderId="0" xfId="13" applyFont="1" applyAlignment="1">
      <alignment horizontal="center"/>
    </xf>
    <xf numFmtId="0" fontId="22" fillId="0" borderId="0" xfId="13" applyFont="1" applyAlignment="1">
      <alignment wrapText="1"/>
    </xf>
    <xf numFmtId="0" fontId="22" fillId="0" borderId="0" xfId="13" applyFont="1" applyAlignment="1">
      <alignment horizontal="center"/>
    </xf>
    <xf numFmtId="0" fontId="42" fillId="0" borderId="0" xfId="13" applyFont="1" applyAlignment="1">
      <alignment vertical="center" wrapText="1"/>
    </xf>
    <xf numFmtId="0" fontId="42" fillId="0" borderId="0" xfId="13" applyFont="1" applyAlignment="1">
      <alignment horizontal="center" vertical="center" wrapText="1"/>
    </xf>
    <xf numFmtId="0" fontId="55" fillId="0" borderId="52" xfId="13" applyFont="1" applyBorder="1" applyAlignment="1">
      <alignment horizontal="center" vertical="center" wrapText="1"/>
    </xf>
    <xf numFmtId="0" fontId="55" fillId="0" borderId="0" xfId="13" applyFont="1" applyAlignment="1">
      <alignment horizontal="center" vertical="center" wrapText="1"/>
    </xf>
    <xf numFmtId="0" fontId="55" fillId="0" borderId="59" xfId="13" applyFont="1" applyBorder="1" applyAlignment="1">
      <alignment horizontal="center" vertical="center" wrapText="1"/>
    </xf>
    <xf numFmtId="0" fontId="55" fillId="0" borderId="38" xfId="13" applyFont="1" applyBorder="1" applyAlignment="1">
      <alignment horizontal="center" vertical="center" wrapText="1"/>
    </xf>
    <xf numFmtId="0" fontId="55" fillId="0" borderId="79" xfId="13" applyFont="1" applyBorder="1" applyAlignment="1">
      <alignment horizontal="center" vertical="center" wrapText="1"/>
    </xf>
    <xf numFmtId="3" fontId="56" fillId="0" borderId="82" xfId="13" applyNumberFormat="1" applyFont="1" applyBorder="1" applyAlignment="1">
      <alignment horizontal="center"/>
    </xf>
    <xf numFmtId="0" fontId="31" fillId="0" borderId="0" xfId="13" applyFont="1" applyAlignment="1">
      <alignment horizontal="center" vertical="center" wrapText="1"/>
    </xf>
    <xf numFmtId="3" fontId="56" fillId="0" borderId="25" xfId="13" applyNumberFormat="1" applyFont="1" applyBorder="1" applyAlignment="1">
      <alignment horizontal="center"/>
    </xf>
    <xf numFmtId="3" fontId="31" fillId="0" borderId="0" xfId="13" applyNumberFormat="1" applyFont="1" applyAlignment="1">
      <alignment horizontal="center" vertical="center" wrapText="1"/>
    </xf>
    <xf numFmtId="0" fontId="34" fillId="0" borderId="60" xfId="13" applyFont="1" applyBorder="1" applyAlignment="1">
      <alignment horizontal="center" vertical="center" wrapText="1"/>
    </xf>
    <xf numFmtId="0" fontId="35" fillId="4" borderId="13" xfId="13" applyFont="1" applyFill="1" applyBorder="1" applyAlignment="1">
      <alignment horizontal="center" vertical="center" wrapText="1"/>
    </xf>
    <xf numFmtId="0" fontId="34" fillId="0" borderId="32" xfId="13" applyFont="1" applyBorder="1" applyAlignment="1">
      <alignment vertical="center" wrapText="1"/>
    </xf>
    <xf numFmtId="3" fontId="3" fillId="0" borderId="52" xfId="13" applyNumberFormat="1" applyBorder="1" applyAlignment="1">
      <alignment horizontal="center" vertical="center" wrapText="1"/>
    </xf>
    <xf numFmtId="3" fontId="3" fillId="0" borderId="0" xfId="13" applyNumberFormat="1" applyAlignment="1">
      <alignment horizontal="center" vertical="center" wrapText="1"/>
    </xf>
    <xf numFmtId="3" fontId="3" fillId="0" borderId="35" xfId="13" applyNumberFormat="1" applyBorder="1" applyAlignment="1">
      <alignment horizontal="center" vertical="center" wrapText="1"/>
    </xf>
    <xf numFmtId="3" fontId="3" fillId="0" borderId="24" xfId="13" applyNumberFormat="1" applyBorder="1" applyAlignment="1">
      <alignment horizontal="center" vertical="center" wrapText="1"/>
    </xf>
    <xf numFmtId="3" fontId="3" fillId="0" borderId="44" xfId="13" applyNumberFormat="1" applyBorder="1" applyAlignment="1">
      <alignment horizontal="center" vertical="center" wrapText="1"/>
    </xf>
    <xf numFmtId="3" fontId="3" fillId="0" borderId="49" xfId="13" applyNumberFormat="1" applyBorder="1" applyAlignment="1">
      <alignment horizontal="center" vertical="center" wrapText="1"/>
    </xf>
    <xf numFmtId="44" fontId="3" fillId="0" borderId="0" xfId="1" applyFont="1" applyBorder="1"/>
    <xf numFmtId="0" fontId="56" fillId="0" borderId="24" xfId="13" applyFont="1" applyBorder="1" applyAlignment="1">
      <alignment horizontal="center" vertical="center" wrapText="1"/>
    </xf>
    <xf numFmtId="4" fontId="56" fillId="0" borderId="25" xfId="13" applyNumberFormat="1" applyFont="1" applyBorder="1" applyAlignment="1">
      <alignment horizontal="center"/>
    </xf>
    <xf numFmtId="0" fontId="35" fillId="4" borderId="32" xfId="13" applyFont="1" applyFill="1" applyBorder="1" applyAlignment="1">
      <alignment horizontal="center" vertical="center" wrapText="1"/>
    </xf>
    <xf numFmtId="0" fontId="34" fillId="0" borderId="32" xfId="13" applyFont="1" applyBorder="1" applyAlignment="1">
      <alignment horizontal="center" vertical="center" wrapText="1"/>
    </xf>
    <xf numFmtId="4" fontId="56" fillId="0" borderId="82" xfId="13" applyNumberFormat="1" applyFont="1" applyBorder="1" applyAlignment="1">
      <alignment horizontal="center"/>
    </xf>
    <xf numFmtId="0" fontId="35" fillId="0" borderId="32" xfId="13" applyFont="1" applyBorder="1" applyAlignment="1">
      <alignment horizontal="center" vertical="center" wrapText="1"/>
    </xf>
    <xf numFmtId="3" fontId="56" fillId="0" borderId="11" xfId="13" applyNumberFormat="1" applyFont="1" applyBorder="1" applyAlignment="1">
      <alignment horizontal="center" vertical="center" wrapText="1"/>
    </xf>
    <xf numFmtId="3" fontId="56" fillId="0" borderId="57" xfId="13" applyNumberFormat="1" applyFont="1" applyBorder="1" applyAlignment="1">
      <alignment horizontal="center" vertical="center" wrapText="1"/>
    </xf>
    <xf numFmtId="3" fontId="56" fillId="0" borderId="58" xfId="13" applyNumberFormat="1" applyFont="1" applyBorder="1" applyAlignment="1">
      <alignment horizontal="center"/>
    </xf>
    <xf numFmtId="44" fontId="3" fillId="0" borderId="0" xfId="13" applyNumberFormat="1"/>
    <xf numFmtId="3" fontId="56" fillId="0" borderId="47" xfId="13" applyNumberFormat="1" applyFont="1" applyBorder="1" applyAlignment="1">
      <alignment horizontal="center"/>
    </xf>
    <xf numFmtId="3" fontId="55" fillId="0" borderId="61" xfId="13" applyNumberFormat="1" applyFont="1" applyBorder="1" applyAlignment="1">
      <alignment horizontal="center" vertical="center" wrapText="1"/>
    </xf>
    <xf numFmtId="0" fontId="56" fillId="0" borderId="47" xfId="13" applyFont="1" applyBorder="1"/>
    <xf numFmtId="0" fontId="35" fillId="0" borderId="0" xfId="13" applyFont="1" applyAlignment="1">
      <alignment horizontal="center" vertical="center" wrapText="1"/>
    </xf>
    <xf numFmtId="3" fontId="55" fillId="0" borderId="0" xfId="13" applyNumberFormat="1" applyFont="1" applyAlignment="1">
      <alignment horizontal="center" vertical="center" wrapText="1"/>
    </xf>
    <xf numFmtId="3" fontId="55" fillId="0" borderId="0" xfId="13" applyNumberFormat="1" applyFont="1" applyAlignment="1">
      <alignment horizontal="center"/>
    </xf>
    <xf numFmtId="3" fontId="56" fillId="0" borderId="60" xfId="13" applyNumberFormat="1" applyFont="1" applyBorder="1" applyAlignment="1">
      <alignment horizontal="right"/>
    </xf>
    <xf numFmtId="0" fontId="34" fillId="0" borderId="10" xfId="13" applyFont="1" applyBorder="1" applyAlignment="1">
      <alignment horizontal="center" vertical="center" wrapText="1"/>
    </xf>
    <xf numFmtId="0" fontId="34" fillId="0" borderId="11" xfId="13" applyFont="1" applyBorder="1" applyAlignment="1">
      <alignment horizontal="center" vertical="center" wrapText="1"/>
    </xf>
    <xf numFmtId="3" fontId="55" fillId="0" borderId="58" xfId="13" applyNumberFormat="1" applyFont="1" applyBorder="1" applyAlignment="1">
      <alignment horizontal="center"/>
    </xf>
    <xf numFmtId="3" fontId="42" fillId="0" borderId="0" xfId="13" applyNumberFormat="1" applyFont="1" applyAlignment="1">
      <alignment horizontal="center" vertical="center" wrapText="1"/>
    </xf>
    <xf numFmtId="0" fontId="34" fillId="0" borderId="14" xfId="13" applyFont="1" applyBorder="1" applyAlignment="1">
      <alignment horizontal="left" vertical="center" wrapText="1"/>
    </xf>
    <xf numFmtId="3" fontId="56" fillId="0" borderId="61" xfId="13" applyNumberFormat="1" applyFont="1" applyBorder="1" applyAlignment="1">
      <alignment horizontal="right"/>
    </xf>
    <xf numFmtId="10" fontId="3" fillId="0" borderId="0" xfId="13" applyNumberFormat="1" applyAlignment="1">
      <alignment horizontal="center" vertical="center" wrapText="1"/>
    </xf>
    <xf numFmtId="0" fontId="34" fillId="0" borderId="0" xfId="13" applyFont="1" applyAlignment="1">
      <alignment horizontal="left" vertical="center" wrapText="1"/>
    </xf>
    <xf numFmtId="10" fontId="22" fillId="0" borderId="0" xfId="13" applyNumberFormat="1" applyFont="1" applyAlignment="1">
      <alignment horizontal="center" vertical="center" wrapText="1"/>
    </xf>
    <xf numFmtId="0" fontId="31" fillId="0" borderId="14" xfId="13" applyFont="1" applyBorder="1" applyAlignment="1">
      <alignment horizontal="left" vertical="center" wrapText="1"/>
    </xf>
    <xf numFmtId="10" fontId="3" fillId="0" borderId="14" xfId="13" applyNumberFormat="1" applyBorder="1" applyAlignment="1">
      <alignment horizontal="center" vertical="center" wrapText="1"/>
    </xf>
    <xf numFmtId="0" fontId="59" fillId="0" borderId="66" xfId="35" applyFont="1" applyBorder="1"/>
    <xf numFmtId="0" fontId="6" fillId="0" borderId="66" xfId="35" applyFont="1" applyBorder="1"/>
    <xf numFmtId="0" fontId="31" fillId="0" borderId="0" xfId="13" applyFont="1"/>
    <xf numFmtId="0" fontId="16" fillId="0" borderId="0" xfId="35" applyFont="1"/>
    <xf numFmtId="0" fontId="6" fillId="0" borderId="0" xfId="35" applyFont="1"/>
    <xf numFmtId="0" fontId="22" fillId="0" borderId="0" xfId="13" applyFont="1"/>
    <xf numFmtId="0" fontId="62" fillId="0" borderId="0" xfId="36" applyFont="1" applyAlignment="1" applyProtection="1"/>
    <xf numFmtId="0" fontId="63" fillId="0" borderId="0" xfId="5" applyFont="1"/>
    <xf numFmtId="0" fontId="45" fillId="0" borderId="0" xfId="5" applyFont="1"/>
    <xf numFmtId="0" fontId="39" fillId="0" borderId="0" xfId="5" applyFont="1" applyAlignment="1">
      <alignment horizontal="justify" vertical="top" wrapText="1"/>
    </xf>
    <xf numFmtId="0" fontId="39" fillId="0" borderId="0" xfId="5" applyFont="1"/>
    <xf numFmtId="0" fontId="63" fillId="0" borderId="0" xfId="5" applyFont="1" applyAlignment="1">
      <alignment horizontal="center"/>
    </xf>
    <xf numFmtId="0" fontId="39" fillId="0" borderId="0" xfId="5" applyFont="1" applyAlignment="1">
      <alignment horizontal="center" vertical="justify" wrapText="1"/>
    </xf>
    <xf numFmtId="0" fontId="39" fillId="0" borderId="0" xfId="5" applyFont="1" applyAlignment="1">
      <alignment horizontal="center"/>
    </xf>
    <xf numFmtId="0" fontId="39" fillId="0" borderId="0" xfId="5" applyFont="1" applyAlignment="1">
      <alignment vertical="justify" wrapText="1"/>
    </xf>
    <xf numFmtId="0" fontId="60" fillId="0" borderId="0" xfId="5" applyFont="1"/>
    <xf numFmtId="0" fontId="45" fillId="0" borderId="21" xfId="5" applyFont="1" applyBorder="1" applyAlignment="1">
      <alignment horizontal="centerContinuous"/>
    </xf>
    <xf numFmtId="0" fontId="45" fillId="0" borderId="21" xfId="5" applyFont="1" applyBorder="1" applyAlignment="1">
      <alignment horizontal="center"/>
    </xf>
    <xf numFmtId="0" fontId="45" fillId="0" borderId="21" xfId="5" applyFont="1" applyBorder="1"/>
    <xf numFmtId="0" fontId="45" fillId="0" borderId="21" xfId="5" applyFont="1" applyBorder="1" applyAlignment="1">
      <alignment horizontal="center" vertical="center"/>
    </xf>
    <xf numFmtId="167" fontId="45" fillId="0" borderId="21" xfId="5" applyNumberFormat="1" applyFont="1" applyBorder="1" applyAlignment="1">
      <alignment horizontal="center" vertical="center"/>
    </xf>
    <xf numFmtId="9" fontId="45" fillId="0" borderId="21" xfId="20" applyFont="1" applyBorder="1" applyAlignment="1">
      <alignment horizontal="center"/>
    </xf>
    <xf numFmtId="167" fontId="45" fillId="0" borderId="21" xfId="5" applyNumberFormat="1" applyFont="1" applyBorder="1"/>
    <xf numFmtId="2" fontId="45" fillId="0" borderId="21" xfId="5" applyNumberFormat="1" applyFont="1" applyBorder="1" applyAlignment="1">
      <alignment horizontal="center"/>
    </xf>
    <xf numFmtId="167" fontId="45" fillId="0" borderId="21" xfId="5" applyNumberFormat="1" applyFont="1" applyBorder="1" applyAlignment="1">
      <alignment horizontal="center"/>
    </xf>
    <xf numFmtId="167" fontId="45" fillId="0" borderId="61" xfId="5" applyNumberFormat="1" applyFont="1" applyBorder="1"/>
    <xf numFmtId="0" fontId="45" fillId="0" borderId="88" xfId="5" applyFont="1" applyBorder="1" applyAlignment="1">
      <alignment horizontal="center"/>
    </xf>
    <xf numFmtId="0" fontId="45" fillId="0" borderId="12" xfId="5" applyFont="1" applyBorder="1" applyAlignment="1">
      <alignment horizontal="center"/>
    </xf>
    <xf numFmtId="0" fontId="45" fillId="0" borderId="12" xfId="5" applyFont="1" applyBorder="1"/>
    <xf numFmtId="203" fontId="45" fillId="0" borderId="21" xfId="5" applyNumberFormat="1" applyFont="1" applyBorder="1" applyAlignment="1">
      <alignment horizontal="center"/>
    </xf>
    <xf numFmtId="0" fontId="45" fillId="0" borderId="63" xfId="5" applyFont="1" applyBorder="1" applyAlignment="1">
      <alignment horizontal="center"/>
    </xf>
    <xf numFmtId="0" fontId="45" fillId="0" borderId="88" xfId="5" applyFont="1" applyBorder="1" applyAlignment="1">
      <alignment horizontal="centerContinuous"/>
    </xf>
    <xf numFmtId="0" fontId="45" fillId="0" borderId="58" xfId="5" applyFont="1" applyBorder="1"/>
    <xf numFmtId="0" fontId="45" fillId="0" borderId="21" xfId="5" applyFont="1" applyBorder="1" applyAlignment="1">
      <alignment horizontal="justify" vertical="top" wrapText="1"/>
    </xf>
    <xf numFmtId="0" fontId="45" fillId="0" borderId="21" xfId="5" quotePrefix="1" applyFont="1" applyBorder="1" applyAlignment="1">
      <alignment horizontal="center"/>
    </xf>
    <xf numFmtId="0" fontId="45" fillId="0" borderId="43" xfId="0" applyFont="1" applyBorder="1" applyAlignment="1">
      <alignment horizontal="center"/>
    </xf>
    <xf numFmtId="0" fontId="45" fillId="0" borderId="88" xfId="0" applyFont="1" applyBorder="1" applyAlignment="1">
      <alignment horizontal="center"/>
    </xf>
    <xf numFmtId="0" fontId="45" fillId="0" borderId="88" xfId="0" quotePrefix="1" applyFont="1" applyBorder="1" applyAlignment="1">
      <alignment horizontal="center"/>
    </xf>
    <xf numFmtId="0" fontId="45" fillId="0" borderId="12" xfId="0" applyFont="1" applyBorder="1" applyAlignment="1">
      <alignment horizontal="center"/>
    </xf>
    <xf numFmtId="0" fontId="45" fillId="0" borderId="21" xfId="5" applyFont="1" applyBorder="1" applyAlignment="1">
      <alignment horizontal="justify" vertical="center" wrapText="1"/>
    </xf>
    <xf numFmtId="183" fontId="45" fillId="0" borderId="21" xfId="0" applyNumberFormat="1" applyFont="1" applyBorder="1" applyAlignment="1">
      <alignment vertical="center"/>
    </xf>
    <xf numFmtId="2" fontId="45" fillId="0" borderId="21" xfId="0" applyNumberFormat="1" applyFont="1" applyBorder="1" applyAlignment="1">
      <alignment horizontal="center" vertical="center"/>
    </xf>
    <xf numFmtId="204" fontId="45" fillId="0" borderId="21" xfId="5" applyNumberFormat="1" applyFont="1" applyBorder="1" applyAlignment="1">
      <alignment vertical="center"/>
    </xf>
    <xf numFmtId="0" fontId="45" fillId="0" borderId="51" xfId="5" applyFont="1" applyBorder="1" applyAlignment="1">
      <alignment vertical="center"/>
    </xf>
    <xf numFmtId="205" fontId="45" fillId="0" borderId="0" xfId="5" applyNumberFormat="1" applyFont="1"/>
    <xf numFmtId="204" fontId="45" fillId="0" borderId="47" xfId="5" applyNumberFormat="1" applyFont="1" applyBorder="1"/>
    <xf numFmtId="0" fontId="45" fillId="0" borderId="0" xfId="5" applyFont="1" applyAlignment="1">
      <alignment horizontal="center"/>
    </xf>
    <xf numFmtId="0" fontId="39" fillId="0" borderId="0" xfId="5" applyFont="1" applyAlignment="1">
      <alignment horizontal="centerContinuous"/>
    </xf>
    <xf numFmtId="0" fontId="45" fillId="0" borderId="0" xfId="5" applyFont="1" applyAlignment="1">
      <alignment horizontal="centerContinuous"/>
    </xf>
    <xf numFmtId="204" fontId="45" fillId="0" borderId="0" xfId="5" applyNumberFormat="1" applyFont="1"/>
    <xf numFmtId="206" fontId="45" fillId="0" borderId="0" xfId="5" applyNumberFormat="1" applyFont="1"/>
    <xf numFmtId="181" fontId="45" fillId="0" borderId="0" xfId="18" applyNumberFormat="1" applyFont="1"/>
    <xf numFmtId="9" fontId="45" fillId="0" borderId="0" xfId="5" applyNumberFormat="1" applyFont="1"/>
    <xf numFmtId="0" fontId="39" fillId="3" borderId="21" xfId="5" applyFont="1" applyFill="1" applyBorder="1" applyAlignment="1">
      <alignment horizontal="center"/>
    </xf>
    <xf numFmtId="9" fontId="45" fillId="0" borderId="21" xfId="5" applyNumberFormat="1" applyFont="1" applyBorder="1" applyAlignment="1">
      <alignment horizontal="center"/>
    </xf>
    <xf numFmtId="204" fontId="45" fillId="0" borderId="21" xfId="5" applyNumberFormat="1" applyFont="1" applyBorder="1"/>
    <xf numFmtId="167" fontId="45" fillId="0" borderId="0" xfId="5" applyNumberFormat="1" applyFont="1"/>
    <xf numFmtId="204" fontId="39" fillId="3" borderId="21" xfId="5" applyNumberFormat="1" applyFont="1" applyFill="1" applyBorder="1"/>
    <xf numFmtId="0" fontId="64" fillId="0" borderId="0" xfId="5" applyFont="1" applyAlignment="1">
      <alignment horizontal="centerContinuous"/>
    </xf>
    <xf numFmtId="167" fontId="45" fillId="0" borderId="21" xfId="5" applyNumberFormat="1" applyFont="1" applyBorder="1" applyAlignment="1">
      <alignment vertical="center"/>
    </xf>
    <xf numFmtId="2" fontId="45" fillId="0" borderId="21" xfId="5" applyNumberFormat="1" applyFont="1" applyBorder="1" applyAlignment="1">
      <alignment horizontal="center" vertical="center"/>
    </xf>
    <xf numFmtId="0" fontId="45" fillId="0" borderId="21" xfId="5" applyFont="1" applyBorder="1" applyAlignment="1">
      <alignment vertical="center"/>
    </xf>
    <xf numFmtId="0" fontId="45" fillId="0" borderId="49" xfId="5" applyFont="1" applyBorder="1" applyAlignment="1">
      <alignment vertical="center" wrapText="1"/>
    </xf>
    <xf numFmtId="0" fontId="45" fillId="0" borderId="44" xfId="5" applyFont="1" applyBorder="1" applyAlignment="1">
      <alignment vertical="center" wrapText="1"/>
    </xf>
    <xf numFmtId="0" fontId="45" fillId="0" borderId="21" xfId="5" quotePrefix="1" applyFont="1" applyBorder="1" applyAlignment="1">
      <alignment horizontal="center" vertical="center"/>
    </xf>
    <xf numFmtId="9" fontId="39" fillId="0" borderId="0" xfId="5" applyNumberFormat="1" applyFont="1" applyAlignment="1">
      <alignment horizontal="center"/>
    </xf>
    <xf numFmtId="0" fontId="65" fillId="3" borderId="21" xfId="5" applyFont="1" applyFill="1" applyBorder="1" applyAlignment="1">
      <alignment horizontal="center"/>
    </xf>
    <xf numFmtId="0" fontId="65" fillId="0" borderId="0" xfId="5" applyFont="1" applyAlignment="1">
      <alignment horizontal="center"/>
    </xf>
    <xf numFmtId="0" fontId="45" fillId="0" borderId="21" xfId="0" applyFont="1" applyBorder="1" applyAlignment="1">
      <alignment horizontal="center"/>
    </xf>
    <xf numFmtId="0" fontId="45" fillId="0" borderId="21" xfId="20" applyNumberFormat="1" applyFont="1" applyBorder="1" applyAlignment="1">
      <alignment horizontal="center"/>
    </xf>
    <xf numFmtId="0" fontId="45" fillId="0" borderId="21" xfId="0" applyFont="1" applyBorder="1"/>
    <xf numFmtId="167" fontId="45" fillId="0" borderId="21" xfId="0" applyNumberFormat="1" applyFont="1" applyBorder="1"/>
    <xf numFmtId="2" fontId="45" fillId="0" borderId="21" xfId="0" applyNumberFormat="1" applyFont="1" applyBorder="1" applyAlignment="1">
      <alignment horizontal="center"/>
    </xf>
    <xf numFmtId="0" fontId="45" fillId="0" borderId="21" xfId="0" applyFont="1" applyBorder="1" applyAlignment="1">
      <alignment horizontal="center" vertical="center"/>
    </xf>
    <xf numFmtId="167" fontId="45" fillId="0" borderId="21" xfId="0" applyNumberFormat="1" applyFont="1" applyBorder="1" applyAlignment="1">
      <alignment vertical="center"/>
    </xf>
    <xf numFmtId="1" fontId="45" fillId="0" borderId="21" xfId="5" applyNumberFormat="1" applyFont="1" applyBorder="1" applyAlignment="1">
      <alignment horizontal="center"/>
    </xf>
    <xf numFmtId="0" fontId="31" fillId="0" borderId="21" xfId="5" applyFont="1" applyBorder="1" applyAlignment="1">
      <alignment horizontal="justify" vertical="center" wrapText="1"/>
    </xf>
    <xf numFmtId="0" fontId="31" fillId="0" borderId="21" xfId="0" applyFont="1" applyBorder="1" applyAlignment="1">
      <alignment horizontal="center" vertical="center"/>
    </xf>
    <xf numFmtId="167" fontId="31" fillId="0" borderId="21" xfId="0" applyNumberFormat="1" applyFont="1" applyBorder="1" applyAlignment="1">
      <alignment vertical="center"/>
    </xf>
    <xf numFmtId="167" fontId="31" fillId="0" borderId="21" xfId="5" applyNumberFormat="1" applyFont="1" applyBorder="1" applyAlignment="1">
      <alignment vertical="center"/>
    </xf>
    <xf numFmtId="0" fontId="64" fillId="0" borderId="0" xfId="5" applyFont="1" applyAlignment="1">
      <alignment horizontal="center"/>
    </xf>
    <xf numFmtId="0" fontId="45" fillId="0" borderId="0" xfId="5" applyFont="1" applyAlignment="1">
      <alignment horizontal="center" vertical="center"/>
    </xf>
    <xf numFmtId="2" fontId="45" fillId="0" borderId="21" xfId="5" quotePrefix="1" applyNumberFormat="1" applyFont="1" applyBorder="1" applyAlignment="1">
      <alignment horizontal="center" vertical="center"/>
    </xf>
    <xf numFmtId="0" fontId="45" fillId="7" borderId="0" xfId="5" applyFont="1" applyFill="1"/>
    <xf numFmtId="0" fontId="2" fillId="4" borderId="23" xfId="2" applyFont="1" applyFill="1" applyBorder="1" applyAlignment="1">
      <alignment horizontal="center" vertical="center" wrapText="1"/>
    </xf>
    <xf numFmtId="0" fontId="2" fillId="4" borderId="24" xfId="2" applyFont="1" applyFill="1" applyBorder="1" applyAlignment="1">
      <alignment horizontal="center" vertical="center" wrapText="1"/>
    </xf>
    <xf numFmtId="0" fontId="2" fillId="4" borderId="25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4" fillId="0" borderId="5" xfId="3" applyFont="1" applyBorder="1" applyAlignment="1">
      <alignment horizontal="center" wrapText="1"/>
    </xf>
    <xf numFmtId="0" fontId="4" fillId="0" borderId="6" xfId="3" applyFont="1" applyBorder="1" applyAlignment="1">
      <alignment horizontal="center" wrapText="1"/>
    </xf>
    <xf numFmtId="0" fontId="4" fillId="0" borderId="7" xfId="3" applyFont="1" applyBorder="1" applyAlignment="1">
      <alignment horizontal="center" wrapText="1"/>
    </xf>
    <xf numFmtId="0" fontId="7" fillId="0" borderId="10" xfId="4" applyFont="1" applyBorder="1" applyAlignment="1">
      <alignment horizontal="center" vertical="center"/>
    </xf>
    <xf numFmtId="0" fontId="7" fillId="0" borderId="11" xfId="4" applyFont="1" applyBorder="1" applyAlignment="1">
      <alignment horizontal="center" vertical="center"/>
    </xf>
    <xf numFmtId="0" fontId="7" fillId="0" borderId="12" xfId="4" applyFont="1" applyBorder="1" applyAlignment="1">
      <alignment horizontal="center" vertical="center"/>
    </xf>
    <xf numFmtId="0" fontId="8" fillId="0" borderId="13" xfId="4" applyFont="1" applyBorder="1" applyAlignment="1">
      <alignment horizontal="center" vertical="center"/>
    </xf>
    <xf numFmtId="0" fontId="8" fillId="0" borderId="14" xfId="4" applyFont="1" applyBorder="1" applyAlignment="1">
      <alignment horizontal="center" vertical="center"/>
    </xf>
    <xf numFmtId="0" fontId="8" fillId="0" borderId="15" xfId="4" applyFont="1" applyBorder="1" applyAlignment="1">
      <alignment horizontal="center" vertical="center"/>
    </xf>
    <xf numFmtId="0" fontId="2" fillId="3" borderId="17" xfId="2" applyFont="1" applyFill="1" applyBorder="1" applyAlignment="1">
      <alignment horizontal="left" wrapText="1"/>
    </xf>
    <xf numFmtId="0" fontId="2" fillId="3" borderId="18" xfId="2" applyFont="1" applyFill="1" applyBorder="1" applyAlignment="1">
      <alignment horizontal="left" wrapText="1"/>
    </xf>
    <xf numFmtId="0" fontId="2" fillId="3" borderId="19" xfId="2" applyFont="1" applyFill="1" applyBorder="1" applyAlignment="1">
      <alignment horizontal="left" wrapText="1"/>
    </xf>
    <xf numFmtId="0" fontId="2" fillId="3" borderId="20" xfId="2" applyFont="1" applyFill="1" applyBorder="1" applyAlignment="1">
      <alignment horizontal="left" wrapText="1"/>
    </xf>
    <xf numFmtId="0" fontId="2" fillId="3" borderId="21" xfId="2" applyFont="1" applyFill="1" applyBorder="1" applyAlignment="1">
      <alignment horizontal="left" wrapText="1"/>
    </xf>
    <xf numFmtId="0" fontId="2" fillId="3" borderId="22" xfId="2" applyFont="1" applyFill="1" applyBorder="1" applyAlignment="1">
      <alignment horizontal="left" wrapText="1"/>
    </xf>
    <xf numFmtId="0" fontId="66" fillId="5" borderId="13" xfId="5" applyFont="1" applyFill="1" applyBorder="1" applyAlignment="1">
      <alignment horizontal="center" vertical="center" wrapText="1"/>
    </xf>
    <xf numFmtId="0" fontId="66" fillId="5" borderId="14" xfId="5" applyFont="1" applyFill="1" applyBorder="1" applyAlignment="1">
      <alignment horizontal="center" vertical="center" wrapText="1"/>
    </xf>
    <xf numFmtId="0" fontId="66" fillId="5" borderId="15" xfId="5" applyFont="1" applyFill="1" applyBorder="1" applyAlignment="1">
      <alignment horizontal="center" vertical="center" wrapText="1"/>
    </xf>
    <xf numFmtId="0" fontId="11" fillId="2" borderId="26" xfId="5" applyFont="1" applyFill="1" applyBorder="1" applyAlignment="1">
      <alignment horizontal="center" vertical="center" wrapText="1"/>
    </xf>
    <xf numFmtId="0" fontId="11" fillId="2" borderId="29" xfId="5" applyFont="1" applyFill="1" applyBorder="1" applyAlignment="1">
      <alignment horizontal="center" vertical="center" wrapText="1"/>
    </xf>
    <xf numFmtId="0" fontId="11" fillId="2" borderId="27" xfId="5" applyFont="1" applyFill="1" applyBorder="1" applyAlignment="1">
      <alignment horizontal="center" vertical="center" wrapText="1"/>
    </xf>
    <xf numFmtId="0" fontId="11" fillId="2" borderId="30" xfId="5" applyFont="1" applyFill="1" applyBorder="1" applyAlignment="1">
      <alignment horizontal="center" vertical="center" wrapText="1"/>
    </xf>
    <xf numFmtId="0" fontId="11" fillId="0" borderId="27" xfId="6" applyFont="1" applyBorder="1" applyAlignment="1">
      <alignment horizontal="center" vertical="center" wrapText="1"/>
    </xf>
    <xf numFmtId="4" fontId="11" fillId="2" borderId="27" xfId="5" applyNumberFormat="1" applyFont="1" applyFill="1" applyBorder="1" applyAlignment="1">
      <alignment horizontal="center" vertical="center" wrapText="1"/>
    </xf>
    <xf numFmtId="4" fontId="11" fillId="2" borderId="30" xfId="5" applyNumberFormat="1" applyFont="1" applyFill="1" applyBorder="1" applyAlignment="1">
      <alignment horizontal="center" vertical="center" wrapText="1"/>
    </xf>
    <xf numFmtId="4" fontId="11" fillId="2" borderId="28" xfId="5" applyNumberFormat="1" applyFont="1" applyFill="1" applyBorder="1" applyAlignment="1">
      <alignment horizontal="center" vertical="center" wrapText="1"/>
    </xf>
    <xf numFmtId="4" fontId="11" fillId="2" borderId="31" xfId="5" applyNumberFormat="1" applyFont="1" applyFill="1" applyBorder="1" applyAlignment="1">
      <alignment horizontal="center" vertical="center" wrapText="1"/>
    </xf>
    <xf numFmtId="0" fontId="2" fillId="0" borderId="41" xfId="10" applyFont="1" applyBorder="1" applyAlignment="1">
      <alignment horizontal="left" vertical="center" wrapText="1"/>
    </xf>
    <xf numFmtId="0" fontId="2" fillId="0" borderId="42" xfId="10" applyFont="1" applyBorder="1" applyAlignment="1">
      <alignment horizontal="left" vertical="center" wrapText="1"/>
    </xf>
    <xf numFmtId="0" fontId="2" fillId="0" borderId="43" xfId="10" applyFont="1" applyBorder="1" applyAlignment="1">
      <alignment horizontal="left" vertical="center" wrapText="1"/>
    </xf>
    <xf numFmtId="0" fontId="11" fillId="5" borderId="32" xfId="5" applyFont="1" applyFill="1" applyBorder="1" applyAlignment="1">
      <alignment horizontal="left" vertical="center"/>
    </xf>
    <xf numFmtId="0" fontId="11" fillId="5" borderId="33" xfId="5" applyFont="1" applyFill="1" applyBorder="1" applyAlignment="1">
      <alignment horizontal="left" vertical="center"/>
    </xf>
    <xf numFmtId="0" fontId="11" fillId="5" borderId="34" xfId="5" applyFont="1" applyFill="1" applyBorder="1" applyAlignment="1">
      <alignment horizontal="left" vertical="center"/>
    </xf>
    <xf numFmtId="0" fontId="11" fillId="5" borderId="32" xfId="5" applyFont="1" applyFill="1" applyBorder="1" applyAlignment="1">
      <alignment horizontal="right" vertical="center"/>
    </xf>
    <xf numFmtId="0" fontId="11" fillId="5" borderId="33" xfId="5" applyFont="1" applyFill="1" applyBorder="1" applyAlignment="1">
      <alignment horizontal="right" vertical="center"/>
    </xf>
    <xf numFmtId="0" fontId="11" fillId="5" borderId="40" xfId="5" applyFont="1" applyFill="1" applyBorder="1" applyAlignment="1">
      <alignment horizontal="right" vertical="center"/>
    </xf>
    <xf numFmtId="0" fontId="2" fillId="0" borderId="23" xfId="10" applyFont="1" applyBorder="1" applyAlignment="1">
      <alignment horizontal="left" vertical="center" wrapText="1"/>
    </xf>
    <xf numFmtId="0" fontId="2" fillId="0" borderId="24" xfId="10" applyFont="1" applyBorder="1" applyAlignment="1">
      <alignment horizontal="left" vertical="center" wrapText="1"/>
    </xf>
    <xf numFmtId="0" fontId="2" fillId="0" borderId="44" xfId="10" applyFont="1" applyBorder="1" applyAlignment="1">
      <alignment horizontal="left" vertical="center" wrapText="1"/>
    </xf>
    <xf numFmtId="0" fontId="2" fillId="0" borderId="42" xfId="13" applyFont="1" applyBorder="1" applyAlignment="1">
      <alignment horizontal="center" vertical="center"/>
    </xf>
    <xf numFmtId="0" fontId="2" fillId="0" borderId="48" xfId="13" applyFont="1" applyBorder="1" applyAlignment="1">
      <alignment horizontal="center" vertical="center"/>
    </xf>
    <xf numFmtId="0" fontId="2" fillId="4" borderId="20" xfId="4" applyFont="1" applyFill="1" applyBorder="1" applyAlignment="1">
      <alignment vertical="center" wrapText="1"/>
    </xf>
    <xf numFmtId="0" fontId="2" fillId="4" borderId="21" xfId="4" applyFont="1" applyFill="1" applyBorder="1" applyAlignment="1">
      <alignment vertical="center" wrapText="1"/>
    </xf>
    <xf numFmtId="3" fontId="11" fillId="4" borderId="18" xfId="4" applyNumberFormat="1" applyFont="1" applyFill="1" applyBorder="1" applyAlignment="1">
      <alignment horizontal="center" vertical="center" wrapText="1"/>
    </xf>
    <xf numFmtId="0" fontId="11" fillId="0" borderId="14" xfId="3" applyFont="1" applyBorder="1" applyAlignment="1">
      <alignment horizontal="left" vertical="center" wrapText="1"/>
    </xf>
    <xf numFmtId="0" fontId="11" fillId="0" borderId="15" xfId="3" applyFont="1" applyBorder="1" applyAlignment="1">
      <alignment horizontal="left" vertical="center" wrapText="1"/>
    </xf>
    <xf numFmtId="0" fontId="2" fillId="2" borderId="53" xfId="4" applyFont="1" applyFill="1" applyBorder="1" applyAlignment="1">
      <alignment horizontal="center" vertical="center" wrapText="1"/>
    </xf>
    <xf numFmtId="0" fontId="2" fillId="2" borderId="30" xfId="4" applyFont="1" applyFill="1" applyBorder="1" applyAlignment="1">
      <alignment horizontal="center" vertical="center" wrapText="1"/>
    </xf>
    <xf numFmtId="0" fontId="2" fillId="2" borderId="31" xfId="4" applyFont="1" applyFill="1" applyBorder="1" applyAlignment="1">
      <alignment horizontal="center" vertical="center" wrapText="1"/>
    </xf>
    <xf numFmtId="3" fontId="11" fillId="4" borderId="49" xfId="4" applyNumberFormat="1" applyFont="1" applyFill="1" applyBorder="1" applyAlignment="1">
      <alignment horizontal="center" vertical="center"/>
    </xf>
    <xf numFmtId="3" fontId="11" fillId="4" borderId="44" xfId="4" applyNumberFormat="1" applyFont="1" applyFill="1" applyBorder="1" applyAlignment="1">
      <alignment horizontal="center" vertical="center"/>
    </xf>
    <xf numFmtId="0" fontId="2" fillId="4" borderId="50" xfId="4" applyFont="1" applyFill="1" applyBorder="1" applyAlignment="1">
      <alignment vertical="center" wrapText="1"/>
    </xf>
    <xf numFmtId="0" fontId="2" fillId="4" borderId="51" xfId="4" applyFont="1" applyFill="1" applyBorder="1" applyAlignment="1">
      <alignment vertical="center" wrapText="1"/>
    </xf>
    <xf numFmtId="0" fontId="11" fillId="4" borderId="49" xfId="4" applyFont="1" applyFill="1" applyBorder="1" applyAlignment="1">
      <alignment horizontal="center" vertical="center" wrapText="1"/>
    </xf>
    <xf numFmtId="0" fontId="11" fillId="4" borderId="44" xfId="4" applyFont="1" applyFill="1" applyBorder="1" applyAlignment="1">
      <alignment horizontal="center" vertical="center" wrapText="1"/>
    </xf>
    <xf numFmtId="3" fontId="11" fillId="4" borderId="23" xfId="4" applyNumberFormat="1" applyFont="1" applyFill="1" applyBorder="1" applyAlignment="1">
      <alignment horizontal="center" vertical="center" wrapText="1"/>
    </xf>
    <xf numFmtId="3" fontId="11" fillId="4" borderId="44" xfId="4" applyNumberFormat="1" applyFont="1" applyFill="1" applyBorder="1" applyAlignment="1">
      <alignment horizontal="center" vertical="center" wrapText="1"/>
    </xf>
    <xf numFmtId="3" fontId="11" fillId="4" borderId="23" xfId="4" applyNumberFormat="1" applyFont="1" applyFill="1" applyBorder="1" applyAlignment="1">
      <alignment horizontal="center" vertical="center"/>
    </xf>
    <xf numFmtId="44" fontId="25" fillId="0" borderId="21" xfId="24" applyNumberFormat="1" applyFont="1" applyBorder="1" applyAlignment="1" applyProtection="1">
      <alignment horizontal="center" vertical="center"/>
      <protection hidden="1"/>
    </xf>
    <xf numFmtId="0" fontId="25" fillId="0" borderId="21" xfId="24" applyFont="1" applyBorder="1" applyAlignment="1" applyProtection="1">
      <alignment horizontal="center" vertical="center"/>
      <protection hidden="1"/>
    </xf>
    <xf numFmtId="0" fontId="25" fillId="0" borderId="22" xfId="24" applyFont="1" applyBorder="1" applyAlignment="1" applyProtection="1">
      <alignment horizontal="center" vertical="center"/>
      <protection hidden="1"/>
    </xf>
    <xf numFmtId="184" fontId="27" fillId="0" borderId="21" xfId="29" applyNumberFormat="1" applyFont="1" applyBorder="1" applyAlignment="1">
      <alignment horizontal="center"/>
    </xf>
    <xf numFmtId="184" fontId="27" fillId="0" borderId="22" xfId="29" applyNumberFormat="1" applyFont="1" applyBorder="1" applyAlignment="1">
      <alignment horizontal="center"/>
    </xf>
    <xf numFmtId="191" fontId="25" fillId="0" borderId="30" xfId="24" applyNumberFormat="1" applyFont="1" applyBorder="1" applyAlignment="1" applyProtection="1">
      <alignment horizontal="center" vertical="center"/>
      <protection hidden="1"/>
    </xf>
    <xf numFmtId="191" fontId="25" fillId="0" borderId="31" xfId="24" applyNumberFormat="1" applyFont="1" applyBorder="1" applyAlignment="1" applyProtection="1">
      <alignment horizontal="center" vertical="center"/>
      <protection hidden="1"/>
    </xf>
    <xf numFmtId="0" fontId="35" fillId="0" borderId="0" xfId="24" applyFont="1" applyAlignment="1">
      <alignment horizontal="justify" vertical="top" wrapText="1"/>
    </xf>
    <xf numFmtId="0" fontId="27" fillId="0" borderId="21" xfId="22" applyFont="1" applyBorder="1" applyAlignment="1">
      <alignment horizontal="center"/>
    </xf>
    <xf numFmtId="0" fontId="27" fillId="0" borderId="22" xfId="22" applyFont="1" applyBorder="1" applyAlignment="1">
      <alignment horizontal="center"/>
    </xf>
    <xf numFmtId="41" fontId="24" fillId="0" borderId="21" xfId="25" applyFont="1" applyBorder="1" applyAlignment="1" applyProtection="1">
      <alignment horizontal="center" vertical="center"/>
      <protection hidden="1"/>
    </xf>
    <xf numFmtId="41" fontId="24" fillId="0" borderId="22" xfId="25" applyFont="1" applyBorder="1" applyAlignment="1" applyProtection="1">
      <alignment horizontal="center" vertical="center"/>
      <protection hidden="1"/>
    </xf>
    <xf numFmtId="183" fontId="25" fillId="0" borderId="21" xfId="26" applyFont="1" applyBorder="1" applyAlignment="1" applyProtection="1">
      <alignment horizontal="center" vertical="center"/>
      <protection hidden="1"/>
    </xf>
    <xf numFmtId="183" fontId="25" fillId="0" borderId="22" xfId="26" applyFont="1" applyBorder="1" applyAlignment="1" applyProtection="1">
      <alignment horizontal="center" vertical="center"/>
      <protection hidden="1"/>
    </xf>
    <xf numFmtId="0" fontId="24" fillId="0" borderId="21" xfId="24" applyFont="1" applyBorder="1" applyAlignment="1" applyProtection="1">
      <alignment horizontal="center" vertical="center" wrapText="1"/>
      <protection hidden="1"/>
    </xf>
    <xf numFmtId="183" fontId="24" fillId="0" borderId="21" xfId="26" applyFont="1" applyBorder="1" applyAlignment="1" applyProtection="1">
      <alignment horizontal="center" vertical="center"/>
      <protection hidden="1"/>
    </xf>
    <xf numFmtId="183" fontId="24" fillId="0" borderId="22" xfId="26" applyFont="1" applyBorder="1" applyAlignment="1" applyProtection="1">
      <alignment horizontal="center" vertical="center"/>
      <protection hidden="1"/>
    </xf>
    <xf numFmtId="191" fontId="24" fillId="0" borderId="21" xfId="24" applyNumberFormat="1" applyFont="1" applyBorder="1" applyAlignment="1" applyProtection="1">
      <alignment horizontal="center" vertical="center"/>
      <protection hidden="1"/>
    </xf>
    <xf numFmtId="191" fontId="24" fillId="0" borderId="22" xfId="24" applyNumberFormat="1" applyFont="1" applyBorder="1" applyAlignment="1" applyProtection="1">
      <alignment horizontal="center" vertical="center"/>
      <protection hidden="1"/>
    </xf>
    <xf numFmtId="44" fontId="25" fillId="0" borderId="21" xfId="26" applyNumberFormat="1" applyFont="1" applyBorder="1" applyAlignment="1" applyProtection="1">
      <alignment horizontal="center" vertical="center"/>
      <protection hidden="1"/>
    </xf>
    <xf numFmtId="0" fontId="22" fillId="0" borderId="57" xfId="21" applyFont="1" applyBorder="1" applyAlignment="1">
      <alignment horizontal="center" vertical="center" wrapText="1"/>
    </xf>
    <xf numFmtId="0" fontId="22" fillId="0" borderId="11" xfId="21" applyFont="1" applyBorder="1" applyAlignment="1">
      <alignment horizontal="center" vertical="center" wrapText="1"/>
    </xf>
    <xf numFmtId="0" fontId="22" fillId="0" borderId="12" xfId="21" applyFont="1" applyBorder="1" applyAlignment="1">
      <alignment horizontal="center" vertical="center" wrapText="1"/>
    </xf>
    <xf numFmtId="0" fontId="22" fillId="0" borderId="59" xfId="21" applyFont="1" applyBorder="1" applyAlignment="1">
      <alignment horizontal="center" vertical="center" wrapText="1"/>
    </xf>
    <xf numFmtId="0" fontId="22" fillId="0" borderId="0" xfId="21" applyFont="1" applyAlignment="1">
      <alignment horizontal="center" vertical="center" wrapText="1"/>
    </xf>
    <xf numFmtId="0" fontId="22" fillId="0" borderId="35" xfId="21" applyFont="1" applyBorder="1" applyAlignment="1">
      <alignment horizontal="center" vertical="center" wrapText="1"/>
    </xf>
    <xf numFmtId="0" fontId="22" fillId="0" borderId="62" xfId="21" applyFont="1" applyBorder="1" applyAlignment="1">
      <alignment horizontal="center" vertical="center" wrapText="1"/>
    </xf>
    <xf numFmtId="0" fontId="22" fillId="0" borderId="14" xfId="21" applyFont="1" applyBorder="1" applyAlignment="1">
      <alignment horizontal="center" vertical="center" wrapText="1"/>
    </xf>
    <xf numFmtId="0" fontId="22" fillId="0" borderId="15" xfId="21" applyFont="1" applyBorder="1" applyAlignment="1">
      <alignment horizontal="center" vertical="center" wrapText="1"/>
    </xf>
    <xf numFmtId="0" fontId="3" fillId="0" borderId="58" xfId="21" applyBorder="1" applyAlignment="1">
      <alignment horizontal="center"/>
    </xf>
    <xf numFmtId="0" fontId="3" fillId="0" borderId="60" xfId="21" applyBorder="1" applyAlignment="1">
      <alignment horizontal="center"/>
    </xf>
    <xf numFmtId="0" fontId="3" fillId="0" borderId="61" xfId="21" applyBorder="1" applyAlignment="1">
      <alignment horizontal="center"/>
    </xf>
    <xf numFmtId="0" fontId="23" fillId="0" borderId="32" xfId="21" applyFont="1" applyBorder="1" applyAlignment="1">
      <alignment horizontal="center"/>
    </xf>
    <xf numFmtId="0" fontId="23" fillId="0" borderId="33" xfId="21" applyFont="1" applyBorder="1" applyAlignment="1">
      <alignment horizontal="center"/>
    </xf>
    <xf numFmtId="0" fontId="23" fillId="0" borderId="34" xfId="21" applyFont="1" applyBorder="1" applyAlignment="1">
      <alignment horizontal="center"/>
    </xf>
    <xf numFmtId="0" fontId="24" fillId="6" borderId="27" xfId="24" applyFont="1" applyFill="1" applyBorder="1" applyAlignment="1" applyProtection="1">
      <alignment horizontal="center" vertical="center"/>
      <protection hidden="1"/>
    </xf>
    <xf numFmtId="0" fontId="24" fillId="6" borderId="28" xfId="24" applyFont="1" applyFill="1" applyBorder="1" applyAlignment="1" applyProtection="1">
      <alignment horizontal="center" vertical="center"/>
      <protection hidden="1"/>
    </xf>
    <xf numFmtId="168" fontId="29" fillId="0" borderId="49" xfId="5" applyNumberFormat="1" applyFont="1" applyBorder="1" applyAlignment="1">
      <alignment horizontal="center" vertical="center"/>
    </xf>
    <xf numFmtId="168" fontId="29" fillId="0" borderId="44" xfId="5" applyNumberFormat="1" applyFont="1" applyBorder="1" applyAlignment="1">
      <alignment horizontal="center" vertical="center"/>
    </xf>
    <xf numFmtId="0" fontId="37" fillId="0" borderId="30" xfId="5" applyFont="1" applyBorder="1" applyAlignment="1">
      <alignment horizontal="left" vertical="center" wrapText="1"/>
    </xf>
    <xf numFmtId="0" fontId="29" fillId="0" borderId="63" xfId="5" applyFont="1" applyBorder="1" applyAlignment="1">
      <alignment horizontal="center" vertical="center"/>
    </xf>
    <xf numFmtId="0" fontId="29" fillId="0" borderId="37" xfId="5" applyFont="1" applyBorder="1" applyAlignment="1">
      <alignment horizontal="center" vertical="center"/>
    </xf>
    <xf numFmtId="0" fontId="37" fillId="0" borderId="27" xfId="5" applyFont="1" applyBorder="1" applyAlignment="1">
      <alignment horizontal="center" vertical="center" wrapText="1"/>
    </xf>
    <xf numFmtId="0" fontId="22" fillId="0" borderId="21" xfId="31" applyFont="1" applyBorder="1" applyAlignment="1">
      <alignment horizontal="center"/>
    </xf>
    <xf numFmtId="0" fontId="22" fillId="0" borderId="51" xfId="31" applyFont="1" applyBorder="1" applyAlignment="1">
      <alignment horizontal="center" vertical="top"/>
    </xf>
    <xf numFmtId="0" fontId="41" fillId="0" borderId="18" xfId="5" applyFont="1" applyBorder="1" applyAlignment="1">
      <alignment horizontal="left" vertical="center"/>
    </xf>
    <xf numFmtId="0" fontId="41" fillId="0" borderId="32" xfId="5" applyFont="1" applyBorder="1" applyAlignment="1">
      <alignment horizontal="left" vertical="center"/>
    </xf>
    <xf numFmtId="0" fontId="41" fillId="0" borderId="33" xfId="5" applyFont="1" applyBorder="1" applyAlignment="1">
      <alignment horizontal="left" vertical="center"/>
    </xf>
    <xf numFmtId="0" fontId="41" fillId="0" borderId="40" xfId="5" applyFont="1" applyBorder="1" applyAlignment="1">
      <alignment horizontal="left" vertical="center"/>
    </xf>
    <xf numFmtId="0" fontId="41" fillId="0" borderId="63" xfId="5" applyFont="1" applyBorder="1" applyAlignment="1">
      <alignment horizontal="center" vertical="center"/>
    </xf>
    <xf numFmtId="0" fontId="41" fillId="0" borderId="64" xfId="5" applyFont="1" applyBorder="1" applyAlignment="1">
      <alignment horizontal="center" vertical="center"/>
    </xf>
    <xf numFmtId="0" fontId="41" fillId="0" borderId="65" xfId="5" applyFont="1" applyBorder="1" applyAlignment="1">
      <alignment horizontal="center" vertical="center"/>
    </xf>
    <xf numFmtId="0" fontId="41" fillId="0" borderId="70" xfId="31" applyFont="1" applyBorder="1" applyAlignment="1">
      <alignment horizontal="center" vertical="center" wrapText="1"/>
    </xf>
    <xf numFmtId="0" fontId="41" fillId="0" borderId="40" xfId="31" applyFont="1" applyBorder="1" applyAlignment="1">
      <alignment horizontal="center" vertical="center" wrapText="1"/>
    </xf>
    <xf numFmtId="168" fontId="29" fillId="0" borderId="71" xfId="5" applyNumberFormat="1" applyFont="1" applyBorder="1" applyAlignment="1">
      <alignment horizontal="center" vertical="center"/>
    </xf>
    <xf numFmtId="168" fontId="29" fillId="0" borderId="43" xfId="5" applyNumberFormat="1" applyFont="1" applyBorder="1" applyAlignment="1">
      <alignment horizontal="center" vertical="center"/>
    </xf>
    <xf numFmtId="166" fontId="44" fillId="0" borderId="49" xfId="5" applyNumberFormat="1" applyFont="1" applyBorder="1" applyAlignment="1">
      <alignment horizontal="center" vertical="center"/>
    </xf>
    <xf numFmtId="166" fontId="44" fillId="0" borderId="44" xfId="5" applyNumberFormat="1" applyFont="1" applyBorder="1" applyAlignment="1">
      <alignment horizontal="center" vertical="center"/>
    </xf>
    <xf numFmtId="0" fontId="22" fillId="0" borderId="52" xfId="5" applyFont="1" applyBorder="1" applyAlignment="1">
      <alignment horizontal="center"/>
    </xf>
    <xf numFmtId="0" fontId="22" fillId="0" borderId="0" xfId="5" applyFont="1" applyAlignment="1">
      <alignment horizontal="center"/>
    </xf>
    <xf numFmtId="0" fontId="22" fillId="0" borderId="35" xfId="5" applyFont="1" applyBorder="1" applyAlignment="1">
      <alignment horizontal="center"/>
    </xf>
    <xf numFmtId="0" fontId="22" fillId="0" borderId="52" xfId="31" applyFont="1" applyBorder="1" applyAlignment="1">
      <alignment horizontal="center" vertical="center" wrapText="1"/>
    </xf>
    <xf numFmtId="0" fontId="22" fillId="0" borderId="0" xfId="31" applyFont="1" applyAlignment="1">
      <alignment horizontal="center" vertical="center" wrapText="1"/>
    </xf>
    <xf numFmtId="0" fontId="22" fillId="0" borderId="35" xfId="31" applyFont="1" applyBorder="1" applyAlignment="1">
      <alignment horizontal="center" vertical="center" wrapText="1"/>
    </xf>
    <xf numFmtId="0" fontId="38" fillId="0" borderId="52" xfId="31" applyFont="1" applyBorder="1" applyAlignment="1">
      <alignment horizontal="center" vertical="center"/>
    </xf>
    <xf numFmtId="0" fontId="38" fillId="0" borderId="0" xfId="31" applyFont="1" applyAlignment="1">
      <alignment horizontal="center" vertical="center"/>
    </xf>
    <xf numFmtId="0" fontId="38" fillId="0" borderId="35" xfId="31" applyFont="1" applyBorder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40" fillId="0" borderId="10" xfId="5" applyFont="1" applyBorder="1" applyAlignment="1">
      <alignment horizontal="center" vertical="center" wrapText="1"/>
    </xf>
    <xf numFmtId="0" fontId="40" fillId="0" borderId="11" xfId="5" applyFont="1" applyBorder="1" applyAlignment="1">
      <alignment horizontal="center" vertical="center" wrapText="1"/>
    </xf>
    <xf numFmtId="0" fontId="40" fillId="0" borderId="12" xfId="5" applyFont="1" applyBorder="1" applyAlignment="1">
      <alignment horizontal="center" vertical="center" wrapText="1"/>
    </xf>
    <xf numFmtId="0" fontId="41" fillId="0" borderId="27" xfId="31" applyFont="1" applyBorder="1" applyAlignment="1">
      <alignment horizontal="left" vertical="center"/>
    </xf>
    <xf numFmtId="0" fontId="34" fillId="0" borderId="51" xfId="5" applyFont="1" applyBorder="1" applyAlignment="1">
      <alignment horizontal="left"/>
    </xf>
    <xf numFmtId="0" fontId="46" fillId="0" borderId="68" xfId="0" applyFont="1" applyBorder="1" applyAlignment="1">
      <alignment horizontal="left" vertical="center"/>
    </xf>
    <xf numFmtId="0" fontId="46" fillId="0" borderId="75" xfId="0" applyFont="1" applyBorder="1" applyAlignment="1">
      <alignment horizontal="center" vertical="center"/>
    </xf>
    <xf numFmtId="0" fontId="46" fillId="0" borderId="78" xfId="0" applyFont="1" applyBorder="1" applyAlignment="1">
      <alignment horizontal="center" vertical="center"/>
    </xf>
    <xf numFmtId="0" fontId="46" fillId="0" borderId="36" xfId="0" applyFont="1" applyBorder="1" applyAlignment="1">
      <alignment horizontal="center" vertical="center"/>
    </xf>
    <xf numFmtId="0" fontId="46" fillId="0" borderId="32" xfId="0" applyFont="1" applyBorder="1" applyAlignment="1">
      <alignment horizontal="center" vertical="center"/>
    </xf>
    <xf numFmtId="0" fontId="46" fillId="0" borderId="33" xfId="0" applyFont="1" applyBorder="1" applyAlignment="1">
      <alignment horizontal="center" vertical="center"/>
    </xf>
    <xf numFmtId="0" fontId="46" fillId="0" borderId="66" xfId="0" applyFont="1" applyBorder="1" applyAlignment="1">
      <alignment horizontal="left" vertical="center"/>
    </xf>
    <xf numFmtId="0" fontId="47" fillId="0" borderId="26" xfId="0" applyFont="1" applyBorder="1" applyAlignment="1">
      <alignment horizontal="center" vertical="center"/>
    </xf>
    <xf numFmtId="0" fontId="47" fillId="0" borderId="50" xfId="0" applyFont="1" applyBorder="1" applyAlignment="1">
      <alignment horizontal="center" vertical="center"/>
    </xf>
    <xf numFmtId="0" fontId="35" fillId="0" borderId="27" xfId="5" applyFont="1" applyBorder="1" applyAlignment="1">
      <alignment horizontal="left"/>
    </xf>
    <xf numFmtId="0" fontId="47" fillId="0" borderId="20" xfId="0" applyFont="1" applyBorder="1" applyAlignment="1">
      <alignment horizontal="center" vertical="center"/>
    </xf>
    <xf numFmtId="0" fontId="34" fillId="0" borderId="21" xfId="5" applyFont="1" applyBorder="1" applyAlignment="1">
      <alignment horizontal="left"/>
    </xf>
    <xf numFmtId="0" fontId="47" fillId="0" borderId="63" xfId="0" applyFont="1" applyBorder="1" applyAlignment="1">
      <alignment horizontal="center" vertical="center"/>
    </xf>
    <xf numFmtId="0" fontId="47" fillId="0" borderId="37" xfId="0" applyFont="1" applyBorder="1" applyAlignment="1">
      <alignment horizontal="center" vertical="center"/>
    </xf>
    <xf numFmtId="0" fontId="46" fillId="0" borderId="27" xfId="0" applyFont="1" applyBorder="1" applyAlignment="1">
      <alignment horizontal="left" vertical="center"/>
    </xf>
    <xf numFmtId="0" fontId="0" fillId="0" borderId="52" xfId="0" applyBorder="1" applyAlignment="1">
      <alignment horizontal="center"/>
    </xf>
    <xf numFmtId="0" fontId="0" fillId="0" borderId="0" xfId="0" applyAlignment="1">
      <alignment horizontal="center"/>
    </xf>
    <xf numFmtId="0" fontId="46" fillId="0" borderId="70" xfId="0" applyFont="1" applyBorder="1" applyAlignment="1">
      <alignment horizontal="left" vertical="center"/>
    </xf>
    <xf numFmtId="0" fontId="46" fillId="0" borderId="33" xfId="0" applyFont="1" applyBorder="1" applyAlignment="1">
      <alignment horizontal="left" vertical="center"/>
    </xf>
    <xf numFmtId="0" fontId="46" fillId="0" borderId="40" xfId="0" applyFont="1" applyBorder="1" applyAlignment="1">
      <alignment horizontal="left" vertical="center"/>
    </xf>
    <xf numFmtId="0" fontId="47" fillId="0" borderId="75" xfId="0" applyFont="1" applyBorder="1" applyAlignment="1">
      <alignment horizontal="center" vertical="center"/>
    </xf>
    <xf numFmtId="0" fontId="46" fillId="0" borderId="71" xfId="0" applyFont="1" applyBorder="1" applyAlignment="1">
      <alignment horizontal="left" vertical="center"/>
    </xf>
    <xf numFmtId="0" fontId="46" fillId="0" borderId="42" xfId="0" applyFont="1" applyBorder="1" applyAlignment="1">
      <alignment horizontal="left" vertical="center"/>
    </xf>
    <xf numFmtId="0" fontId="46" fillId="0" borderId="43" xfId="0" applyFont="1" applyBorder="1" applyAlignment="1">
      <alignment horizontal="left" vertical="center"/>
    </xf>
    <xf numFmtId="0" fontId="34" fillId="0" borderId="49" xfId="5" applyFont="1" applyBorder="1" applyAlignment="1">
      <alignment horizontal="left"/>
    </xf>
    <xf numFmtId="0" fontId="34" fillId="0" borderId="24" xfId="5" applyFont="1" applyBorder="1" applyAlignment="1">
      <alignment horizontal="left"/>
    </xf>
    <xf numFmtId="0" fontId="34" fillId="0" borderId="44" xfId="5" applyFont="1" applyBorder="1" applyAlignment="1">
      <alignment horizontal="left"/>
    </xf>
    <xf numFmtId="0" fontId="34" fillId="0" borderId="76" xfId="5" applyFont="1" applyBorder="1" applyAlignment="1">
      <alignment horizontal="left"/>
    </xf>
    <xf numFmtId="0" fontId="34" fillId="0" borderId="66" xfId="5" applyFont="1" applyBorder="1" applyAlignment="1">
      <alignment horizontal="left"/>
    </xf>
    <xf numFmtId="0" fontId="34" fillId="0" borderId="77" xfId="5" applyFont="1" applyBorder="1" applyAlignment="1">
      <alignment horizontal="left"/>
    </xf>
    <xf numFmtId="0" fontId="50" fillId="0" borderId="10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 vertical="center"/>
    </xf>
    <xf numFmtId="0" fontId="50" fillId="0" borderId="12" xfId="0" applyFont="1" applyBorder="1" applyAlignment="1">
      <alignment horizontal="center" vertical="center"/>
    </xf>
    <xf numFmtId="0" fontId="47" fillId="0" borderId="52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0" borderId="35" xfId="0" applyFont="1" applyBorder="1" applyAlignment="1">
      <alignment horizontal="center" vertical="center"/>
    </xf>
    <xf numFmtId="0" fontId="50" fillId="0" borderId="52" xfId="0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0" fillId="0" borderId="35" xfId="0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46" fillId="0" borderId="12" xfId="0" applyFont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51" fillId="0" borderId="32" xfId="0" applyFont="1" applyBorder="1" applyAlignment="1">
      <alignment horizontal="center" vertical="center" wrapText="1"/>
    </xf>
    <xf numFmtId="0" fontId="51" fillId="0" borderId="33" xfId="0" applyFont="1" applyBorder="1" applyAlignment="1">
      <alignment horizontal="center" vertical="center" wrapText="1"/>
    </xf>
    <xf numFmtId="0" fontId="51" fillId="0" borderId="34" xfId="0" applyFont="1" applyBorder="1" applyAlignment="1">
      <alignment horizontal="center" vertical="center" wrapText="1"/>
    </xf>
    <xf numFmtId="0" fontId="46" fillId="3" borderId="32" xfId="0" applyFont="1" applyFill="1" applyBorder="1" applyAlignment="1">
      <alignment horizontal="center" vertical="center"/>
    </xf>
    <xf numFmtId="0" fontId="46" fillId="3" borderId="33" xfId="0" applyFont="1" applyFill="1" applyBorder="1" applyAlignment="1">
      <alignment horizontal="center" vertical="center"/>
    </xf>
    <xf numFmtId="0" fontId="46" fillId="3" borderId="34" xfId="0" applyFont="1" applyFill="1" applyBorder="1" applyAlignment="1">
      <alignment horizontal="center" vertical="center"/>
    </xf>
    <xf numFmtId="0" fontId="3" fillId="0" borderId="0" xfId="13" applyAlignment="1">
      <alignment horizontal="center" vertical="justify" wrapText="1"/>
    </xf>
    <xf numFmtId="0" fontId="34" fillId="0" borderId="0" xfId="13" applyFont="1" applyAlignment="1">
      <alignment horizontal="left" vertical="center" wrapText="1"/>
    </xf>
    <xf numFmtId="0" fontId="31" fillId="0" borderId="0" xfId="13" applyFont="1" applyAlignment="1">
      <alignment horizontal="left" vertical="center" wrapText="1"/>
    </xf>
    <xf numFmtId="0" fontId="22" fillId="0" borderId="0" xfId="13" applyFont="1" applyAlignment="1">
      <alignment horizontal="center"/>
    </xf>
    <xf numFmtId="0" fontId="22" fillId="0" borderId="0" xfId="13" applyFont="1" applyAlignment="1">
      <alignment horizontal="center" vertical="justify" wrapText="1"/>
    </xf>
    <xf numFmtId="0" fontId="3" fillId="0" borderId="0" xfId="13" applyAlignment="1">
      <alignment horizontal="center"/>
    </xf>
    <xf numFmtId="0" fontId="31" fillId="0" borderId="0" xfId="13" applyFont="1" applyAlignment="1">
      <alignment horizontal="center"/>
    </xf>
    <xf numFmtId="10" fontId="56" fillId="0" borderId="32" xfId="13" applyNumberFormat="1" applyFont="1" applyBorder="1" applyAlignment="1">
      <alignment horizontal="center" vertical="center" wrapText="1"/>
    </xf>
    <xf numFmtId="10" fontId="56" fillId="0" borderId="33" xfId="13" applyNumberFormat="1" applyFont="1" applyBorder="1" applyAlignment="1">
      <alignment horizontal="center" vertical="center" wrapText="1"/>
    </xf>
    <xf numFmtId="10" fontId="56" fillId="0" borderId="34" xfId="13" applyNumberFormat="1" applyFont="1" applyBorder="1" applyAlignment="1">
      <alignment horizontal="center" vertical="center" wrapText="1"/>
    </xf>
    <xf numFmtId="3" fontId="55" fillId="0" borderId="32" xfId="13" applyNumberFormat="1" applyFont="1" applyBorder="1" applyAlignment="1">
      <alignment horizontal="center" vertical="center" wrapText="1"/>
    </xf>
    <xf numFmtId="3" fontId="55" fillId="0" borderId="33" xfId="13" applyNumberFormat="1" applyFont="1" applyBorder="1" applyAlignment="1">
      <alignment horizontal="center" vertical="center" wrapText="1"/>
    </xf>
    <xf numFmtId="3" fontId="55" fillId="0" borderId="34" xfId="13" applyNumberFormat="1" applyFont="1" applyBorder="1" applyAlignment="1">
      <alignment horizontal="center" vertical="center" wrapText="1"/>
    </xf>
    <xf numFmtId="0" fontId="34" fillId="0" borderId="13" xfId="13" applyFont="1" applyBorder="1" applyAlignment="1">
      <alignment horizontal="left" vertical="center" wrapText="1"/>
    </xf>
    <xf numFmtId="0" fontId="34" fillId="0" borderId="14" xfId="13" applyFont="1" applyBorder="1" applyAlignment="1">
      <alignment horizontal="left" vertical="center" wrapText="1"/>
    </xf>
    <xf numFmtId="10" fontId="56" fillId="0" borderId="13" xfId="13" applyNumberFormat="1" applyFont="1" applyBorder="1" applyAlignment="1">
      <alignment horizontal="center" vertical="center" wrapText="1"/>
    </xf>
    <xf numFmtId="10" fontId="56" fillId="0" borderId="14" xfId="13" applyNumberFormat="1" applyFont="1" applyBorder="1" applyAlignment="1">
      <alignment horizontal="center" vertical="center" wrapText="1"/>
    </xf>
    <xf numFmtId="10" fontId="56" fillId="0" borderId="15" xfId="13" applyNumberFormat="1" applyFont="1" applyBorder="1" applyAlignment="1">
      <alignment horizontal="center" vertical="center" wrapText="1"/>
    </xf>
    <xf numFmtId="3" fontId="3" fillId="0" borderId="32" xfId="13" applyNumberFormat="1" applyBorder="1" applyAlignment="1">
      <alignment horizontal="center" vertical="center" wrapText="1"/>
    </xf>
    <xf numFmtId="3" fontId="3" fillId="0" borderId="33" xfId="13" applyNumberFormat="1" applyBorder="1" applyAlignment="1">
      <alignment horizontal="center" vertical="center" wrapText="1"/>
    </xf>
    <xf numFmtId="3" fontId="3" fillId="0" borderId="34" xfId="13" applyNumberFormat="1" applyBorder="1" applyAlignment="1">
      <alignment horizontal="center" vertical="center" wrapText="1"/>
    </xf>
    <xf numFmtId="0" fontId="35" fillId="0" borderId="52" xfId="13" applyFont="1" applyBorder="1" applyAlignment="1">
      <alignment horizontal="center" vertical="center" wrapText="1"/>
    </xf>
    <xf numFmtId="0" fontId="35" fillId="0" borderId="0" xfId="13" applyFont="1" applyAlignment="1">
      <alignment horizontal="center" vertical="center" wrapText="1"/>
    </xf>
    <xf numFmtId="0" fontId="34" fillId="0" borderId="13" xfId="13" applyFont="1" applyBorder="1" applyAlignment="1">
      <alignment horizontal="center" vertical="center" wrapText="1"/>
    </xf>
    <xf numFmtId="0" fontId="34" fillId="0" borderId="14" xfId="13" applyFont="1" applyBorder="1" applyAlignment="1">
      <alignment horizontal="center" vertical="center" wrapText="1"/>
    </xf>
    <xf numFmtId="0" fontId="34" fillId="0" borderId="15" xfId="13" applyFont="1" applyBorder="1" applyAlignment="1">
      <alignment horizontal="center" vertical="center" wrapText="1"/>
    </xf>
    <xf numFmtId="3" fontId="3" fillId="0" borderId="14" xfId="13" applyNumberFormat="1" applyBorder="1" applyAlignment="1">
      <alignment horizontal="center" vertical="center" wrapText="1"/>
    </xf>
    <xf numFmtId="3" fontId="3" fillId="0" borderId="15" xfId="13" applyNumberFormat="1" applyBorder="1" applyAlignment="1">
      <alignment horizontal="center" vertical="center" wrapText="1"/>
    </xf>
    <xf numFmtId="3" fontId="3" fillId="0" borderId="13" xfId="13" applyNumberFormat="1" applyBorder="1" applyAlignment="1">
      <alignment horizontal="center" vertical="center" wrapText="1"/>
    </xf>
    <xf numFmtId="3" fontId="3" fillId="0" borderId="75" xfId="13" applyNumberFormat="1" applyBorder="1" applyAlignment="1">
      <alignment horizontal="center" vertical="center" wrapText="1"/>
    </xf>
    <xf numFmtId="3" fontId="3" fillId="0" borderId="78" xfId="13" applyNumberFormat="1" applyBorder="1" applyAlignment="1">
      <alignment horizontal="center" vertical="center" wrapText="1"/>
    </xf>
    <xf numFmtId="3" fontId="3" fillId="0" borderId="62" xfId="13" applyNumberFormat="1" applyBorder="1" applyAlignment="1">
      <alignment horizontal="center" vertical="center" wrapText="1"/>
    </xf>
    <xf numFmtId="3" fontId="3" fillId="0" borderId="67" xfId="13" applyNumberFormat="1" applyBorder="1" applyAlignment="1">
      <alignment horizontal="center" vertical="center" wrapText="1"/>
    </xf>
    <xf numFmtId="3" fontId="3" fillId="0" borderId="68" xfId="13" applyNumberFormat="1" applyBorder="1" applyAlignment="1">
      <alignment horizontal="center" vertical="center" wrapText="1"/>
    </xf>
    <xf numFmtId="3" fontId="3" fillId="0" borderId="69" xfId="13" applyNumberFormat="1" applyBorder="1" applyAlignment="1">
      <alignment horizontal="center" vertical="center" wrapText="1"/>
    </xf>
    <xf numFmtId="0" fontId="34" fillId="0" borderId="67" xfId="13" applyFont="1" applyBorder="1" applyAlignment="1">
      <alignment horizontal="center" vertical="center" wrapText="1"/>
    </xf>
    <xf numFmtId="0" fontId="34" fillId="0" borderId="68" xfId="13" applyFont="1" applyBorder="1" applyAlignment="1">
      <alignment horizontal="center" vertical="center" wrapText="1"/>
    </xf>
    <xf numFmtId="0" fontId="34" fillId="0" borderId="69" xfId="13" applyFont="1" applyBorder="1" applyAlignment="1">
      <alignment horizontal="center" vertical="center" wrapText="1"/>
    </xf>
    <xf numFmtId="3" fontId="3" fillId="0" borderId="86" xfId="13" applyNumberFormat="1" applyBorder="1" applyAlignment="1">
      <alignment horizontal="center" vertical="center" wrapText="1"/>
    </xf>
    <xf numFmtId="3" fontId="3" fillId="0" borderId="46" xfId="13" applyNumberFormat="1" applyBorder="1" applyAlignment="1">
      <alignment horizontal="center" vertical="center" wrapText="1"/>
    </xf>
    <xf numFmtId="0" fontId="34" fillId="0" borderId="26" xfId="13" applyFont="1" applyBorder="1" applyAlignment="1">
      <alignment horizontal="center" vertical="center" wrapText="1"/>
    </xf>
    <xf numFmtId="0" fontId="34" fillId="0" borderId="27" xfId="13" applyFont="1" applyBorder="1" applyAlignment="1">
      <alignment horizontal="center" vertical="center" wrapText="1"/>
    </xf>
    <xf numFmtId="0" fontId="34" fillId="0" borderId="28" xfId="13" applyFont="1" applyBorder="1" applyAlignment="1">
      <alignment horizontal="center" vertical="center" wrapText="1"/>
    </xf>
    <xf numFmtId="0" fontId="34" fillId="0" borderId="50" xfId="13" applyFont="1" applyBorder="1" applyAlignment="1">
      <alignment horizontal="center" vertical="center" wrapText="1"/>
    </xf>
    <xf numFmtId="0" fontId="34" fillId="0" borderId="51" xfId="13" applyFont="1" applyBorder="1" applyAlignment="1">
      <alignment horizontal="center" vertical="center" wrapText="1"/>
    </xf>
    <xf numFmtId="0" fontId="34" fillId="0" borderId="72" xfId="13" applyFont="1" applyBorder="1" applyAlignment="1">
      <alignment horizontal="center" vertical="center" wrapText="1"/>
    </xf>
    <xf numFmtId="3" fontId="56" fillId="0" borderId="13" xfId="13" applyNumberFormat="1" applyFont="1" applyBorder="1" applyAlignment="1">
      <alignment horizontal="center" vertical="center" wrapText="1"/>
    </xf>
    <xf numFmtId="3" fontId="56" fillId="0" borderId="14" xfId="13" applyNumberFormat="1" applyFont="1" applyBorder="1" applyAlignment="1">
      <alignment horizontal="center" vertical="center" wrapText="1"/>
    </xf>
    <xf numFmtId="3" fontId="56" fillId="0" borderId="87" xfId="13" applyNumberFormat="1" applyFont="1" applyBorder="1" applyAlignment="1">
      <alignment horizontal="center" vertical="center" wrapText="1"/>
    </xf>
    <xf numFmtId="3" fontId="56" fillId="0" borderId="62" xfId="13" applyNumberFormat="1" applyFont="1" applyBorder="1" applyAlignment="1">
      <alignment horizontal="center" vertical="center" wrapText="1"/>
    </xf>
    <xf numFmtId="3" fontId="56" fillId="0" borderId="15" xfId="13" applyNumberFormat="1" applyFont="1" applyBorder="1" applyAlignment="1">
      <alignment horizontal="center" vertical="center" wrapText="1"/>
    </xf>
    <xf numFmtId="3" fontId="3" fillId="0" borderId="53" xfId="13" applyNumberFormat="1" applyBorder="1" applyAlignment="1">
      <alignment horizontal="center" vertical="center" wrapText="1"/>
    </xf>
    <xf numFmtId="0" fontId="56" fillId="0" borderId="84" xfId="13" applyFont="1" applyBorder="1" applyAlignment="1">
      <alignment horizontal="center" vertical="center" wrapText="1"/>
    </xf>
    <xf numFmtId="0" fontId="56" fillId="0" borderId="24" xfId="13" applyFont="1" applyBorder="1" applyAlignment="1">
      <alignment horizontal="center" vertical="center" wrapText="1"/>
    </xf>
    <xf numFmtId="0" fontId="56" fillId="0" borderId="52" xfId="13" applyFont="1" applyBorder="1" applyAlignment="1">
      <alignment horizontal="center" vertical="center" wrapText="1"/>
    </xf>
    <xf numFmtId="0" fontId="56" fillId="0" borderId="0" xfId="13" applyFont="1" applyAlignment="1">
      <alignment horizontal="center" vertical="center" wrapText="1"/>
    </xf>
    <xf numFmtId="0" fontId="56" fillId="0" borderId="35" xfId="13" applyFont="1" applyBorder="1" applyAlignment="1">
      <alignment horizontal="center" vertical="center" wrapText="1"/>
    </xf>
    <xf numFmtId="0" fontId="56" fillId="0" borderId="44" xfId="13" applyFont="1" applyBorder="1" applyAlignment="1">
      <alignment horizontal="center" vertical="center" wrapText="1"/>
    </xf>
    <xf numFmtId="0" fontId="56" fillId="0" borderId="49" xfId="13" applyFont="1" applyBorder="1" applyAlignment="1">
      <alignment horizontal="center" vertical="center" wrapText="1"/>
    </xf>
    <xf numFmtId="0" fontId="56" fillId="0" borderId="83" xfId="13" applyFont="1" applyBorder="1" applyAlignment="1">
      <alignment horizontal="center" vertical="center" wrapText="1"/>
    </xf>
    <xf numFmtId="3" fontId="56" fillId="0" borderId="84" xfId="13" applyNumberFormat="1" applyFont="1" applyBorder="1" applyAlignment="1">
      <alignment horizontal="center" vertical="center" wrapText="1"/>
    </xf>
    <xf numFmtId="3" fontId="56" fillId="0" borderId="44" xfId="13" applyNumberFormat="1" applyFont="1" applyBorder="1" applyAlignment="1">
      <alignment horizontal="center" vertical="center" wrapText="1"/>
    </xf>
    <xf numFmtId="3" fontId="56" fillId="0" borderId="49" xfId="13" applyNumberFormat="1" applyFont="1" applyBorder="1" applyAlignment="1">
      <alignment horizontal="center" vertical="center" wrapText="1"/>
    </xf>
    <xf numFmtId="3" fontId="56" fillId="0" borderId="83" xfId="13" applyNumberFormat="1" applyFont="1" applyBorder="1" applyAlignment="1">
      <alignment horizontal="center" vertical="center" wrapText="1"/>
    </xf>
    <xf numFmtId="3" fontId="3" fillId="0" borderId="52" xfId="13" applyNumberFormat="1" applyBorder="1" applyAlignment="1">
      <alignment horizontal="center" vertical="center" wrapText="1"/>
    </xf>
    <xf numFmtId="3" fontId="3" fillId="0" borderId="0" xfId="13" applyNumberFormat="1" applyAlignment="1">
      <alignment horizontal="center" vertical="center" wrapText="1"/>
    </xf>
    <xf numFmtId="3" fontId="3" fillId="0" borderId="35" xfId="13" applyNumberFormat="1" applyBorder="1" applyAlignment="1">
      <alignment horizontal="center" vertical="center" wrapText="1"/>
    </xf>
    <xf numFmtId="0" fontId="34" fillId="0" borderId="58" xfId="13" applyFont="1" applyBorder="1" applyAlignment="1">
      <alignment horizontal="center" vertical="center" wrapText="1"/>
    </xf>
    <xf numFmtId="0" fontId="34" fillId="0" borderId="79" xfId="13" applyFont="1" applyBorder="1" applyAlignment="1">
      <alignment horizontal="center" vertical="center" wrapText="1"/>
    </xf>
    <xf numFmtId="0" fontId="34" fillId="0" borderId="58" xfId="13" applyFont="1" applyBorder="1" applyAlignment="1">
      <alignment horizontal="justify" vertical="center" wrapText="1"/>
    </xf>
    <xf numFmtId="0" fontId="34" fillId="0" borderId="79" xfId="13" applyFont="1" applyBorder="1" applyAlignment="1">
      <alignment horizontal="justify" vertical="center" wrapText="1"/>
    </xf>
    <xf numFmtId="0" fontId="34" fillId="0" borderId="10" xfId="13" applyFont="1" applyBorder="1" applyAlignment="1">
      <alignment horizontal="center" vertical="center" wrapText="1"/>
    </xf>
    <xf numFmtId="0" fontId="34" fillId="0" borderId="85" xfId="13" applyFont="1" applyBorder="1" applyAlignment="1">
      <alignment horizontal="center" vertical="center" wrapText="1"/>
    </xf>
    <xf numFmtId="3" fontId="56" fillId="0" borderId="52" xfId="13" applyNumberFormat="1" applyFont="1" applyBorder="1" applyAlignment="1">
      <alignment horizontal="center" vertical="center" wrapText="1"/>
    </xf>
    <xf numFmtId="3" fontId="56" fillId="0" borderId="0" xfId="13" applyNumberFormat="1" applyFont="1" applyAlignment="1">
      <alignment horizontal="center" vertical="center" wrapText="1"/>
    </xf>
    <xf numFmtId="3" fontId="56" fillId="0" borderId="35" xfId="13" applyNumberFormat="1" applyFont="1" applyBorder="1" applyAlignment="1">
      <alignment horizontal="center" vertical="center" wrapText="1"/>
    </xf>
    <xf numFmtId="3" fontId="56" fillId="0" borderId="24" xfId="13" applyNumberFormat="1" applyFont="1" applyBorder="1" applyAlignment="1">
      <alignment horizontal="center" vertical="center" wrapText="1"/>
    </xf>
    <xf numFmtId="3" fontId="3" fillId="0" borderId="49" xfId="13" applyNumberFormat="1" applyBorder="1" applyAlignment="1">
      <alignment horizontal="center" vertical="center" wrapText="1"/>
    </xf>
    <xf numFmtId="3" fontId="3" fillId="0" borderId="24" xfId="13" applyNumberFormat="1" applyBorder="1" applyAlignment="1">
      <alignment horizontal="center" vertical="center" wrapText="1"/>
    </xf>
    <xf numFmtId="3" fontId="3" fillId="0" borderId="44" xfId="13" applyNumberFormat="1" applyBorder="1" applyAlignment="1">
      <alignment horizontal="center" vertical="center" wrapText="1"/>
    </xf>
    <xf numFmtId="0" fontId="34" fillId="0" borderId="61" xfId="13" applyFont="1" applyBorder="1" applyAlignment="1">
      <alignment horizontal="center" vertical="center" wrapText="1"/>
    </xf>
    <xf numFmtId="0" fontId="34" fillId="0" borderId="60" xfId="13" applyFont="1" applyBorder="1" applyAlignment="1">
      <alignment horizontal="justify" vertical="center" wrapText="1"/>
    </xf>
    <xf numFmtId="0" fontId="34" fillId="0" borderId="52" xfId="13" applyFont="1" applyBorder="1" applyAlignment="1">
      <alignment horizontal="center" vertical="center" wrapText="1"/>
    </xf>
    <xf numFmtId="3" fontId="57" fillId="0" borderId="52" xfId="13" applyNumberFormat="1" applyFont="1" applyBorder="1" applyAlignment="1">
      <alignment horizontal="center" vertical="center" wrapText="1"/>
    </xf>
    <xf numFmtId="3" fontId="57" fillId="0" borderId="0" xfId="13" applyNumberFormat="1" applyFont="1" applyAlignment="1">
      <alignment horizontal="center" vertical="center" wrapText="1"/>
    </xf>
    <xf numFmtId="0" fontId="58" fillId="0" borderId="52" xfId="13" applyFont="1" applyBorder="1" applyAlignment="1">
      <alignment horizontal="center" vertical="center" wrapText="1"/>
    </xf>
    <xf numFmtId="0" fontId="58" fillId="0" borderId="0" xfId="13" applyFont="1" applyAlignment="1">
      <alignment horizontal="center" vertical="center" wrapText="1"/>
    </xf>
    <xf numFmtId="0" fontId="56" fillId="0" borderId="11" xfId="13" applyFont="1" applyBorder="1" applyAlignment="1">
      <alignment horizontal="center" vertical="center" wrapText="1"/>
    </xf>
    <xf numFmtId="0" fontId="56" fillId="0" borderId="12" xfId="13" applyFont="1" applyBorder="1" applyAlignment="1">
      <alignment horizontal="center" vertical="center" wrapText="1"/>
    </xf>
    <xf numFmtId="0" fontId="56" fillId="0" borderId="81" xfId="13" applyFont="1" applyBorder="1" applyAlignment="1">
      <alignment horizontal="center" vertical="center" wrapText="1"/>
    </xf>
    <xf numFmtId="0" fontId="56" fillId="0" borderId="43" xfId="13" applyFont="1" applyBorder="1" applyAlignment="1">
      <alignment horizontal="center" vertical="center" wrapText="1"/>
    </xf>
    <xf numFmtId="0" fontId="56" fillId="0" borderId="71" xfId="13" applyFont="1" applyBorder="1" applyAlignment="1">
      <alignment horizontal="center" vertical="center" wrapText="1"/>
    </xf>
    <xf numFmtId="0" fontId="56" fillId="0" borderId="80" xfId="13" applyFont="1" applyBorder="1" applyAlignment="1">
      <alignment horizontal="center" vertical="center" wrapText="1"/>
    </xf>
    <xf numFmtId="0" fontId="56" fillId="0" borderId="42" xfId="13" applyFont="1" applyBorder="1" applyAlignment="1">
      <alignment horizontal="center" vertical="center" wrapText="1"/>
    </xf>
    <xf numFmtId="0" fontId="56" fillId="0" borderId="10" xfId="13" applyFont="1" applyBorder="1" applyAlignment="1">
      <alignment horizontal="center" vertical="center" wrapText="1"/>
    </xf>
    <xf numFmtId="3" fontId="56" fillId="0" borderId="42" xfId="13" applyNumberFormat="1" applyFont="1" applyBorder="1" applyAlignment="1">
      <alignment horizontal="center" vertical="center" wrapText="1"/>
    </xf>
    <xf numFmtId="3" fontId="56" fillId="0" borderId="80" xfId="13" applyNumberFormat="1" applyFont="1" applyBorder="1" applyAlignment="1">
      <alignment horizontal="center" vertical="center" wrapText="1"/>
    </xf>
    <xf numFmtId="3" fontId="56" fillId="0" borderId="81" xfId="13" applyNumberFormat="1" applyFont="1" applyBorder="1" applyAlignment="1">
      <alignment horizontal="center" vertical="center" wrapText="1"/>
    </xf>
    <xf numFmtId="3" fontId="56" fillId="0" borderId="43" xfId="13" applyNumberFormat="1" applyFont="1" applyBorder="1" applyAlignment="1">
      <alignment horizontal="center" vertical="center" wrapText="1"/>
    </xf>
    <xf numFmtId="3" fontId="56" fillId="0" borderId="71" xfId="13" applyNumberFormat="1" applyFont="1" applyBorder="1" applyAlignment="1">
      <alignment horizontal="center" vertical="center" wrapText="1"/>
    </xf>
    <xf numFmtId="0" fontId="55" fillId="0" borderId="68" xfId="13" applyFont="1" applyBorder="1" applyAlignment="1">
      <alignment horizontal="center" vertical="center" wrapText="1"/>
    </xf>
    <xf numFmtId="0" fontId="35" fillId="0" borderId="4" xfId="13" applyFont="1" applyBorder="1" applyAlignment="1">
      <alignment horizontal="center" vertical="center" wrapText="1"/>
    </xf>
    <xf numFmtId="0" fontId="35" fillId="0" borderId="35" xfId="13" applyFont="1" applyBorder="1" applyAlignment="1">
      <alignment horizontal="center" vertical="center" wrapText="1"/>
    </xf>
    <xf numFmtId="0" fontId="34" fillId="0" borderId="61" xfId="13" applyFont="1" applyBorder="1" applyAlignment="1">
      <alignment horizontal="justify" vertical="center" wrapText="1"/>
    </xf>
    <xf numFmtId="3" fontId="56" fillId="0" borderId="10" xfId="13" applyNumberFormat="1" applyFont="1" applyBorder="1" applyAlignment="1">
      <alignment horizontal="center" vertical="center" wrapText="1"/>
    </xf>
    <xf numFmtId="3" fontId="56" fillId="0" borderId="11" xfId="13" applyNumberFormat="1" applyFont="1" applyBorder="1" applyAlignment="1">
      <alignment horizontal="center" vertical="center" wrapText="1"/>
    </xf>
    <xf numFmtId="0" fontId="55" fillId="0" borderId="40" xfId="13" applyFont="1" applyBorder="1" applyAlignment="1">
      <alignment horizontal="center" vertical="center" wrapText="1"/>
    </xf>
    <xf numFmtId="0" fontId="55" fillId="0" borderId="70" xfId="13" applyFont="1" applyBorder="1" applyAlignment="1">
      <alignment horizontal="center" vertical="center" wrapText="1"/>
    </xf>
    <xf numFmtId="0" fontId="22" fillId="0" borderId="0" xfId="13" applyFont="1" applyAlignment="1">
      <alignment horizontal="left"/>
    </xf>
    <xf numFmtId="0" fontId="35" fillId="0" borderId="58" xfId="13" applyFont="1" applyBorder="1" applyAlignment="1">
      <alignment horizontal="center" vertical="center" wrapText="1"/>
    </xf>
    <xf numFmtId="0" fontId="35" fillId="0" borderId="61" xfId="13" applyFont="1" applyBorder="1" applyAlignment="1">
      <alignment horizontal="center" vertical="center" wrapText="1"/>
    </xf>
    <xf numFmtId="0" fontId="42" fillId="0" borderId="58" xfId="13" applyFont="1" applyBorder="1" applyAlignment="1">
      <alignment horizontal="center" vertical="center" wrapText="1"/>
    </xf>
    <xf numFmtId="0" fontId="42" fillId="0" borderId="61" xfId="13" applyFont="1" applyBorder="1" applyAlignment="1">
      <alignment horizontal="center" vertical="center" wrapText="1"/>
    </xf>
    <xf numFmtId="0" fontId="55" fillId="0" borderId="32" xfId="13" applyFont="1" applyBorder="1" applyAlignment="1">
      <alignment horizontal="center" vertical="center" wrapText="1"/>
    </xf>
    <xf numFmtId="0" fontId="55" fillId="0" borderId="33" xfId="13" applyFont="1" applyBorder="1" applyAlignment="1">
      <alignment horizontal="center" vertical="center" wrapText="1"/>
    </xf>
    <xf numFmtId="0" fontId="55" fillId="0" borderId="58" xfId="13" applyFont="1" applyBorder="1" applyAlignment="1">
      <alignment horizontal="center" vertical="center" wrapText="1"/>
    </xf>
    <xf numFmtId="0" fontId="55" fillId="0" borderId="61" xfId="13" applyFont="1" applyBorder="1" applyAlignment="1">
      <alignment horizontal="center" vertical="center" wrapText="1"/>
    </xf>
    <xf numFmtId="0" fontId="53" fillId="0" borderId="0" xfId="13" applyFont="1" applyAlignment="1">
      <alignment horizontal="center"/>
    </xf>
    <xf numFmtId="0" fontId="54" fillId="0" borderId="0" xfId="13" applyFont="1" applyAlignment="1">
      <alignment horizontal="center" vertical="top" wrapText="1"/>
    </xf>
    <xf numFmtId="0" fontId="54" fillId="0" borderId="0" xfId="13" applyFont="1" applyAlignment="1">
      <alignment horizontal="center" vertical="center" wrapText="1"/>
    </xf>
    <xf numFmtId="0" fontId="22" fillId="0" borderId="0" xfId="13" applyFont="1" applyAlignment="1">
      <alignment horizontal="center" wrapText="1"/>
    </xf>
    <xf numFmtId="0" fontId="22" fillId="0" borderId="0" xfId="13" applyFont="1" applyAlignment="1">
      <alignment horizontal="left" wrapText="1"/>
    </xf>
    <xf numFmtId="0" fontId="39" fillId="0" borderId="66" xfId="0" applyFont="1" applyBorder="1" applyAlignment="1">
      <alignment horizontal="left" vertical="center"/>
    </xf>
    <xf numFmtId="0" fontId="39" fillId="0" borderId="0" xfId="5" applyFont="1" applyAlignment="1">
      <alignment horizontal="center"/>
    </xf>
    <xf numFmtId="0" fontId="39" fillId="3" borderId="21" xfId="5" applyFont="1" applyFill="1" applyBorder="1" applyAlignment="1">
      <alignment horizontal="center"/>
    </xf>
    <xf numFmtId="0" fontId="45" fillId="0" borderId="21" xfId="5" applyFont="1" applyBorder="1" applyAlignment="1">
      <alignment horizontal="center"/>
    </xf>
    <xf numFmtId="0" fontId="39" fillId="0" borderId="0" xfId="5" applyFont="1" applyAlignment="1">
      <alignment horizontal="justify" vertical="top" wrapText="1"/>
    </xf>
    <xf numFmtId="0" fontId="45" fillId="0" borderId="21" xfId="5" applyFont="1" applyBorder="1" applyAlignment="1">
      <alignment horizontal="justify" vertical="top" wrapText="1"/>
    </xf>
    <xf numFmtId="0" fontId="45" fillId="0" borderId="41" xfId="5" applyFont="1" applyBorder="1" applyAlignment="1">
      <alignment horizontal="center"/>
    </xf>
    <xf numFmtId="0" fontId="45" fillId="0" borderId="43" xfId="5" applyFont="1" applyBorder="1" applyAlignment="1">
      <alignment horizontal="center"/>
    </xf>
    <xf numFmtId="0" fontId="45" fillId="0" borderId="49" xfId="5" applyFont="1" applyBorder="1" applyAlignment="1">
      <alignment horizontal="justify" vertical="top" wrapText="1"/>
    </xf>
    <xf numFmtId="0" fontId="45" fillId="0" borderId="44" xfId="5" applyFont="1" applyBorder="1" applyAlignment="1">
      <alignment horizontal="justify" vertical="top" wrapText="1"/>
    </xf>
    <xf numFmtId="0" fontId="45" fillId="0" borderId="49" xfId="5" applyFont="1" applyBorder="1" applyAlignment="1">
      <alignment horizontal="left" vertical="top" wrapText="1"/>
    </xf>
    <xf numFmtId="0" fontId="45" fillId="0" borderId="44" xfId="5" applyFont="1" applyBorder="1" applyAlignment="1">
      <alignment horizontal="left" vertical="top" wrapText="1"/>
    </xf>
    <xf numFmtId="0" fontId="46" fillId="0" borderId="10" xfId="5" applyFont="1" applyBorder="1" applyAlignment="1">
      <alignment horizontal="center" wrapText="1"/>
    </xf>
    <xf numFmtId="0" fontId="46" fillId="0" borderId="12" xfId="5" applyFont="1" applyBorder="1" applyAlignment="1">
      <alignment horizontal="center" wrapText="1"/>
    </xf>
    <xf numFmtId="0" fontId="60" fillId="0" borderId="10" xfId="5" applyFont="1" applyBorder="1" applyAlignment="1">
      <alignment horizontal="center" vertical="center" wrapText="1"/>
    </xf>
    <xf numFmtId="0" fontId="60" fillId="0" borderId="11" xfId="5" applyFont="1" applyBorder="1" applyAlignment="1">
      <alignment horizontal="center" vertical="center" wrapText="1"/>
    </xf>
    <xf numFmtId="0" fontId="60" fillId="0" borderId="12" xfId="5" applyFont="1" applyBorder="1" applyAlignment="1">
      <alignment horizontal="center" vertical="center" wrapText="1"/>
    </xf>
    <xf numFmtId="0" fontId="60" fillId="0" borderId="13" xfId="5" applyFont="1" applyBorder="1" applyAlignment="1">
      <alignment horizontal="center" vertical="center" wrapText="1"/>
    </xf>
    <xf numFmtId="0" fontId="60" fillId="0" borderId="14" xfId="5" applyFont="1" applyBorder="1" applyAlignment="1">
      <alignment horizontal="center" vertical="center" wrapText="1"/>
    </xf>
    <xf numFmtId="0" fontId="60" fillId="0" borderId="15" xfId="5" applyFont="1" applyBorder="1" applyAlignment="1">
      <alignment horizontal="center" vertical="center" wrapText="1"/>
    </xf>
    <xf numFmtId="0" fontId="60" fillId="0" borderId="13" xfId="5" applyFont="1" applyBorder="1" applyAlignment="1">
      <alignment horizontal="center"/>
    </xf>
    <xf numFmtId="0" fontId="60" fillId="0" borderId="15" xfId="5" applyFont="1" applyBorder="1" applyAlignment="1">
      <alignment horizontal="center"/>
    </xf>
    <xf numFmtId="0" fontId="39" fillId="0" borderId="32" xfId="5" applyFont="1" applyBorder="1" applyAlignment="1">
      <alignment horizontal="justify" vertical="center" wrapText="1"/>
    </xf>
    <xf numFmtId="0" fontId="39" fillId="0" borderId="33" xfId="5" applyFont="1" applyBorder="1" applyAlignment="1">
      <alignment horizontal="justify" vertical="center" wrapText="1"/>
    </xf>
    <xf numFmtId="0" fontId="39" fillId="0" borderId="34" xfId="5" applyFont="1" applyBorder="1" applyAlignment="1">
      <alignment horizontal="justify" vertical="center" wrapText="1"/>
    </xf>
    <xf numFmtId="0" fontId="45" fillId="0" borderId="0" xfId="5" applyFont="1" applyAlignment="1">
      <alignment horizontal="center"/>
    </xf>
    <xf numFmtId="0" fontId="45" fillId="0" borderId="21" xfId="5" applyFont="1" applyBorder="1" applyAlignment="1">
      <alignment horizontal="justify" vertical="center" wrapText="1"/>
    </xf>
    <xf numFmtId="0" fontId="45" fillId="0" borderId="49" xfId="0" applyFont="1" applyBorder="1" applyAlignment="1">
      <alignment horizontal="left" vertical="top" wrapText="1"/>
    </xf>
    <xf numFmtId="0" fontId="45" fillId="0" borderId="44" xfId="0" applyFont="1" applyBorder="1" applyAlignment="1">
      <alignment horizontal="left" vertical="top" wrapText="1"/>
    </xf>
    <xf numFmtId="0" fontId="45" fillId="0" borderId="21" xfId="0" applyFont="1" applyBorder="1" applyAlignment="1">
      <alignment horizontal="justify" vertical="top" wrapText="1"/>
    </xf>
    <xf numFmtId="0" fontId="45" fillId="0" borderId="49" xfId="5" applyFont="1" applyBorder="1" applyAlignment="1">
      <alignment horizontal="justify" vertical="center" wrapText="1"/>
    </xf>
    <xf numFmtId="0" fontId="45" fillId="0" borderId="44" xfId="5" applyFont="1" applyBorder="1" applyAlignment="1">
      <alignment horizontal="justify" vertical="center" wrapText="1"/>
    </xf>
    <xf numFmtId="0" fontId="45" fillId="0" borderId="49" xfId="0" applyFont="1" applyBorder="1" applyAlignment="1">
      <alignment horizontal="left" vertical="center" wrapText="1"/>
    </xf>
    <xf numFmtId="0" fontId="45" fillId="0" borderId="44" xfId="0" applyFont="1" applyBorder="1" applyAlignment="1">
      <alignment horizontal="left" vertical="center" wrapText="1"/>
    </xf>
    <xf numFmtId="0" fontId="46" fillId="0" borderId="10" xfId="5" applyFont="1" applyBorder="1" applyAlignment="1">
      <alignment horizontal="center" vertical="center" wrapText="1"/>
    </xf>
    <xf numFmtId="0" fontId="46" fillId="0" borderId="12" xfId="5" applyFont="1" applyBorder="1" applyAlignment="1">
      <alignment horizontal="center" vertical="center" wrapText="1"/>
    </xf>
    <xf numFmtId="0" fontId="60" fillId="0" borderId="13" xfId="5" applyFont="1" applyBorder="1" applyAlignment="1">
      <alignment horizontal="center" vertical="center"/>
    </xf>
    <xf numFmtId="0" fontId="60" fillId="0" borderId="15" xfId="5" applyFont="1" applyBorder="1" applyAlignment="1">
      <alignment horizontal="center" vertical="center"/>
    </xf>
    <xf numFmtId="0" fontId="45" fillId="0" borderId="66" xfId="5" applyFont="1" applyBorder="1" applyAlignment="1">
      <alignment horizontal="left"/>
    </xf>
    <xf numFmtId="0" fontId="45" fillId="0" borderId="77" xfId="5" applyFont="1" applyBorder="1" applyAlignment="1">
      <alignment horizontal="left"/>
    </xf>
    <xf numFmtId="0" fontId="45" fillId="0" borderId="21" xfId="5" applyFont="1" applyBorder="1" applyAlignment="1">
      <alignment horizontal="left"/>
    </xf>
    <xf numFmtId="0" fontId="45" fillId="0" borderId="49" xfId="5" applyFont="1" applyBorder="1" applyAlignment="1">
      <alignment horizontal="left" vertical="center" wrapText="1"/>
    </xf>
    <xf numFmtId="0" fontId="45" fillId="0" borderId="44" xfId="5" applyFont="1" applyBorder="1" applyAlignment="1">
      <alignment horizontal="left" vertical="center" wrapText="1"/>
    </xf>
    <xf numFmtId="169" fontId="16" fillId="0" borderId="0" xfId="10" applyNumberFormat="1" applyFont="1"/>
  </cellXfs>
  <cellStyles count="37">
    <cellStyle name="Hipervínculo" xfId="36" builtinId="8"/>
    <cellStyle name="Millares" xfId="17" builtinId="3"/>
    <cellStyle name="Millares [0]" xfId="18" builtinId="6"/>
    <cellStyle name="Millares [0] 2" xfId="25" xr:uid="{DBA82947-2E06-4E64-BA84-75ED0BD66678}"/>
    <cellStyle name="Millares 2 2" xfId="7" xr:uid="{5E46B772-35AD-400F-A917-895B1880971A}"/>
    <cellStyle name="Millares 3 2" xfId="33" xr:uid="{7A3CE7A1-B7CF-470B-A22B-21D901A5B4A2}"/>
    <cellStyle name="Millares 5" xfId="16" xr:uid="{F041EDDA-93F3-475E-B6DE-C52B94B65E0E}"/>
    <cellStyle name="Millares_FORMULARIO 4 - M-OFERENTE PPTA ECONOMICA" xfId="14" xr:uid="{3837B891-4B15-4340-A392-AAA55F942EA9}"/>
    <cellStyle name="Moneda" xfId="1" builtinId="4"/>
    <cellStyle name="Moneda [0]" xfId="19" builtinId="7"/>
    <cellStyle name="Moneda [0] 2 2 2" xfId="23" xr:uid="{666DFAF1-A535-41F7-B3D3-A707FD96C815}"/>
    <cellStyle name="Moneda [0] 3" xfId="9" xr:uid="{AB7EDE7C-9CEF-4A4E-9F08-AAB1C028AA45}"/>
    <cellStyle name="Moneda 2" xfId="32" xr:uid="{85BE560A-CAA7-4926-A843-F8C48A8C077A}"/>
    <cellStyle name="Moneda 2 2" xfId="29" xr:uid="{8C3C5832-0EB1-4AD2-A4E8-174090CA8D9D}"/>
    <cellStyle name="Moneda 2 2 2 2 2" xfId="12" xr:uid="{758450DF-626B-4C58-AE5D-EEDC3E6851AF}"/>
    <cellStyle name="Moneda 2 3" xfId="26" xr:uid="{2A0CA7A2-A01C-4C88-9C6F-41CE04741932}"/>
    <cellStyle name="Moneda 2 4" xfId="8" xr:uid="{DF757836-EB2A-4468-9E75-B0DFA71C6D17}"/>
    <cellStyle name="Normal" xfId="0" builtinId="0"/>
    <cellStyle name="Normal 10" xfId="35" xr:uid="{30A7CADC-5F88-48E3-B821-A97FE70BCF10}"/>
    <cellStyle name="Normal 15" xfId="22" xr:uid="{9A94E6C9-C3EE-428A-90F4-24BFFAE24E54}"/>
    <cellStyle name="Normal 2" xfId="5" xr:uid="{0A3D5A9B-94D9-4E23-A063-0A087D1C0650}"/>
    <cellStyle name="Normal 2 10 3" xfId="6" xr:uid="{B3E41AC7-668D-4AE9-B6F0-A525764D9772}"/>
    <cellStyle name="Normal 2 2" xfId="13" xr:uid="{F126BAF0-6CFF-4F11-90EE-9CBCE8D5BDE6}"/>
    <cellStyle name="Normal 2 2 2" xfId="28" xr:uid="{60A5D390-C3F2-4A25-8AD6-033AB952EB96}"/>
    <cellStyle name="Normal 2 4" xfId="34" xr:uid="{766EE245-F767-4EB9-A051-16479043CD3D}"/>
    <cellStyle name="Normal 2 5 2" xfId="21" xr:uid="{0BB97E69-364D-4ED1-BF32-F08410FE4E3B}"/>
    <cellStyle name="Normal 3 11" xfId="27" xr:uid="{5F31E667-F5F9-4479-BE45-08E33C53F657}"/>
    <cellStyle name="Normal 3 11 2" xfId="4" xr:uid="{993C7F12-1127-4D4A-96ED-A68F157CEE23}"/>
    <cellStyle name="Normal 3 2" xfId="2" xr:uid="{917A58C7-5279-41B4-8FBB-C8D3E43C0D87}"/>
    <cellStyle name="Normal 3 2 2" xfId="10" xr:uid="{862349FF-1BA1-499C-BC72-C39D26E1BB2C}"/>
    <cellStyle name="Normal 4" xfId="30" xr:uid="{669BF314-096C-4662-9F45-0478E7601165}"/>
    <cellStyle name="Normal 6" xfId="24" xr:uid="{56358ABA-FB03-444B-AE8E-67E389F5087F}"/>
    <cellStyle name="Normal 7" xfId="3" xr:uid="{FA6B729C-0AA0-4863-971C-5D9ED9E8FE23}"/>
    <cellStyle name="Normal 9" xfId="31" xr:uid="{75D20AA6-5A51-4CAE-8815-A5536CC49451}"/>
    <cellStyle name="Normal_PTO OFICIAL PREPLIEGO (CORREGIDO) 2" xfId="11" xr:uid="{9BFE257D-E2FC-4395-96D7-FABD82A8CB4F}"/>
    <cellStyle name="Porcentaje" xfId="20" builtinId="5"/>
    <cellStyle name="Porcentaje 2" xfId="15" xr:uid="{C086569A-E9B5-4050-A4E6-1CB9F73619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60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externalLink" Target="externalLinks/externalLink6.xml"/><Relationship Id="rId84" Type="http://schemas.openxmlformats.org/officeDocument/2006/relationships/externalLink" Target="externalLinks/externalLink27.xml"/><Relationship Id="rId138" Type="http://schemas.openxmlformats.org/officeDocument/2006/relationships/externalLink" Target="externalLinks/externalLink81.xml"/><Relationship Id="rId159" Type="http://schemas.openxmlformats.org/officeDocument/2006/relationships/externalLink" Target="externalLinks/externalLink102.xml"/><Relationship Id="rId170" Type="http://schemas.openxmlformats.org/officeDocument/2006/relationships/externalLink" Target="externalLinks/externalLink113.xml"/><Relationship Id="rId191" Type="http://schemas.openxmlformats.org/officeDocument/2006/relationships/externalLink" Target="externalLinks/externalLink134.xml"/><Relationship Id="rId107" Type="http://schemas.openxmlformats.org/officeDocument/2006/relationships/externalLink" Target="externalLinks/externalLink50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externalLink" Target="externalLinks/externalLink17.xml"/><Relationship Id="rId128" Type="http://schemas.openxmlformats.org/officeDocument/2006/relationships/externalLink" Target="externalLinks/externalLink71.xml"/><Relationship Id="rId149" Type="http://schemas.openxmlformats.org/officeDocument/2006/relationships/externalLink" Target="externalLinks/externalLink92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38.xml"/><Relationship Id="rId160" Type="http://schemas.openxmlformats.org/officeDocument/2006/relationships/externalLink" Target="externalLinks/externalLink103.xml"/><Relationship Id="rId181" Type="http://schemas.openxmlformats.org/officeDocument/2006/relationships/externalLink" Target="externalLinks/externalLink124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externalLink" Target="externalLinks/externalLink7.xml"/><Relationship Id="rId118" Type="http://schemas.openxmlformats.org/officeDocument/2006/relationships/externalLink" Target="externalLinks/externalLink61.xml"/><Relationship Id="rId139" Type="http://schemas.openxmlformats.org/officeDocument/2006/relationships/externalLink" Target="externalLinks/externalLink82.xml"/><Relationship Id="rId85" Type="http://schemas.openxmlformats.org/officeDocument/2006/relationships/externalLink" Target="externalLinks/externalLink28.xml"/><Relationship Id="rId150" Type="http://schemas.openxmlformats.org/officeDocument/2006/relationships/externalLink" Target="externalLinks/externalLink93.xml"/><Relationship Id="rId171" Type="http://schemas.openxmlformats.org/officeDocument/2006/relationships/externalLink" Target="externalLinks/externalLink114.xml"/><Relationship Id="rId192" Type="http://schemas.openxmlformats.org/officeDocument/2006/relationships/externalLink" Target="externalLinks/externalLink135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externalLink" Target="externalLinks/externalLink51.xml"/><Relationship Id="rId129" Type="http://schemas.openxmlformats.org/officeDocument/2006/relationships/externalLink" Target="externalLinks/externalLink72.xml"/><Relationship Id="rId54" Type="http://schemas.openxmlformats.org/officeDocument/2006/relationships/worksheet" Target="worksheets/sheet54.xml"/><Relationship Id="rId75" Type="http://schemas.openxmlformats.org/officeDocument/2006/relationships/externalLink" Target="externalLinks/externalLink18.xml"/><Relationship Id="rId96" Type="http://schemas.openxmlformats.org/officeDocument/2006/relationships/externalLink" Target="externalLinks/externalLink39.xml"/><Relationship Id="rId140" Type="http://schemas.openxmlformats.org/officeDocument/2006/relationships/externalLink" Target="externalLinks/externalLink83.xml"/><Relationship Id="rId161" Type="http://schemas.openxmlformats.org/officeDocument/2006/relationships/externalLink" Target="externalLinks/externalLink104.xml"/><Relationship Id="rId182" Type="http://schemas.openxmlformats.org/officeDocument/2006/relationships/externalLink" Target="externalLinks/externalLink125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externalLink" Target="externalLinks/externalLink62.xml"/><Relationship Id="rId44" Type="http://schemas.openxmlformats.org/officeDocument/2006/relationships/worksheet" Target="worksheets/sheet44.xml"/><Relationship Id="rId65" Type="http://schemas.openxmlformats.org/officeDocument/2006/relationships/externalLink" Target="externalLinks/externalLink8.xml"/><Relationship Id="rId86" Type="http://schemas.openxmlformats.org/officeDocument/2006/relationships/externalLink" Target="externalLinks/externalLink29.xml"/><Relationship Id="rId130" Type="http://schemas.openxmlformats.org/officeDocument/2006/relationships/externalLink" Target="externalLinks/externalLink73.xml"/><Relationship Id="rId151" Type="http://schemas.openxmlformats.org/officeDocument/2006/relationships/externalLink" Target="externalLinks/externalLink94.xml"/><Relationship Id="rId172" Type="http://schemas.openxmlformats.org/officeDocument/2006/relationships/externalLink" Target="externalLinks/externalLink115.xml"/><Relationship Id="rId193" Type="http://schemas.openxmlformats.org/officeDocument/2006/relationships/externalLink" Target="externalLinks/externalLink136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52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19.xml"/><Relationship Id="rId97" Type="http://schemas.openxmlformats.org/officeDocument/2006/relationships/externalLink" Target="externalLinks/externalLink40.xml"/><Relationship Id="rId120" Type="http://schemas.openxmlformats.org/officeDocument/2006/relationships/externalLink" Target="externalLinks/externalLink63.xml"/><Relationship Id="rId141" Type="http://schemas.openxmlformats.org/officeDocument/2006/relationships/externalLink" Target="externalLinks/externalLink84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14.xml"/><Relationship Id="rId92" Type="http://schemas.openxmlformats.org/officeDocument/2006/relationships/externalLink" Target="externalLinks/externalLink35.xml"/><Relationship Id="rId162" Type="http://schemas.openxmlformats.org/officeDocument/2006/relationships/externalLink" Target="externalLinks/externalLink105.xml"/><Relationship Id="rId183" Type="http://schemas.openxmlformats.org/officeDocument/2006/relationships/externalLink" Target="externalLinks/externalLink126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externalLink" Target="externalLinks/externalLink9.xml"/><Relationship Id="rId87" Type="http://schemas.openxmlformats.org/officeDocument/2006/relationships/externalLink" Target="externalLinks/externalLink30.xml"/><Relationship Id="rId110" Type="http://schemas.openxmlformats.org/officeDocument/2006/relationships/externalLink" Target="externalLinks/externalLink53.xml"/><Relationship Id="rId115" Type="http://schemas.openxmlformats.org/officeDocument/2006/relationships/externalLink" Target="externalLinks/externalLink58.xml"/><Relationship Id="rId131" Type="http://schemas.openxmlformats.org/officeDocument/2006/relationships/externalLink" Target="externalLinks/externalLink74.xml"/><Relationship Id="rId136" Type="http://schemas.openxmlformats.org/officeDocument/2006/relationships/externalLink" Target="externalLinks/externalLink79.xml"/><Relationship Id="rId157" Type="http://schemas.openxmlformats.org/officeDocument/2006/relationships/externalLink" Target="externalLinks/externalLink100.xml"/><Relationship Id="rId178" Type="http://schemas.openxmlformats.org/officeDocument/2006/relationships/externalLink" Target="externalLinks/externalLink121.xml"/><Relationship Id="rId61" Type="http://schemas.openxmlformats.org/officeDocument/2006/relationships/externalLink" Target="externalLinks/externalLink4.xml"/><Relationship Id="rId82" Type="http://schemas.openxmlformats.org/officeDocument/2006/relationships/externalLink" Target="externalLinks/externalLink25.xml"/><Relationship Id="rId152" Type="http://schemas.openxmlformats.org/officeDocument/2006/relationships/externalLink" Target="externalLinks/externalLink95.xml"/><Relationship Id="rId173" Type="http://schemas.openxmlformats.org/officeDocument/2006/relationships/externalLink" Target="externalLinks/externalLink116.xml"/><Relationship Id="rId194" Type="http://schemas.openxmlformats.org/officeDocument/2006/relationships/externalLink" Target="externalLinks/externalLink137.xml"/><Relationship Id="rId199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externalLink" Target="externalLinks/externalLink20.xml"/><Relationship Id="rId100" Type="http://schemas.openxmlformats.org/officeDocument/2006/relationships/externalLink" Target="externalLinks/externalLink43.xml"/><Relationship Id="rId105" Type="http://schemas.openxmlformats.org/officeDocument/2006/relationships/externalLink" Target="externalLinks/externalLink48.xml"/><Relationship Id="rId126" Type="http://schemas.openxmlformats.org/officeDocument/2006/relationships/externalLink" Target="externalLinks/externalLink69.xml"/><Relationship Id="rId147" Type="http://schemas.openxmlformats.org/officeDocument/2006/relationships/externalLink" Target="externalLinks/externalLink90.xml"/><Relationship Id="rId168" Type="http://schemas.openxmlformats.org/officeDocument/2006/relationships/externalLink" Target="externalLinks/externalLink11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15.xml"/><Relationship Id="rId93" Type="http://schemas.openxmlformats.org/officeDocument/2006/relationships/externalLink" Target="externalLinks/externalLink36.xml"/><Relationship Id="rId98" Type="http://schemas.openxmlformats.org/officeDocument/2006/relationships/externalLink" Target="externalLinks/externalLink41.xml"/><Relationship Id="rId121" Type="http://schemas.openxmlformats.org/officeDocument/2006/relationships/externalLink" Target="externalLinks/externalLink64.xml"/><Relationship Id="rId142" Type="http://schemas.openxmlformats.org/officeDocument/2006/relationships/externalLink" Target="externalLinks/externalLink85.xml"/><Relationship Id="rId163" Type="http://schemas.openxmlformats.org/officeDocument/2006/relationships/externalLink" Target="externalLinks/externalLink106.xml"/><Relationship Id="rId184" Type="http://schemas.openxmlformats.org/officeDocument/2006/relationships/externalLink" Target="externalLinks/externalLink127.xml"/><Relationship Id="rId189" Type="http://schemas.openxmlformats.org/officeDocument/2006/relationships/externalLink" Target="externalLinks/externalLink13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externalLink" Target="externalLinks/externalLink10.xml"/><Relationship Id="rId116" Type="http://schemas.openxmlformats.org/officeDocument/2006/relationships/externalLink" Target="externalLinks/externalLink59.xml"/><Relationship Id="rId137" Type="http://schemas.openxmlformats.org/officeDocument/2006/relationships/externalLink" Target="externalLinks/externalLink80.xml"/><Relationship Id="rId158" Type="http://schemas.openxmlformats.org/officeDocument/2006/relationships/externalLink" Target="externalLinks/externalLink10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externalLink" Target="externalLinks/externalLink5.xml"/><Relationship Id="rId83" Type="http://schemas.openxmlformats.org/officeDocument/2006/relationships/externalLink" Target="externalLinks/externalLink26.xml"/><Relationship Id="rId88" Type="http://schemas.openxmlformats.org/officeDocument/2006/relationships/externalLink" Target="externalLinks/externalLink31.xml"/><Relationship Id="rId111" Type="http://schemas.openxmlformats.org/officeDocument/2006/relationships/externalLink" Target="externalLinks/externalLink54.xml"/><Relationship Id="rId132" Type="http://schemas.openxmlformats.org/officeDocument/2006/relationships/externalLink" Target="externalLinks/externalLink75.xml"/><Relationship Id="rId153" Type="http://schemas.openxmlformats.org/officeDocument/2006/relationships/externalLink" Target="externalLinks/externalLink96.xml"/><Relationship Id="rId174" Type="http://schemas.openxmlformats.org/officeDocument/2006/relationships/externalLink" Target="externalLinks/externalLink117.xml"/><Relationship Id="rId179" Type="http://schemas.openxmlformats.org/officeDocument/2006/relationships/externalLink" Target="externalLinks/externalLink122.xml"/><Relationship Id="rId195" Type="http://schemas.openxmlformats.org/officeDocument/2006/relationships/externalLink" Target="externalLinks/externalLink138.xml"/><Relationship Id="rId190" Type="http://schemas.openxmlformats.org/officeDocument/2006/relationships/externalLink" Target="externalLinks/externalLink13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externalLink" Target="externalLinks/externalLink49.xml"/><Relationship Id="rId127" Type="http://schemas.openxmlformats.org/officeDocument/2006/relationships/externalLink" Target="externalLinks/externalLink70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externalLink" Target="externalLinks/externalLink16.xml"/><Relationship Id="rId78" Type="http://schemas.openxmlformats.org/officeDocument/2006/relationships/externalLink" Target="externalLinks/externalLink21.xml"/><Relationship Id="rId94" Type="http://schemas.openxmlformats.org/officeDocument/2006/relationships/externalLink" Target="externalLinks/externalLink37.xml"/><Relationship Id="rId99" Type="http://schemas.openxmlformats.org/officeDocument/2006/relationships/externalLink" Target="externalLinks/externalLink42.xml"/><Relationship Id="rId101" Type="http://schemas.openxmlformats.org/officeDocument/2006/relationships/externalLink" Target="externalLinks/externalLink44.xml"/><Relationship Id="rId122" Type="http://schemas.openxmlformats.org/officeDocument/2006/relationships/externalLink" Target="externalLinks/externalLink65.xml"/><Relationship Id="rId143" Type="http://schemas.openxmlformats.org/officeDocument/2006/relationships/externalLink" Target="externalLinks/externalLink86.xml"/><Relationship Id="rId148" Type="http://schemas.openxmlformats.org/officeDocument/2006/relationships/externalLink" Target="externalLinks/externalLink91.xml"/><Relationship Id="rId164" Type="http://schemas.openxmlformats.org/officeDocument/2006/relationships/externalLink" Target="externalLinks/externalLink107.xml"/><Relationship Id="rId169" Type="http://schemas.openxmlformats.org/officeDocument/2006/relationships/externalLink" Target="externalLinks/externalLink112.xml"/><Relationship Id="rId185" Type="http://schemas.openxmlformats.org/officeDocument/2006/relationships/externalLink" Target="externalLinks/externalLink12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23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externalLink" Target="externalLinks/externalLink11.xml"/><Relationship Id="rId89" Type="http://schemas.openxmlformats.org/officeDocument/2006/relationships/externalLink" Target="externalLinks/externalLink32.xml"/><Relationship Id="rId112" Type="http://schemas.openxmlformats.org/officeDocument/2006/relationships/externalLink" Target="externalLinks/externalLink55.xml"/><Relationship Id="rId133" Type="http://schemas.openxmlformats.org/officeDocument/2006/relationships/externalLink" Target="externalLinks/externalLink76.xml"/><Relationship Id="rId154" Type="http://schemas.openxmlformats.org/officeDocument/2006/relationships/externalLink" Target="externalLinks/externalLink97.xml"/><Relationship Id="rId175" Type="http://schemas.openxmlformats.org/officeDocument/2006/relationships/externalLink" Target="externalLinks/externalLink118.xml"/><Relationship Id="rId196" Type="http://schemas.openxmlformats.org/officeDocument/2006/relationships/theme" Target="theme/theme1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externalLink" Target="externalLinks/externalLink1.xml"/><Relationship Id="rId79" Type="http://schemas.openxmlformats.org/officeDocument/2006/relationships/externalLink" Target="externalLinks/externalLink22.xml"/><Relationship Id="rId102" Type="http://schemas.openxmlformats.org/officeDocument/2006/relationships/externalLink" Target="externalLinks/externalLink45.xml"/><Relationship Id="rId123" Type="http://schemas.openxmlformats.org/officeDocument/2006/relationships/externalLink" Target="externalLinks/externalLink66.xml"/><Relationship Id="rId144" Type="http://schemas.openxmlformats.org/officeDocument/2006/relationships/externalLink" Target="externalLinks/externalLink87.xml"/><Relationship Id="rId90" Type="http://schemas.openxmlformats.org/officeDocument/2006/relationships/externalLink" Target="externalLinks/externalLink33.xml"/><Relationship Id="rId165" Type="http://schemas.openxmlformats.org/officeDocument/2006/relationships/externalLink" Target="externalLinks/externalLink108.xml"/><Relationship Id="rId186" Type="http://schemas.openxmlformats.org/officeDocument/2006/relationships/externalLink" Target="externalLinks/externalLink129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externalLink" Target="externalLinks/externalLink12.xml"/><Relationship Id="rId113" Type="http://schemas.openxmlformats.org/officeDocument/2006/relationships/externalLink" Target="externalLinks/externalLink56.xml"/><Relationship Id="rId134" Type="http://schemas.openxmlformats.org/officeDocument/2006/relationships/externalLink" Target="externalLinks/externalLink77.xml"/><Relationship Id="rId80" Type="http://schemas.openxmlformats.org/officeDocument/2006/relationships/externalLink" Target="externalLinks/externalLink23.xml"/><Relationship Id="rId155" Type="http://schemas.openxmlformats.org/officeDocument/2006/relationships/externalLink" Target="externalLinks/externalLink98.xml"/><Relationship Id="rId176" Type="http://schemas.openxmlformats.org/officeDocument/2006/relationships/externalLink" Target="externalLinks/externalLink119.xml"/><Relationship Id="rId197" Type="http://schemas.openxmlformats.org/officeDocument/2006/relationships/styles" Target="styles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externalLink" Target="externalLinks/externalLink2.xml"/><Relationship Id="rId103" Type="http://schemas.openxmlformats.org/officeDocument/2006/relationships/externalLink" Target="externalLinks/externalLink46.xml"/><Relationship Id="rId124" Type="http://schemas.openxmlformats.org/officeDocument/2006/relationships/externalLink" Target="externalLinks/externalLink67.xml"/><Relationship Id="rId70" Type="http://schemas.openxmlformats.org/officeDocument/2006/relationships/externalLink" Target="externalLinks/externalLink13.xml"/><Relationship Id="rId91" Type="http://schemas.openxmlformats.org/officeDocument/2006/relationships/externalLink" Target="externalLinks/externalLink34.xml"/><Relationship Id="rId145" Type="http://schemas.openxmlformats.org/officeDocument/2006/relationships/externalLink" Target="externalLinks/externalLink88.xml"/><Relationship Id="rId166" Type="http://schemas.openxmlformats.org/officeDocument/2006/relationships/externalLink" Target="externalLinks/externalLink109.xml"/><Relationship Id="rId187" Type="http://schemas.openxmlformats.org/officeDocument/2006/relationships/externalLink" Target="externalLinks/externalLink130.xml"/><Relationship Id="rId1" Type="http://schemas.openxmlformats.org/officeDocument/2006/relationships/worksheet" Target="worksheets/sheet1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externalLink" Target="externalLinks/externalLink57.xml"/><Relationship Id="rId60" Type="http://schemas.openxmlformats.org/officeDocument/2006/relationships/externalLink" Target="externalLinks/externalLink3.xml"/><Relationship Id="rId81" Type="http://schemas.openxmlformats.org/officeDocument/2006/relationships/externalLink" Target="externalLinks/externalLink24.xml"/><Relationship Id="rId135" Type="http://schemas.openxmlformats.org/officeDocument/2006/relationships/externalLink" Target="externalLinks/externalLink78.xml"/><Relationship Id="rId156" Type="http://schemas.openxmlformats.org/officeDocument/2006/relationships/externalLink" Target="externalLinks/externalLink99.xml"/><Relationship Id="rId177" Type="http://schemas.openxmlformats.org/officeDocument/2006/relationships/externalLink" Target="externalLinks/externalLink120.xml"/><Relationship Id="rId198" Type="http://schemas.openxmlformats.org/officeDocument/2006/relationships/sharedStrings" Target="sharedStrings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externalLink" Target="externalLinks/externalLink47.xml"/><Relationship Id="rId125" Type="http://schemas.openxmlformats.org/officeDocument/2006/relationships/externalLink" Target="externalLinks/externalLink68.xml"/><Relationship Id="rId146" Type="http://schemas.openxmlformats.org/officeDocument/2006/relationships/externalLink" Target="externalLinks/externalLink89.xml"/><Relationship Id="rId167" Type="http://schemas.openxmlformats.org/officeDocument/2006/relationships/externalLink" Target="externalLinks/externalLink110.xml"/><Relationship Id="rId188" Type="http://schemas.openxmlformats.org/officeDocument/2006/relationships/externalLink" Target="externalLinks/externalLink13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106</xdr:row>
      <xdr:rowOff>34637</xdr:rowOff>
    </xdr:from>
    <xdr:to>
      <xdr:col>6</xdr:col>
      <xdr:colOff>1662546</xdr:colOff>
      <xdr:row>106</xdr:row>
      <xdr:rowOff>51955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88A856EA-F2C1-478B-8B09-2B59386DE355}"/>
            </a:ext>
          </a:extLst>
        </xdr:cNvPr>
        <xdr:cNvCxnSpPr/>
      </xdr:nvCxnSpPr>
      <xdr:spPr>
        <a:xfrm>
          <a:off x="1571625" y="52631687"/>
          <a:ext cx="5072496" cy="1731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217343</xdr:colOff>
      <xdr:row>0</xdr:row>
      <xdr:rowOff>41564</xdr:rowOff>
    </xdr:from>
    <xdr:to>
      <xdr:col>5</xdr:col>
      <xdr:colOff>693593</xdr:colOff>
      <xdr:row>3</xdr:row>
      <xdr:rowOff>138546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28A624-54F8-4F43-B63F-F00E7938E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7118" y="41564"/>
          <a:ext cx="476250" cy="582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114300</xdr:rowOff>
    </xdr:from>
    <xdr:to>
      <xdr:col>1</xdr:col>
      <xdr:colOff>0</xdr:colOff>
      <xdr:row>4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442F4E6-39C0-42A2-AB9C-3B9B231EA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114300"/>
          <a:ext cx="571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42333</xdr:colOff>
      <xdr:row>0</xdr:row>
      <xdr:rowOff>21166</xdr:rowOff>
    </xdr:from>
    <xdr:to>
      <xdr:col>1</xdr:col>
      <xdr:colOff>1481667</xdr:colOff>
      <xdr:row>5</xdr:row>
      <xdr:rowOff>179917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700AE72D-B921-4C46-B31C-395D97D62FE4}"/>
            </a:ext>
          </a:extLst>
        </xdr:cNvPr>
        <xdr:cNvSpPr/>
      </xdr:nvSpPr>
      <xdr:spPr>
        <a:xfrm>
          <a:off x="42333" y="21166"/>
          <a:ext cx="1801284" cy="1282701"/>
        </a:xfrm>
        <a:prstGeom prst="rect">
          <a:avLst/>
        </a:prstGeom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84665</xdr:colOff>
      <xdr:row>0</xdr:row>
      <xdr:rowOff>63501</xdr:rowOff>
    </xdr:from>
    <xdr:to>
      <xdr:col>1</xdr:col>
      <xdr:colOff>1439333</xdr:colOff>
      <xdr:row>5</xdr:row>
      <xdr:rowOff>21167</xdr:rowOff>
    </xdr:to>
    <xdr:pic>
      <xdr:nvPicPr>
        <xdr:cNvPr id="3" name="Imagen 2" descr="MEMBRETE">
          <a:extLst>
            <a:ext uri="{FF2B5EF4-FFF2-40B4-BE49-F238E27FC236}">
              <a16:creationId xmlns:a16="http://schemas.microsoft.com/office/drawing/2014/main" id="{707EDA0B-0F71-4FAA-A423-D8058A29330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249" t="1890" r="1903" b="86015"/>
        <a:stretch/>
      </xdr:blipFill>
      <xdr:spPr bwMode="auto">
        <a:xfrm>
          <a:off x="84665" y="63501"/>
          <a:ext cx="1716618" cy="1081616"/>
        </a:xfrm>
        <a:prstGeom prst="rect">
          <a:avLst/>
        </a:prstGeom>
        <a:noFill/>
        <a:ln>
          <a:noFill/>
        </a:ln>
        <a:effectLst>
          <a:softEdge rad="0"/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953149</xdr:colOff>
      <xdr:row>1</xdr:row>
      <xdr:rowOff>11906</xdr:rowOff>
    </xdr:from>
    <xdr:to>
      <xdr:col>4</xdr:col>
      <xdr:colOff>511969</xdr:colOff>
      <xdr:row>3</xdr:row>
      <xdr:rowOff>164941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3A84C9-9E03-43EE-9D24-C129F26ED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82524" y="240506"/>
          <a:ext cx="616095" cy="5721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107156</xdr:colOff>
      <xdr:row>1</xdr:row>
      <xdr:rowOff>0</xdr:rowOff>
    </xdr:from>
    <xdr:to>
      <xdr:col>1</xdr:col>
      <xdr:colOff>250031</xdr:colOff>
      <xdr:row>3</xdr:row>
      <xdr:rowOff>106559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820075F-CCBD-4DF1-846A-7F45609DE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6" y="228600"/>
          <a:ext cx="676275" cy="525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13607</xdr:colOff>
      <xdr:row>41</xdr:row>
      <xdr:rowOff>0</xdr:rowOff>
    </xdr:from>
    <xdr:to>
      <xdr:col>50</xdr:col>
      <xdr:colOff>190500</xdr:colOff>
      <xdr:row>42</xdr:row>
      <xdr:rowOff>1360</xdr:rowOff>
    </xdr:to>
    <xdr:sp macro="" textlink="">
      <xdr:nvSpPr>
        <xdr:cNvPr id="2" name="Rectangle 117" descr="30%">
          <a:extLst>
            <a:ext uri="{FF2B5EF4-FFF2-40B4-BE49-F238E27FC236}">
              <a16:creationId xmlns:a16="http://schemas.microsoft.com/office/drawing/2014/main" id="{27A5EF5A-794C-4FCC-B7E7-40C64580DEEF}"/>
            </a:ext>
          </a:extLst>
        </xdr:cNvPr>
        <xdr:cNvSpPr>
          <a:spLocks noChangeArrowheads="1"/>
        </xdr:cNvSpPr>
      </xdr:nvSpPr>
      <xdr:spPr bwMode="auto">
        <a:xfrm>
          <a:off x="5480957" y="12277725"/>
          <a:ext cx="10301968" cy="325210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50</xdr:row>
      <xdr:rowOff>0</xdr:rowOff>
    </xdr:from>
    <xdr:to>
      <xdr:col>1</xdr:col>
      <xdr:colOff>657225</xdr:colOff>
      <xdr:row>50</xdr:row>
      <xdr:rowOff>353785</xdr:rowOff>
    </xdr:to>
    <xdr:sp macro="" textlink="">
      <xdr:nvSpPr>
        <xdr:cNvPr id="3" name="Rectangle 29" descr="Diagonal hacia abajo clara">
          <a:extLst>
            <a:ext uri="{FF2B5EF4-FFF2-40B4-BE49-F238E27FC236}">
              <a16:creationId xmlns:a16="http://schemas.microsoft.com/office/drawing/2014/main" id="{DA4B10F2-DA47-4E12-B89B-58BAFE2B4B2B}"/>
            </a:ext>
          </a:extLst>
        </xdr:cNvPr>
        <xdr:cNvSpPr>
          <a:spLocks noChangeArrowheads="1"/>
        </xdr:cNvSpPr>
      </xdr:nvSpPr>
      <xdr:spPr bwMode="auto">
        <a:xfrm>
          <a:off x="0" y="14935200"/>
          <a:ext cx="1152525" cy="353785"/>
        </a:xfrm>
        <a:prstGeom prst="rect">
          <a:avLst/>
        </a:prstGeom>
        <a:pattFill prst="ltDnDiag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s-E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Tiempo Programado</a:t>
          </a:r>
        </a:p>
      </xdr:txBody>
    </xdr:sp>
    <xdr:clientData/>
  </xdr:twoCellAnchor>
  <xdr:twoCellAnchor>
    <xdr:from>
      <xdr:col>11</xdr:col>
      <xdr:colOff>13606</xdr:colOff>
      <xdr:row>12</xdr:row>
      <xdr:rowOff>0</xdr:rowOff>
    </xdr:from>
    <xdr:to>
      <xdr:col>15</xdr:col>
      <xdr:colOff>0</xdr:colOff>
      <xdr:row>13</xdr:row>
      <xdr:rowOff>0</xdr:rowOff>
    </xdr:to>
    <xdr:sp macro="" textlink="">
      <xdr:nvSpPr>
        <xdr:cNvPr id="4" name="Rectangle 117" descr="30%">
          <a:extLst>
            <a:ext uri="{FF2B5EF4-FFF2-40B4-BE49-F238E27FC236}">
              <a16:creationId xmlns:a16="http://schemas.microsoft.com/office/drawing/2014/main" id="{8A1ED452-3105-4B0A-B425-B66D3061C20E}"/>
            </a:ext>
          </a:extLst>
        </xdr:cNvPr>
        <xdr:cNvSpPr>
          <a:spLocks noChangeArrowheads="1"/>
        </xdr:cNvSpPr>
      </xdr:nvSpPr>
      <xdr:spPr bwMode="auto">
        <a:xfrm>
          <a:off x="5480956" y="3400425"/>
          <a:ext cx="862694" cy="304800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68035</xdr:colOff>
      <xdr:row>0</xdr:row>
      <xdr:rowOff>68035</xdr:rowOff>
    </xdr:from>
    <xdr:to>
      <xdr:col>1</xdr:col>
      <xdr:colOff>1143000</xdr:colOff>
      <xdr:row>2</xdr:row>
      <xdr:rowOff>27213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D65614C-961C-4C08-AF0B-F9688AA4E557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09" t="20833" r="2409"/>
        <a:stretch/>
      </xdr:blipFill>
      <xdr:spPr bwMode="auto">
        <a:xfrm>
          <a:off x="563335" y="68035"/>
          <a:ext cx="1074965" cy="76880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59</xdr:col>
      <xdr:colOff>183697</xdr:colOff>
      <xdr:row>0</xdr:row>
      <xdr:rowOff>78922</xdr:rowOff>
    </xdr:from>
    <xdr:to>
      <xdr:col>59</xdr:col>
      <xdr:colOff>993321</xdr:colOff>
      <xdr:row>2</xdr:row>
      <xdr:rowOff>233627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FD1EFB9-3A2E-46EA-A0E9-1057618FDC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47797" y="78922"/>
          <a:ext cx="809624" cy="964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</xdr:colOff>
      <xdr:row>14</xdr:row>
      <xdr:rowOff>0</xdr:rowOff>
    </xdr:from>
    <xdr:to>
      <xdr:col>23</xdr:col>
      <xdr:colOff>1</xdr:colOff>
      <xdr:row>15</xdr:row>
      <xdr:rowOff>-1</xdr:rowOff>
    </xdr:to>
    <xdr:sp macro="" textlink="">
      <xdr:nvSpPr>
        <xdr:cNvPr id="7" name="Rectangle 117" descr="30%">
          <a:extLst>
            <a:ext uri="{FF2B5EF4-FFF2-40B4-BE49-F238E27FC236}">
              <a16:creationId xmlns:a16="http://schemas.microsoft.com/office/drawing/2014/main" id="{4B70AC66-E623-4693-9CD5-6DA3B368CAE7}"/>
            </a:ext>
          </a:extLst>
        </xdr:cNvPr>
        <xdr:cNvSpPr>
          <a:spLocks noChangeArrowheads="1"/>
        </xdr:cNvSpPr>
      </xdr:nvSpPr>
      <xdr:spPr bwMode="auto">
        <a:xfrm>
          <a:off x="5467351" y="3914775"/>
          <a:ext cx="2686050" cy="295274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27215</xdr:colOff>
      <xdr:row>15</xdr:row>
      <xdr:rowOff>285751</xdr:rowOff>
    </xdr:from>
    <xdr:to>
      <xdr:col>23</xdr:col>
      <xdr:colOff>13607</xdr:colOff>
      <xdr:row>16</xdr:row>
      <xdr:rowOff>353789</xdr:rowOff>
    </xdr:to>
    <xdr:sp macro="" textlink="">
      <xdr:nvSpPr>
        <xdr:cNvPr id="8" name="Rectangle 117" descr="30%">
          <a:extLst>
            <a:ext uri="{FF2B5EF4-FFF2-40B4-BE49-F238E27FC236}">
              <a16:creationId xmlns:a16="http://schemas.microsoft.com/office/drawing/2014/main" id="{A58B1E3C-8680-4F06-998C-A090C892A013}"/>
            </a:ext>
          </a:extLst>
        </xdr:cNvPr>
        <xdr:cNvSpPr>
          <a:spLocks noChangeArrowheads="1"/>
        </xdr:cNvSpPr>
      </xdr:nvSpPr>
      <xdr:spPr bwMode="auto">
        <a:xfrm>
          <a:off x="6370865" y="4495801"/>
          <a:ext cx="1796142" cy="296638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40822</xdr:colOff>
      <xdr:row>23</xdr:row>
      <xdr:rowOff>27215</xdr:rowOff>
    </xdr:from>
    <xdr:to>
      <xdr:col>34</xdr:col>
      <xdr:colOff>244929</xdr:colOff>
      <xdr:row>24</xdr:row>
      <xdr:rowOff>13607</xdr:rowOff>
    </xdr:to>
    <xdr:sp macro="" textlink="">
      <xdr:nvSpPr>
        <xdr:cNvPr id="9" name="Rectangle 117" descr="30%">
          <a:extLst>
            <a:ext uri="{FF2B5EF4-FFF2-40B4-BE49-F238E27FC236}">
              <a16:creationId xmlns:a16="http://schemas.microsoft.com/office/drawing/2014/main" id="{50858E57-ACC3-4894-8B42-B6FD1AC74E07}"/>
            </a:ext>
          </a:extLst>
        </xdr:cNvPr>
        <xdr:cNvSpPr>
          <a:spLocks noChangeArrowheads="1"/>
        </xdr:cNvSpPr>
      </xdr:nvSpPr>
      <xdr:spPr bwMode="auto">
        <a:xfrm>
          <a:off x="9165772" y="6770915"/>
          <a:ext cx="2204357" cy="291192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27214</xdr:colOff>
      <xdr:row>18</xdr:row>
      <xdr:rowOff>244927</xdr:rowOff>
    </xdr:from>
    <xdr:to>
      <xdr:col>26</xdr:col>
      <xdr:colOff>272143</xdr:colOff>
      <xdr:row>20</xdr:row>
      <xdr:rowOff>13607</xdr:rowOff>
    </xdr:to>
    <xdr:sp macro="" textlink="">
      <xdr:nvSpPr>
        <xdr:cNvPr id="10" name="Rectangle 117" descr="30%">
          <a:extLst>
            <a:ext uri="{FF2B5EF4-FFF2-40B4-BE49-F238E27FC236}">
              <a16:creationId xmlns:a16="http://schemas.microsoft.com/office/drawing/2014/main" id="{3971301F-4C27-4A73-AA27-CBDD6AFA2053}"/>
            </a:ext>
          </a:extLst>
        </xdr:cNvPr>
        <xdr:cNvSpPr>
          <a:spLocks noChangeArrowheads="1"/>
        </xdr:cNvSpPr>
      </xdr:nvSpPr>
      <xdr:spPr bwMode="auto">
        <a:xfrm>
          <a:off x="8180614" y="5426527"/>
          <a:ext cx="930729" cy="330655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1</xdr:colOff>
      <xdr:row>21</xdr:row>
      <xdr:rowOff>27214</xdr:rowOff>
    </xdr:from>
    <xdr:to>
      <xdr:col>34</xdr:col>
      <xdr:colOff>272143</xdr:colOff>
      <xdr:row>22</xdr:row>
      <xdr:rowOff>13607</xdr:rowOff>
    </xdr:to>
    <xdr:sp macro="" textlink="">
      <xdr:nvSpPr>
        <xdr:cNvPr id="11" name="Rectangle 117" descr="30%">
          <a:extLst>
            <a:ext uri="{FF2B5EF4-FFF2-40B4-BE49-F238E27FC236}">
              <a16:creationId xmlns:a16="http://schemas.microsoft.com/office/drawing/2014/main" id="{EB0F3425-C052-42C6-BCB3-A4BFB83F663F}"/>
            </a:ext>
          </a:extLst>
        </xdr:cNvPr>
        <xdr:cNvSpPr>
          <a:spLocks noChangeArrowheads="1"/>
        </xdr:cNvSpPr>
      </xdr:nvSpPr>
      <xdr:spPr bwMode="auto">
        <a:xfrm>
          <a:off x="8153401" y="6056539"/>
          <a:ext cx="3243942" cy="310243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39</xdr:col>
      <xdr:colOff>13608</xdr:colOff>
      <xdr:row>30</xdr:row>
      <xdr:rowOff>1</xdr:rowOff>
    </xdr:from>
    <xdr:to>
      <xdr:col>43</xdr:col>
      <xdr:colOff>13607</xdr:colOff>
      <xdr:row>30</xdr:row>
      <xdr:rowOff>285750</xdr:rowOff>
    </xdr:to>
    <xdr:sp macro="" textlink="">
      <xdr:nvSpPr>
        <xdr:cNvPr id="12" name="Rectangle 117" descr="30%">
          <a:extLst>
            <a:ext uri="{FF2B5EF4-FFF2-40B4-BE49-F238E27FC236}">
              <a16:creationId xmlns:a16="http://schemas.microsoft.com/office/drawing/2014/main" id="{22B5AE9B-ECDD-4CD5-847B-C808187E4DA1}"/>
            </a:ext>
          </a:extLst>
        </xdr:cNvPr>
        <xdr:cNvSpPr>
          <a:spLocks noChangeArrowheads="1"/>
        </xdr:cNvSpPr>
      </xdr:nvSpPr>
      <xdr:spPr bwMode="auto">
        <a:xfrm>
          <a:off x="12567558" y="8877301"/>
          <a:ext cx="1142999" cy="285749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13606</xdr:colOff>
      <xdr:row>26</xdr:row>
      <xdr:rowOff>0</xdr:rowOff>
    </xdr:from>
    <xdr:to>
      <xdr:col>38</xdr:col>
      <xdr:colOff>244929</xdr:colOff>
      <xdr:row>27</xdr:row>
      <xdr:rowOff>0</xdr:rowOff>
    </xdr:to>
    <xdr:sp macro="" textlink="">
      <xdr:nvSpPr>
        <xdr:cNvPr id="13" name="Rectangle 117" descr="30%">
          <a:extLst>
            <a:ext uri="{FF2B5EF4-FFF2-40B4-BE49-F238E27FC236}">
              <a16:creationId xmlns:a16="http://schemas.microsoft.com/office/drawing/2014/main" id="{914A121C-FD4F-4294-BEA2-36D4FA285DE7}"/>
            </a:ext>
          </a:extLst>
        </xdr:cNvPr>
        <xdr:cNvSpPr>
          <a:spLocks noChangeArrowheads="1"/>
        </xdr:cNvSpPr>
      </xdr:nvSpPr>
      <xdr:spPr bwMode="auto">
        <a:xfrm>
          <a:off x="11424556" y="7658100"/>
          <a:ext cx="1088573" cy="304800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2</xdr:colOff>
      <xdr:row>28</xdr:row>
      <xdr:rowOff>13607</xdr:rowOff>
    </xdr:from>
    <xdr:to>
      <xdr:col>43</xdr:col>
      <xdr:colOff>13608</xdr:colOff>
      <xdr:row>29</xdr:row>
      <xdr:rowOff>27214</xdr:rowOff>
    </xdr:to>
    <xdr:sp macro="" textlink="">
      <xdr:nvSpPr>
        <xdr:cNvPr id="14" name="Rectangle 117" descr="30%">
          <a:extLst>
            <a:ext uri="{FF2B5EF4-FFF2-40B4-BE49-F238E27FC236}">
              <a16:creationId xmlns:a16="http://schemas.microsoft.com/office/drawing/2014/main" id="{37F2B3DB-6243-4D81-83D5-0399C3C46DCC}"/>
            </a:ext>
          </a:extLst>
        </xdr:cNvPr>
        <xdr:cNvSpPr>
          <a:spLocks noChangeArrowheads="1"/>
        </xdr:cNvSpPr>
      </xdr:nvSpPr>
      <xdr:spPr bwMode="auto">
        <a:xfrm>
          <a:off x="11410952" y="8281307"/>
          <a:ext cx="2299606" cy="318407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46</xdr:col>
      <xdr:colOff>272144</xdr:colOff>
      <xdr:row>37</xdr:row>
      <xdr:rowOff>13608</xdr:rowOff>
    </xdr:from>
    <xdr:to>
      <xdr:col>51</xdr:col>
      <xdr:colOff>13609</xdr:colOff>
      <xdr:row>38</xdr:row>
      <xdr:rowOff>0</xdr:rowOff>
    </xdr:to>
    <xdr:sp macro="" textlink="">
      <xdr:nvSpPr>
        <xdr:cNvPr id="15" name="Rectangle 117" descr="30%">
          <a:extLst>
            <a:ext uri="{FF2B5EF4-FFF2-40B4-BE49-F238E27FC236}">
              <a16:creationId xmlns:a16="http://schemas.microsoft.com/office/drawing/2014/main" id="{8F5A80F2-D2EE-4F4B-AE19-03F033EC231C}"/>
            </a:ext>
          </a:extLst>
        </xdr:cNvPr>
        <xdr:cNvSpPr>
          <a:spLocks noChangeArrowheads="1"/>
        </xdr:cNvSpPr>
      </xdr:nvSpPr>
      <xdr:spPr bwMode="auto">
        <a:xfrm>
          <a:off x="14826344" y="11024508"/>
          <a:ext cx="998765" cy="291192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43</xdr:col>
      <xdr:colOff>40821</xdr:colOff>
      <xdr:row>32</xdr:row>
      <xdr:rowOff>272143</xdr:rowOff>
    </xdr:from>
    <xdr:to>
      <xdr:col>46</xdr:col>
      <xdr:colOff>272144</xdr:colOff>
      <xdr:row>33</xdr:row>
      <xdr:rowOff>272143</xdr:rowOff>
    </xdr:to>
    <xdr:sp macro="" textlink="">
      <xdr:nvSpPr>
        <xdr:cNvPr id="16" name="Rectangle 117" descr="30%">
          <a:extLst>
            <a:ext uri="{FF2B5EF4-FFF2-40B4-BE49-F238E27FC236}">
              <a16:creationId xmlns:a16="http://schemas.microsoft.com/office/drawing/2014/main" id="{6BDBA117-BE40-42FD-A1CA-17811E09FC6B}"/>
            </a:ext>
          </a:extLst>
        </xdr:cNvPr>
        <xdr:cNvSpPr>
          <a:spLocks noChangeArrowheads="1"/>
        </xdr:cNvSpPr>
      </xdr:nvSpPr>
      <xdr:spPr bwMode="auto">
        <a:xfrm>
          <a:off x="13737771" y="9759043"/>
          <a:ext cx="1088573" cy="304800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42</xdr:col>
      <xdr:colOff>272144</xdr:colOff>
      <xdr:row>35</xdr:row>
      <xdr:rowOff>13607</xdr:rowOff>
    </xdr:from>
    <xdr:to>
      <xdr:col>51</xdr:col>
      <xdr:colOff>0</xdr:colOff>
      <xdr:row>36</xdr:row>
      <xdr:rowOff>13606</xdr:rowOff>
    </xdr:to>
    <xdr:sp macro="" textlink="">
      <xdr:nvSpPr>
        <xdr:cNvPr id="17" name="Rectangle 117" descr="30%">
          <a:extLst>
            <a:ext uri="{FF2B5EF4-FFF2-40B4-BE49-F238E27FC236}">
              <a16:creationId xmlns:a16="http://schemas.microsoft.com/office/drawing/2014/main" id="{5985E2F1-7D27-430F-8CF6-E217E4571B03}"/>
            </a:ext>
          </a:extLst>
        </xdr:cNvPr>
        <xdr:cNvSpPr>
          <a:spLocks noChangeArrowheads="1"/>
        </xdr:cNvSpPr>
      </xdr:nvSpPr>
      <xdr:spPr bwMode="auto">
        <a:xfrm>
          <a:off x="13683344" y="10414907"/>
          <a:ext cx="2128156" cy="304799"/>
        </a:xfrm>
        <a:prstGeom prst="rect">
          <a:avLst/>
        </a:prstGeom>
        <a:pattFill prst="pct30">
          <a:fgClr>
            <a:srgbClr val="00FF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48</xdr:col>
      <xdr:colOff>272143</xdr:colOff>
      <xdr:row>53</xdr:row>
      <xdr:rowOff>163286</xdr:rowOff>
    </xdr:from>
    <xdr:ext cx="938893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9E1708F6-2DDF-4EB4-B6DA-60D7B40A65C5}"/>
            </a:ext>
          </a:extLst>
        </xdr:cNvPr>
        <xdr:cNvSpPr txBox="1"/>
      </xdr:nvSpPr>
      <xdr:spPr>
        <a:xfrm>
          <a:off x="15331168" y="15831911"/>
          <a:ext cx="93889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CO" sz="1100"/>
            <a:t>FIN DE OBRA</a:t>
          </a:r>
        </a:p>
      </xdr:txBody>
    </xdr:sp>
    <xdr:clientData/>
  </xdr:oneCellAnchor>
  <xdr:oneCellAnchor>
    <xdr:from>
      <xdr:col>57</xdr:col>
      <xdr:colOff>16330</xdr:colOff>
      <xdr:row>53</xdr:row>
      <xdr:rowOff>138793</xdr:rowOff>
    </xdr:from>
    <xdr:ext cx="1058638" cy="436786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C4F454F-E386-4B04-93F8-7F6E8ACD7BE4}"/>
            </a:ext>
          </a:extLst>
        </xdr:cNvPr>
        <xdr:cNvSpPr txBox="1"/>
      </xdr:nvSpPr>
      <xdr:spPr>
        <a:xfrm>
          <a:off x="17142280" y="15807418"/>
          <a:ext cx="1058638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CO" sz="1100"/>
            <a:t>LIQUIDACION FINANCIERA</a:t>
          </a:r>
        </a:p>
      </xdr:txBody>
    </xdr:sp>
    <xdr:clientData/>
  </xdr:oneCellAnchor>
  <xdr:twoCellAnchor>
    <xdr:from>
      <xdr:col>50</xdr:col>
      <xdr:colOff>190498</xdr:colOff>
      <xdr:row>52</xdr:row>
      <xdr:rowOff>40822</xdr:rowOff>
    </xdr:from>
    <xdr:to>
      <xdr:col>50</xdr:col>
      <xdr:colOff>204106</xdr:colOff>
      <xdr:row>53</xdr:row>
      <xdr:rowOff>204107</xdr:rowOff>
    </xdr:to>
    <xdr:cxnSp macro="">
      <xdr:nvCxnSpPr>
        <xdr:cNvPr id="20" name="Conector recto de flecha 19">
          <a:extLst>
            <a:ext uri="{FF2B5EF4-FFF2-40B4-BE49-F238E27FC236}">
              <a16:creationId xmlns:a16="http://schemas.microsoft.com/office/drawing/2014/main" id="{B2AD741E-A2EA-4E67-9CBF-E7F32F7D0E0B}"/>
            </a:ext>
          </a:extLst>
        </xdr:cNvPr>
        <xdr:cNvCxnSpPr/>
      </xdr:nvCxnSpPr>
      <xdr:spPr>
        <a:xfrm flipV="1">
          <a:off x="15782923" y="15557047"/>
          <a:ext cx="13608" cy="31568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2717</xdr:colOff>
      <xdr:row>52</xdr:row>
      <xdr:rowOff>57152</xdr:rowOff>
    </xdr:from>
    <xdr:to>
      <xdr:col>59</xdr:col>
      <xdr:colOff>16325</xdr:colOff>
      <xdr:row>53</xdr:row>
      <xdr:rowOff>220437</xdr:rowOff>
    </xdr:to>
    <xdr:cxnSp macro="">
      <xdr:nvCxnSpPr>
        <xdr:cNvPr id="21" name="Conector recto de flecha 20">
          <a:extLst>
            <a:ext uri="{FF2B5EF4-FFF2-40B4-BE49-F238E27FC236}">
              <a16:creationId xmlns:a16="http://schemas.microsoft.com/office/drawing/2014/main" id="{B25D764A-1A53-4CCF-B4EB-C4736D179675}"/>
            </a:ext>
          </a:extLst>
        </xdr:cNvPr>
        <xdr:cNvCxnSpPr/>
      </xdr:nvCxnSpPr>
      <xdr:spPr>
        <a:xfrm flipV="1">
          <a:off x="17566817" y="15573377"/>
          <a:ext cx="13608" cy="31568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4</xdr:col>
      <xdr:colOff>27214</xdr:colOff>
      <xdr:row>27</xdr:row>
      <xdr:rowOff>217715</xdr:rowOff>
    </xdr:from>
    <xdr:ext cx="1221923" cy="468077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EA133BD-396C-425B-B39A-94A1B02D94A0}"/>
            </a:ext>
          </a:extLst>
        </xdr:cNvPr>
        <xdr:cNvSpPr txBox="1"/>
      </xdr:nvSpPr>
      <xdr:spPr>
        <a:xfrm>
          <a:off x="3961039" y="8180615"/>
          <a:ext cx="1221923" cy="4680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s-CO" sz="1200"/>
            <a:t>PROCESO DE CONTRATACION</a:t>
          </a:r>
        </a:p>
      </xdr:txBody>
    </xdr:sp>
    <xdr:clientData/>
  </xdr:oneCellAnchor>
  <xdr:oneCellAnchor>
    <xdr:from>
      <xdr:col>51</xdr:col>
      <xdr:colOff>190500</xdr:colOff>
      <xdr:row>28</xdr:row>
      <xdr:rowOff>0</xdr:rowOff>
    </xdr:from>
    <xdr:ext cx="1221923" cy="468077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40AE92D7-5B04-43E3-B6E6-B6A6839B3897}"/>
            </a:ext>
          </a:extLst>
        </xdr:cNvPr>
        <xdr:cNvSpPr txBox="1"/>
      </xdr:nvSpPr>
      <xdr:spPr>
        <a:xfrm>
          <a:off x="16002000" y="8267700"/>
          <a:ext cx="1221923" cy="4680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s-CO" sz="1200"/>
            <a:t>PROCESO DE LIQUIDACION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95249</xdr:colOff>
      <xdr:row>4</xdr:row>
      <xdr:rowOff>19050</xdr:rowOff>
    </xdr:from>
    <xdr:to>
      <xdr:col>14</xdr:col>
      <xdr:colOff>70560</xdr:colOff>
      <xdr:row>29</xdr:row>
      <xdr:rowOff>142874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FCB4AC7-2BA6-4EFA-968B-DFA22BA25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72324" y="1390650"/>
          <a:ext cx="5309311" cy="415289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95249</xdr:colOff>
      <xdr:row>4</xdr:row>
      <xdr:rowOff>19050</xdr:rowOff>
    </xdr:from>
    <xdr:to>
      <xdr:col>14</xdr:col>
      <xdr:colOff>70560</xdr:colOff>
      <xdr:row>29</xdr:row>
      <xdr:rowOff>142874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1B3DB88-C012-4FF9-B4D0-C1BA1402E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72324" y="1390650"/>
          <a:ext cx="5309311" cy="41528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rkgroup/Downloads/Users/vias1/Downloads/claudia/APU%20PLANEACION%20MUNICIPAL%20NEIVA/ing.%20CLAUDIA/PRESUPUESTO%20ANDEN%20CARRERA%204%20ENTRE%20CALLE%2021%20Y%20AV%20LA%20TOM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rkgroup/Downloads/claudia/APU%20PLANEACION%20MUNICIPAL%20NEIVA/ing.%20CLAUDIA/Presupuesto%20%20+%20APU%20GRANJA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rkgroup/Downloads/claudia/APU%20PLANEACION%20MUNICIPAL%20NEIVA/PRESUPUESTO%20ANDEN%20CARRERA%204%20ENTRE%20CALLE%2021%20Y%20AV%20LA%20TOM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rkgroup/Downloads/DOCUMENTACION%20ALCALDIA%20NEIVA%202011/AULA%20MULTI%20PERSONERIA%2017-ENE-2011/Presupuesto%20Auditorio%20Personeri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rkgroup/Downloads/Users/vias1/Downloads/Users/Usuario/Dropbox/DOCUMENTOS/JOHAN/NEIVA/PROYECTOS/PARQUE%20LIZBURG/PRESUPUESTO%20PARQUE%20LIZBURT%20-%20JOHAN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pablo/SVI%202020/Placas%20Huella/placa%20huella%20el%20pital%202/PRESUPUESTO%20EL%20PITAL%20MODELO%2026-11-2020%205PM%20PLACA%20HUELLA%20FINAL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GENERAL%20PROYECTO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METODOLO/Usuario/unidad%20deportiva/IDEN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wnloads/PRESUPUESTO%20PALESTINA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n/Desktop/vias%20GARZON/j%20Zona%20Urbana%20Garzon/PROYECTO%201/P1%20v2/Subsanacion%2019%20septiembre/PRESUPUESTO%20P1%20v3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O\Datos%20(D)\JMD\La%20plata\LA%20UNION%20Y%20EL%20CARMEN\PRESUPUESTO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IPP\PROGRAMACION%20DE%20OBRA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3.%20PROYECTOS/1.%20PROYECTOS%20J%202020/Tello%203%20al%205Km%202020/11%20PRESUPUESTO%20Tello%203%20al%205%20km%20UV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6\Maicao\Proyectos%202003\Maicao\T&#233;cnico\SewCAD\Cuenca5E\Area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g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n/Desktop/Svi/usb/APUS%202015%20URBANO%20INFRAESTRUCTURA%20(1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METODOLO/Usuario/unidad%20deportiva/EVAL2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METODOLO/Usuario/unidad%20deportiva/PE_0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niel\calle%204%20plaza%20de%20san%20pedro\JORGE\ing\PRESUPUESTO%20TARQUI\VIVIENDA%20DE%20INTERES%20SOCIAL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OHAN\Documents\Documents\DOCUMENTOS%20JOHAN\DISE&#209;OS%20TELLO%20-%20AULAS\PRES.%20RESTAURANTE%20C30-%20MAYO%206%20DE%202010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n/Desktop/san%20antonio/AJUSTE%20PLATANILLAL/15.0%20PRESUPUESTO%20ULTIMO%20julio%202019%20+%20Caract.%20vial.xls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rkgroup/Downloads/Users/Usuario/Dropbox/DOCUMENTOS/JOHAN/NEIVA/PROYECTOS/PARQUE%20LIZBURG/PRESUPUESTO%20PARQUE%20LIZBURT%20-%20JOHAN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n/Desktop/vias%20GARZON/j%20Zona%20Urbana%20Garzon/PRESUPUESTO%20ULTIMO%20PAV%20FLEXIBLE.xlsm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n/Desktop/dise&#241;os/Cal%20Transito%20Garzon%20agosto.xlsx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jo\aquadatos\PROYECTOS%202005\061-META%20III\TECNICO\05%20GRANADA\ALCANTARILLADO\tablas\Sanitario%20Granada%20Proyectado%20V2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3.%20PROYECTOS/1.%20PROYECTOS%20J%202020/TOLIMA/CD%20Docs%20P%20Licitac%20643-2020%20Rioblanco/Informacion%20CESAR/PROPUESTA%20BALANCE%20FINAL%20PH%20RIOBLANCO%20j.xlsx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n/Desktop/Proyectos%20TELLO/San%20Andr&#233;s/Placa%20huella%20J/2%20PH%20Gramal%20600%20m/0.0%20G%20605.83%20m%20-%20v2.xlsx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Lista ICCU"/>
      <sheetName val="Paral. 1"/>
      <sheetName val="Paral. 2"/>
      <sheetName val="Paral. 3"/>
      <sheetName val="Paral.4"/>
      <sheetName val="Hoja3"/>
      <sheetName val="TARIFAS MATERIALES"/>
      <sheetName val="TARIFAS EQUIPOS "/>
      <sheetName val="TARIFA SALARIOS"/>
      <sheetName val="PRES"/>
      <sheetName val="Accidentalidad"/>
      <sheetName val="Causa Posible"/>
      <sheetName val="Base de Datos"/>
      <sheetName val="Elementos Involucrado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/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/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/>
      <sheetData sheetId="421"/>
      <sheetData sheetId="422"/>
      <sheetData sheetId="423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/>
      <sheetData sheetId="809"/>
      <sheetData sheetId="810"/>
      <sheetData sheetId="811"/>
      <sheetData sheetId="812">
        <row r="2">
          <cell r="A2">
            <v>0</v>
          </cell>
        </row>
      </sheetData>
      <sheetData sheetId="813"/>
      <sheetData sheetId="814"/>
      <sheetData sheetId="815"/>
      <sheetData sheetId="816"/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/>
      <sheetData sheetId="888"/>
      <sheetData sheetId="889"/>
      <sheetData sheetId="890"/>
      <sheetData sheetId="891"/>
      <sheetData sheetId="892"/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/>
      <sheetData sheetId="919"/>
      <sheetData sheetId="920"/>
      <sheetData sheetId="921"/>
      <sheetData sheetId="922"/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/>
      <sheetData sheetId="934"/>
      <sheetData sheetId="935"/>
      <sheetData sheetId="936"/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/>
      <sheetData sheetId="950"/>
      <sheetData sheetId="951"/>
      <sheetData sheetId="952"/>
      <sheetData sheetId="953"/>
      <sheetData sheetId="954"/>
      <sheetData sheetId="955"/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/>
      <sheetData sheetId="964"/>
      <sheetData sheetId="965"/>
      <sheetData sheetId="966"/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/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/>
      <sheetData sheetId="975">
        <row r="2">
          <cell r="A2">
            <v>0</v>
          </cell>
        </row>
      </sheetData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/>
      <sheetData sheetId="995"/>
      <sheetData sheetId="996"/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/>
      <sheetData sheetId="1041"/>
      <sheetData sheetId="1042"/>
      <sheetData sheetId="1043"/>
      <sheetData sheetId="1044" refreshError="1"/>
      <sheetData sheetId="1045"/>
      <sheetData sheetId="1046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05 (2)"/>
      <sheetName val="PRESUP "/>
      <sheetName val="MODELO APU"/>
      <sheetName val="PRECIOS"/>
      <sheetName val="PRESUPUESTO"/>
      <sheetName val="CANTIDADES"/>
      <sheetName val="APB6"/>
      <sheetName val="APB8"/>
      <sheetName val="3001"/>
      <sheetName val="3002"/>
      <sheetName val="3003"/>
      <sheetName val="3004"/>
      <sheetName val="3005"/>
      <sheetName val="APB7"/>
      <sheetName val="4001"/>
      <sheetName val="4002"/>
      <sheetName val="4003"/>
      <sheetName val="4004"/>
      <sheetName val="4005"/>
      <sheetName val="4006"/>
      <sheetName val="4007"/>
      <sheetName val="4008"/>
      <sheetName val="5001"/>
      <sheetName val="5002"/>
      <sheetName val="5003"/>
      <sheetName val="6001"/>
      <sheetName val="6002"/>
      <sheetName val="6003"/>
      <sheetName val="6004"/>
      <sheetName val="6005"/>
      <sheetName val="6006"/>
      <sheetName val="6007"/>
      <sheetName val="6008"/>
      <sheetName val="6009"/>
      <sheetName val="6010"/>
    </sheetNames>
    <sheetDataSet>
      <sheetData sheetId="0" refreshError="1"/>
      <sheetData sheetId="1"/>
      <sheetData sheetId="2" refreshError="1"/>
      <sheetData sheetId="3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O. USCO V. 1"/>
      <sheetName val="PRES GRANJAS"/>
      <sheetName val="1"/>
      <sheetName val="1.1"/>
      <sheetName val="1.2"/>
      <sheetName val="1.3"/>
      <sheetName val="1.4"/>
      <sheetName val="1.5"/>
      <sheetName val="1.6"/>
      <sheetName val="1.7"/>
      <sheetName val="1.8"/>
      <sheetName val="2.1"/>
      <sheetName val="2.1.1"/>
      <sheetName val="2.1.2"/>
      <sheetName val="2.1.3"/>
      <sheetName val="2.1.4"/>
      <sheetName val="2.2"/>
      <sheetName val="2.2.1"/>
      <sheetName val="2.2.2"/>
      <sheetName val="2.2.3"/>
      <sheetName val="2.2.4"/>
      <sheetName val="2.2.5"/>
      <sheetName val="2.3"/>
      <sheetName val="2.3.1"/>
      <sheetName val="3."/>
      <sheetName val="3.1"/>
      <sheetName val=".4"/>
      <sheetName val="4.1 "/>
      <sheetName val="4.2"/>
      <sheetName val=".5"/>
      <sheetName val="5.1."/>
      <sheetName val="5.2.."/>
      <sheetName val="5.3."/>
      <sheetName val="5.4."/>
      <sheetName val="5.5"/>
      <sheetName val="5.6"/>
      <sheetName val="5.7"/>
      <sheetName val="5.8"/>
      <sheetName val="6."/>
      <sheetName val="6.1"/>
      <sheetName val="6.2."/>
      <sheetName val="6.3."/>
      <sheetName val="6.8."/>
      <sheetName val="6.4."/>
      <sheetName val="6.5."/>
      <sheetName val="6.6."/>
      <sheetName val="6.7."/>
      <sheetName val="6.8"/>
      <sheetName val="6.9"/>
      <sheetName val="6.10"/>
      <sheetName val="6.11"/>
      <sheetName val="6.12"/>
      <sheetName val="6.13"/>
      <sheetName val="6.14"/>
      <sheetName val="7."/>
      <sheetName val="7.1"/>
      <sheetName val="7.2"/>
      <sheetName val="7.3"/>
      <sheetName val="7.4"/>
      <sheetName val="7.5"/>
      <sheetName val="7.6"/>
      <sheetName val="7.7"/>
      <sheetName val="8.1"/>
      <sheetName val="8.1.1"/>
      <sheetName val="8.1.2"/>
      <sheetName val="8.1.3"/>
      <sheetName val="8.1.4."/>
      <sheetName val="8.1.5."/>
      <sheetName val="8.1.6."/>
      <sheetName val="8.1.7."/>
      <sheetName val="8.2.."/>
      <sheetName val="8.2.1"/>
      <sheetName val="9."/>
      <sheetName val="9.1."/>
      <sheetName val="9.2."/>
      <sheetName val="9.3."/>
      <sheetName val="10.1."/>
      <sheetName val="10.1.1"/>
      <sheetName val="10.2.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1."/>
      <sheetName val="11.1"/>
      <sheetName val="11.2"/>
      <sheetName val="11.3"/>
      <sheetName val="12."/>
      <sheetName val="12.1.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L. ROJO RAYAS"/>
      <sheetName val="CEBRA"/>
      <sheetName val="PUENTE MESETAS"/>
      <sheetName val="CERRAMIENTO "/>
      <sheetName val="CAMPAMENTO"/>
      <sheetName val="Hoja1"/>
      <sheetName val="CASA  S.MARTIN"/>
      <sheetName val="CANTIDADES"/>
      <sheetName val="Hoja2"/>
      <sheetName val="APB 1"/>
      <sheetName val="PRECIOS"/>
      <sheetName val="CANTIDADES "/>
      <sheetName val="APB 4"/>
      <sheetName val="APB 2"/>
      <sheetName val="APB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"/>
      <sheetName val="MODELO APU"/>
      <sheetName val="PRECIOS"/>
      <sheetName val="PRESUPUESTO"/>
      <sheetName val="CANTIDADES"/>
      <sheetName val="APB6"/>
      <sheetName val="APB8"/>
      <sheetName val="1.1"/>
      <sheetName val="1.2"/>
      <sheetName val="1.3"/>
      <sheetName val="1.4"/>
      <sheetName val="1.5"/>
      <sheetName val="APB7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</sheetNames>
    <sheetDataSet>
      <sheetData sheetId="0" refreshError="1"/>
      <sheetData sheetId="1" refreshError="1"/>
      <sheetData sheetId="2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  <cell r="J61">
            <v>30000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  <sheetName val="PU (2)"/>
      <sheetName val="PR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Formulario No.1 "/>
      <sheetName val="450.2P  Vía 9003"/>
      <sheetName val="632.1P "/>
      <sheetName val="630.4 Vía 9003"/>
      <sheetName val="630.6 Vía 7801"/>
      <sheetName val="matriz"/>
      <sheetName val="FormCan"/>
      <sheetName val="Prog"/>
      <sheetName val="PrecRec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SUB APU"/>
      <sheetName val="SUB_APU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MdeO"/>
      <sheetName val="Concretos"/>
      <sheetName val="Total Insumos"/>
      <sheetName val="PRECIOS INSUMOS"/>
      <sheetName val="APU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Gráfico1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PRESUPUESTO LICITACIÓN SRN 001"/>
      <sheetName val="SRN_005"/>
      <sheetName val="D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>
        <row r="2">
          <cell r="A2" t="str">
            <v>ACTA No</v>
          </cell>
        </row>
      </sheetData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>
        <row r="1">
          <cell r="A1" t="str">
            <v>ITEM</v>
          </cell>
        </row>
      </sheetData>
      <sheetData sheetId="977">
        <row r="1">
          <cell r="A1" t="str">
            <v>EQUIPO</v>
          </cell>
        </row>
      </sheetData>
      <sheetData sheetId="978">
        <row r="1">
          <cell r="A1" t="str">
            <v>ADMINISTRACION</v>
          </cell>
        </row>
      </sheetData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>
        <row r="1">
          <cell r="A1" t="str">
            <v>ITEM</v>
          </cell>
        </row>
      </sheetData>
      <sheetData sheetId="1019">
        <row r="1">
          <cell r="A1" t="str">
            <v>EQUIPO</v>
          </cell>
        </row>
      </sheetData>
      <sheetData sheetId="1020">
        <row r="1">
          <cell r="A1" t="str">
            <v>ADMINISTRACION</v>
          </cell>
        </row>
      </sheetData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>
        <row r="2">
          <cell r="A2" t="str">
            <v>HOSPITAL HERNANDO MONCALEANO PERDOMO ETAPA 1</v>
          </cell>
        </row>
      </sheetData>
      <sheetData sheetId="1039"/>
      <sheetData sheetId="1040">
        <row r="2">
          <cell r="A2" t="str">
            <v>HOSPITAL HERNANDO MONCALEANO PERDOMO ETAPA 2 A</v>
          </cell>
        </row>
      </sheetData>
      <sheetData sheetId="1041">
        <row r="2">
          <cell r="A2" t="str">
            <v>HOSPITAL HERNANDO MONCALEANO PERDOMO ETAPA 2B</v>
          </cell>
        </row>
      </sheetData>
      <sheetData sheetId="1042"/>
      <sheetData sheetId="1043"/>
      <sheetData sheetId="1044" refreshError="1"/>
      <sheetData sheetId="1045"/>
      <sheetData sheetId="1046"/>
      <sheetData sheetId="1047"/>
      <sheetData sheetId="1048"/>
      <sheetData sheetId="1049" refreshError="1"/>
      <sheetData sheetId="1050"/>
      <sheetData sheetId="1051"/>
      <sheetData sheetId="1052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 refreshError="1"/>
      <sheetData sheetId="1242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/>
      <sheetData sheetId="1276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/>
      <sheetData sheetId="1316"/>
      <sheetData sheetId="1317"/>
      <sheetData sheetId="1318"/>
      <sheetData sheetId="1319"/>
      <sheetData sheetId="1320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 refreshError="1"/>
      <sheetData sheetId="2815"/>
      <sheetData sheetId="2816" refreshError="1"/>
      <sheetData sheetId="2817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 refreshError="1"/>
      <sheetData sheetId="3027"/>
      <sheetData sheetId="3028"/>
      <sheetData sheetId="3029" refreshError="1"/>
      <sheetData sheetId="3030" refreshError="1"/>
      <sheetData sheetId="3031" refreshError="1"/>
      <sheetData sheetId="3032" refreshError="1"/>
      <sheetData sheetId="3033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/>
      <sheetData sheetId="3080"/>
      <sheetData sheetId="3081"/>
      <sheetData sheetId="3082"/>
      <sheetData sheetId="3083"/>
      <sheetData sheetId="3084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PRESUP "/>
      <sheetName val="MODELO APU"/>
      <sheetName val="CASA COMUNITARIA S.MARTIN"/>
      <sheetName val="Hoja2"/>
      <sheetName val="APB 1"/>
      <sheetName val="APB 2"/>
      <sheetName val="APB 3"/>
      <sheetName val="APB 4"/>
      <sheetName val="CANTIDADES "/>
      <sheetName val="PTO. USCO V. 1"/>
      <sheetName val="1.1"/>
      <sheetName val="1.2"/>
      <sheetName val="1.3"/>
      <sheetName val="1.4"/>
      <sheetName val="1.5"/>
      <sheetName val="1.6"/>
      <sheetName val="1.7"/>
      <sheetName val="1.8"/>
      <sheetName val="0"/>
      <sheetName val="2.1.1"/>
      <sheetName val="2.1.2"/>
      <sheetName val="2.1.3"/>
      <sheetName val="1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3.2.8"/>
      <sheetName val="3.2.9"/>
      <sheetName val="2"/>
      <sheetName val="4.1"/>
      <sheetName val="3"/>
      <sheetName val="5.1 "/>
      <sheetName val="5.2"/>
      <sheetName val="5.3"/>
      <sheetName val="4"/>
      <sheetName val="6.1"/>
      <sheetName val="6.2"/>
      <sheetName val="6.3"/>
      <sheetName val="6.4"/>
      <sheetName val="6.5"/>
      <sheetName val="6.6"/>
      <sheetName val="6.7"/>
      <sheetName val="5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6"/>
      <sheetName val="8.1"/>
      <sheetName val="8.2"/>
      <sheetName val="8.3"/>
      <sheetName val="8.4"/>
      <sheetName val="8.5"/>
      <sheetName val="8.6"/>
      <sheetName val="7"/>
      <sheetName val="9.1"/>
      <sheetName val="9.2"/>
      <sheetName val="9.3"/>
      <sheetName val="8"/>
      <sheetName val="10.1"/>
      <sheetName val="10.2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ARENA FINA PARA JUEGOS"/>
      <sheetName val="TRATAMIENTO CORTE DE RAICES"/>
      <sheetName val="GRAMA"/>
      <sheetName val="TALA DE ARBOLES"/>
      <sheetName val="ARBOLES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CANTIDADES"/>
      <sheetName val="L. ROJO RAYAS"/>
      <sheetName val="CEBRA"/>
      <sheetName val="PUENTE MESETAS"/>
      <sheetName val="CERRAMIENTO "/>
      <sheetName val="CAMPAMENTO"/>
      <sheetName val="Hoja1"/>
    </sheetNames>
    <sheetDataSet>
      <sheetData sheetId="0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/>
      <sheetData sheetId="1"/>
      <sheetData sheetId="2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  <cell r="G2" t="str">
            <v>No.</v>
          </cell>
          <cell r="H2" t="str">
            <v>EQUIPO</v>
          </cell>
          <cell r="I2" t="str">
            <v>UNID.</v>
          </cell>
          <cell r="J2" t="str">
            <v>VR. UNIT.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  <cell r="G3">
            <v>1</v>
          </cell>
          <cell r="H3" t="str">
            <v>Canguro . Compactador</v>
          </cell>
          <cell r="I3" t="str">
            <v>Dia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  <cell r="G4">
            <v>2</v>
          </cell>
          <cell r="H4" t="str">
            <v>Cargador</v>
          </cell>
          <cell r="I4" t="str">
            <v>Hora</v>
          </cell>
          <cell r="J4">
            <v>75000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  <cell r="G5">
            <v>3</v>
          </cell>
          <cell r="H5" t="str">
            <v>Cilindro vibrocompactador</v>
          </cell>
          <cell r="I5" t="str">
            <v>Hora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3200</v>
          </cell>
          <cell r="E6">
            <v>64</v>
          </cell>
          <cell r="G6">
            <v>4</v>
          </cell>
          <cell r="H6" t="str">
            <v>Compresor con martillo</v>
          </cell>
          <cell r="I6" t="str">
            <v>Hora</v>
          </cell>
          <cell r="J6">
            <v>70000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  <cell r="G7">
            <v>5</v>
          </cell>
          <cell r="H7" t="str">
            <v>Cortadora de disco para asfalto, incluye disco diamantado</v>
          </cell>
          <cell r="I7" t="str">
            <v>Dia</v>
          </cell>
          <cell r="J7">
            <v>150000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  <cell r="G8">
            <v>6</v>
          </cell>
          <cell r="H8" t="str">
            <v>Equipo de topografía</v>
          </cell>
          <cell r="I8" t="str">
            <v>Dia</v>
          </cell>
          <cell r="J8">
            <v>65000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  <cell r="G9">
            <v>7</v>
          </cell>
          <cell r="H9" t="str">
            <v>Grúa</v>
          </cell>
          <cell r="I9" t="str">
            <v>Hora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  <cell r="G10">
            <v>8</v>
          </cell>
          <cell r="H10" t="str">
            <v>Mezcladora de concreto</v>
          </cell>
          <cell r="I10" t="str">
            <v>Dia</v>
          </cell>
          <cell r="J10">
            <v>50000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  <cell r="G11">
            <v>9</v>
          </cell>
          <cell r="H11" t="str">
            <v>Pulidora, incluye disco diamantado</v>
          </cell>
          <cell r="I11" t="str">
            <v>Dia</v>
          </cell>
          <cell r="J11">
            <v>75000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  <cell r="G12">
            <v>10</v>
          </cell>
          <cell r="H12" t="str">
            <v xml:space="preserve">Vibrador de concreto </v>
          </cell>
          <cell r="I12" t="str">
            <v>Dia</v>
          </cell>
          <cell r="J12">
            <v>35000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  <cell r="G13">
            <v>11</v>
          </cell>
          <cell r="H13" t="str">
            <v>Vibrocompactador manual (rana)</v>
          </cell>
          <cell r="I13" t="str">
            <v>Dia</v>
          </cell>
          <cell r="J13">
            <v>55000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  <cell r="G14">
            <v>12</v>
          </cell>
          <cell r="H14" t="str">
            <v>Volqueta,  6 M3</v>
          </cell>
          <cell r="I14" t="str">
            <v>Hora</v>
          </cell>
          <cell r="J14">
            <v>60000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  <cell r="G15">
            <v>13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  <cell r="G16">
            <v>14</v>
          </cell>
          <cell r="H16" t="str">
            <v>Retrocargador sobre llanta CAT 910 o simi</v>
          </cell>
          <cell r="I16" t="str">
            <v>Hora</v>
          </cell>
          <cell r="J16">
            <v>85000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  <cell r="G17">
            <v>15</v>
          </cell>
          <cell r="H17" t="str">
            <v>Retrocargador sobre orugas 902 o simil</v>
          </cell>
          <cell r="I17" t="str">
            <v>Hora</v>
          </cell>
          <cell r="J17">
            <v>100000</v>
          </cell>
        </row>
        <row r="18">
          <cell r="A18">
            <v>17</v>
          </cell>
          <cell r="E18">
            <v>0</v>
          </cell>
          <cell r="G18">
            <v>16</v>
          </cell>
          <cell r="H18" t="str">
            <v>Buldózer CAT D4 o similar</v>
          </cell>
          <cell r="I18" t="str">
            <v>Hora</v>
          </cell>
          <cell r="J18">
            <v>58633.620499999997</v>
          </cell>
        </row>
        <row r="19">
          <cell r="A19">
            <v>18</v>
          </cell>
          <cell r="E19">
            <v>0</v>
          </cell>
          <cell r="G19">
            <v>17</v>
          </cell>
          <cell r="H19" t="str">
            <v>Buldózer CAT D5 o similar</v>
          </cell>
          <cell r="I19" t="str">
            <v>Hora</v>
          </cell>
          <cell r="J19">
            <v>64496.982550000001</v>
          </cell>
        </row>
        <row r="20">
          <cell r="A20">
            <v>19</v>
          </cell>
          <cell r="E20">
            <v>0</v>
          </cell>
          <cell r="G20">
            <v>18</v>
          </cell>
          <cell r="H20" t="str">
            <v>Buldózer CAT D6 o similar</v>
          </cell>
          <cell r="I20" t="str">
            <v>Hora</v>
          </cell>
          <cell r="J20">
            <v>70360.344599999997</v>
          </cell>
        </row>
        <row r="21">
          <cell r="A21">
            <v>20</v>
          </cell>
          <cell r="E21">
            <v>0</v>
          </cell>
          <cell r="G21">
            <v>19</v>
          </cell>
          <cell r="H21" t="str">
            <v>Motoniveladora CAT 120 o similar</v>
          </cell>
          <cell r="I21" t="str">
            <v>Hora</v>
          </cell>
          <cell r="J21">
            <v>75000</v>
          </cell>
        </row>
        <row r="22">
          <cell r="G22">
            <v>20</v>
          </cell>
          <cell r="H22" t="str">
            <v xml:space="preserve">Compresor genérico </v>
          </cell>
          <cell r="I22" t="str">
            <v>Hora</v>
          </cell>
          <cell r="J22">
            <v>35180.172299999998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  <cell r="G23">
            <v>21</v>
          </cell>
          <cell r="H23" t="str">
            <v>Volqueta de  5 M3</v>
          </cell>
          <cell r="I23" t="str">
            <v>Hora</v>
          </cell>
          <cell r="J23">
            <v>28144.137839999999</v>
          </cell>
        </row>
        <row r="24">
          <cell r="G24">
            <v>22</v>
          </cell>
          <cell r="H24" t="str">
            <v>Irrigador 3000 Gl Dodge o simil</v>
          </cell>
          <cell r="I24" t="str">
            <v>Hora</v>
          </cell>
          <cell r="J24">
            <v>39870.861939999995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  <cell r="G25">
            <v>23</v>
          </cell>
          <cell r="H25" t="str">
            <v>Barredora Raygo o simil</v>
          </cell>
          <cell r="I25" t="str">
            <v>Hora</v>
          </cell>
          <cell r="J25">
            <v>29316.810249999999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  <cell r="G26">
            <v>24</v>
          </cell>
          <cell r="H26" t="str">
            <v>Cargador CAT 930 o similar</v>
          </cell>
          <cell r="I26" t="str">
            <v>Hora</v>
          </cell>
          <cell r="J26">
            <v>70000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  <cell r="G27">
            <v>25</v>
          </cell>
          <cell r="H27" t="str">
            <v>Vibriocompactador dinapac CAT 15A o simil</v>
          </cell>
          <cell r="I27" t="str">
            <v>Hora</v>
          </cell>
          <cell r="J27">
            <v>68000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  <cell r="G28">
            <v>26</v>
          </cell>
          <cell r="H28" t="str">
            <v>Vibriocompactador manual (Rana generico)</v>
          </cell>
          <cell r="I28" t="str">
            <v>Dia</v>
          </cell>
          <cell r="J28">
            <v>35180.172299999998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  <cell r="G29">
            <v>27</v>
          </cell>
          <cell r="H29" t="str">
            <v>Carrotanque Agua</v>
          </cell>
          <cell r="I29" t="str">
            <v>Hora</v>
          </cell>
          <cell r="J29">
            <v>35600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  <cell r="G30">
            <v>28</v>
          </cell>
          <cell r="H30" t="str">
            <v>FINISHR CMI AP1100</v>
          </cell>
          <cell r="I30" t="str">
            <v>Hora</v>
          </cell>
          <cell r="J30">
            <v>75000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  <cell r="G31">
            <v>29</v>
          </cell>
          <cell r="H31" t="str">
            <v>Motosierra</v>
          </cell>
          <cell r="I31" t="str">
            <v>Glob</v>
          </cell>
          <cell r="J31">
            <v>30000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  <cell r="G32">
            <v>30</v>
          </cell>
          <cell r="H32" t="str">
            <v>Andamios</v>
          </cell>
          <cell r="I32" t="str">
            <v>Hora</v>
          </cell>
          <cell r="J32">
            <v>15000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  <cell r="G33">
            <v>31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  <cell r="G34">
            <v>32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  <cell r="G36">
            <v>33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  <cell r="G37">
            <v>34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  <cell r="G38">
            <v>35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  <cell r="G39">
            <v>36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35000</v>
          </cell>
          <cell r="E40">
            <v>700</v>
          </cell>
          <cell r="G40">
            <v>37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  <cell r="G41">
            <v>38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38000</v>
          </cell>
          <cell r="E42">
            <v>760</v>
          </cell>
          <cell r="G42">
            <v>39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  <cell r="G43">
            <v>40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  <cell r="G44">
            <v>41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  <cell r="G45">
            <v>42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  <cell r="G46">
            <v>43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  <cell r="G47">
            <v>44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  <cell r="G48">
            <v>45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  <cell r="G49">
            <v>46</v>
          </cell>
        </row>
        <row r="50">
          <cell r="A50">
            <v>45</v>
          </cell>
          <cell r="E50">
            <v>0</v>
          </cell>
          <cell r="G50">
            <v>47</v>
          </cell>
        </row>
        <row r="51">
          <cell r="A51">
            <v>46</v>
          </cell>
          <cell r="E51">
            <v>0</v>
          </cell>
          <cell r="G51">
            <v>48</v>
          </cell>
        </row>
        <row r="52">
          <cell r="A52">
            <v>47</v>
          </cell>
          <cell r="E52">
            <v>0</v>
          </cell>
          <cell r="G52">
            <v>49</v>
          </cell>
        </row>
        <row r="53">
          <cell r="A53">
            <v>48</v>
          </cell>
          <cell r="E53">
            <v>0</v>
          </cell>
          <cell r="G53">
            <v>50</v>
          </cell>
        </row>
        <row r="54">
          <cell r="A54">
            <v>49</v>
          </cell>
          <cell r="E54">
            <v>0</v>
          </cell>
          <cell r="G54">
            <v>51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  <cell r="J62">
            <v>20000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  <cell r="J64">
            <v>25000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  <cell r="G71" t="str">
            <v>No.</v>
          </cell>
          <cell r="H71" t="str">
            <v>DESCRIPCION</v>
          </cell>
          <cell r="I71" t="str">
            <v>UNID.</v>
          </cell>
          <cell r="J71" t="str">
            <v>VR. UNIT.</v>
          </cell>
        </row>
        <row r="72">
          <cell r="A72">
            <v>67</v>
          </cell>
          <cell r="E72">
            <v>0</v>
          </cell>
          <cell r="G72">
            <v>1</v>
          </cell>
          <cell r="H72" t="str">
            <v>Concreto 2500psi</v>
          </cell>
          <cell r="I72" t="str">
            <v>M3</v>
          </cell>
          <cell r="J72">
            <v>229000</v>
          </cell>
        </row>
        <row r="73">
          <cell r="A73">
            <v>68</v>
          </cell>
          <cell r="E73">
            <v>0</v>
          </cell>
          <cell r="G73">
            <v>2</v>
          </cell>
          <cell r="H73" t="str">
            <v>Formaleta</v>
          </cell>
          <cell r="I73" t="str">
            <v>M2</v>
          </cell>
          <cell r="J73">
            <v>12000</v>
          </cell>
        </row>
        <row r="74">
          <cell r="A74">
            <v>69</v>
          </cell>
          <cell r="E74">
            <v>0</v>
          </cell>
          <cell r="G74">
            <v>3</v>
          </cell>
        </row>
        <row r="75">
          <cell r="A75">
            <v>70</v>
          </cell>
          <cell r="E75">
            <v>0</v>
          </cell>
          <cell r="G75">
            <v>4</v>
          </cell>
        </row>
        <row r="76">
          <cell r="G76">
            <v>5</v>
          </cell>
          <cell r="H76" t="str">
            <v>Mortero 1:6</v>
          </cell>
          <cell r="I76" t="str">
            <v>M3</v>
          </cell>
          <cell r="J76">
            <v>161230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  <cell r="G77">
            <v>6</v>
          </cell>
          <cell r="H77" t="str">
            <v>Mortero 1:4</v>
          </cell>
          <cell r="I77" t="str">
            <v>M3</v>
          </cell>
          <cell r="J77">
            <v>209050</v>
          </cell>
        </row>
        <row r="78">
          <cell r="G78">
            <v>7</v>
          </cell>
          <cell r="H78" t="str">
            <v>Concreto 3000psi</v>
          </cell>
          <cell r="I78" t="str">
            <v>M3</v>
          </cell>
          <cell r="J78">
            <v>265087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  <cell r="G79">
            <v>8</v>
          </cell>
          <cell r="H79" t="str">
            <v>Concreto Ciclópeo</v>
          </cell>
          <cell r="I79" t="str">
            <v>M3</v>
          </cell>
          <cell r="J79">
            <v>210000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  <cell r="G80">
            <v>9</v>
          </cell>
          <cell r="H80" t="str">
            <v>Acero de refuerzo de 60.000 PSI</v>
          </cell>
          <cell r="I80" t="str">
            <v>KG</v>
          </cell>
          <cell r="J80">
            <v>2900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670</v>
          </cell>
          <cell r="E81">
            <v>40.199999999999996</v>
          </cell>
          <cell r="G81">
            <v>10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  <cell r="G82">
            <v>11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  <cell r="G83">
            <v>12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  <cell r="G84">
            <v>13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  <cell r="G85">
            <v>14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  <cell r="G86">
            <v>15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  <cell r="G87">
            <v>16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  <cell r="G88">
            <v>17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  <cell r="G89">
            <v>18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  <cell r="G92">
            <v>19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  <cell r="G93">
            <v>20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  <cell r="G94">
            <v>21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  <cell r="G95">
            <v>22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  <cell r="G96">
            <v>23</v>
          </cell>
        </row>
        <row r="97">
          <cell r="A97">
            <v>89</v>
          </cell>
          <cell r="E97">
            <v>0</v>
          </cell>
          <cell r="G97">
            <v>24</v>
          </cell>
        </row>
        <row r="98">
          <cell r="A98">
            <v>90</v>
          </cell>
          <cell r="E98">
            <v>0</v>
          </cell>
          <cell r="G98">
            <v>25</v>
          </cell>
        </row>
        <row r="99">
          <cell r="A99">
            <v>91</v>
          </cell>
          <cell r="E99">
            <v>0</v>
          </cell>
          <cell r="G99">
            <v>26</v>
          </cell>
        </row>
        <row r="100">
          <cell r="A100">
            <v>92</v>
          </cell>
          <cell r="E100">
            <v>0</v>
          </cell>
          <cell r="G100">
            <v>27</v>
          </cell>
        </row>
        <row r="101">
          <cell r="A101">
            <v>93</v>
          </cell>
          <cell r="E101">
            <v>0</v>
          </cell>
          <cell r="G101">
            <v>28</v>
          </cell>
        </row>
        <row r="102">
          <cell r="A102">
            <v>94</v>
          </cell>
          <cell r="E102">
            <v>0</v>
          </cell>
          <cell r="G102">
            <v>29</v>
          </cell>
        </row>
        <row r="103">
          <cell r="A103">
            <v>95</v>
          </cell>
          <cell r="E103">
            <v>0</v>
          </cell>
          <cell r="G103">
            <v>30</v>
          </cell>
        </row>
        <row r="104">
          <cell r="A104">
            <v>96</v>
          </cell>
          <cell r="E104">
            <v>0</v>
          </cell>
          <cell r="G104">
            <v>31</v>
          </cell>
        </row>
        <row r="105">
          <cell r="A105">
            <v>97</v>
          </cell>
          <cell r="E105">
            <v>0</v>
          </cell>
          <cell r="G105">
            <v>32</v>
          </cell>
        </row>
        <row r="106">
          <cell r="A106">
            <v>98</v>
          </cell>
          <cell r="E106">
            <v>0</v>
          </cell>
          <cell r="G106">
            <v>33</v>
          </cell>
        </row>
        <row r="107">
          <cell r="A107">
            <v>99</v>
          </cell>
          <cell r="E107">
            <v>0</v>
          </cell>
          <cell r="G107">
            <v>34</v>
          </cell>
        </row>
        <row r="108">
          <cell r="A108">
            <v>100</v>
          </cell>
          <cell r="E108">
            <v>0</v>
          </cell>
          <cell r="G108">
            <v>35</v>
          </cell>
        </row>
        <row r="109">
          <cell r="A109">
            <v>101</v>
          </cell>
          <cell r="E109">
            <v>0</v>
          </cell>
          <cell r="G109">
            <v>36</v>
          </cell>
        </row>
        <row r="110">
          <cell r="A110">
            <v>102</v>
          </cell>
          <cell r="E110">
            <v>0</v>
          </cell>
          <cell r="G110">
            <v>37</v>
          </cell>
        </row>
        <row r="111">
          <cell r="A111">
            <v>103</v>
          </cell>
          <cell r="E111">
            <v>0</v>
          </cell>
          <cell r="G111">
            <v>38</v>
          </cell>
        </row>
        <row r="112">
          <cell r="A112">
            <v>104</v>
          </cell>
          <cell r="E112">
            <v>0</v>
          </cell>
          <cell r="G112">
            <v>39</v>
          </cell>
        </row>
        <row r="113">
          <cell r="A113">
            <v>105</v>
          </cell>
          <cell r="E113">
            <v>0</v>
          </cell>
          <cell r="G113">
            <v>40</v>
          </cell>
        </row>
        <row r="114">
          <cell r="A114">
            <v>106</v>
          </cell>
          <cell r="E114">
            <v>0</v>
          </cell>
          <cell r="G114">
            <v>41</v>
          </cell>
        </row>
        <row r="115">
          <cell r="A115">
            <v>107</v>
          </cell>
          <cell r="E115">
            <v>0</v>
          </cell>
          <cell r="G115">
            <v>42</v>
          </cell>
        </row>
        <row r="116">
          <cell r="A116">
            <v>108</v>
          </cell>
          <cell r="E116">
            <v>0</v>
          </cell>
          <cell r="G116">
            <v>43</v>
          </cell>
        </row>
        <row r="117">
          <cell r="A117">
            <v>109</v>
          </cell>
          <cell r="E117">
            <v>0</v>
          </cell>
          <cell r="G117">
            <v>44</v>
          </cell>
        </row>
        <row r="118">
          <cell r="A118">
            <v>110</v>
          </cell>
          <cell r="E118">
            <v>0</v>
          </cell>
          <cell r="G118">
            <v>45</v>
          </cell>
        </row>
        <row r="119">
          <cell r="E119">
            <v>0</v>
          </cell>
          <cell r="G119">
            <v>46</v>
          </cell>
        </row>
        <row r="120">
          <cell r="E120">
            <v>0</v>
          </cell>
          <cell r="G120">
            <v>47</v>
          </cell>
        </row>
        <row r="121">
          <cell r="G121">
            <v>48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  <cell r="G122">
            <v>49</v>
          </cell>
        </row>
        <row r="123">
          <cell r="G123">
            <v>50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  <cell r="G124">
            <v>51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  <cell r="G125">
            <v>52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  <cell r="G126">
            <v>53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  <cell r="G127">
            <v>54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  <cell r="G128">
            <v>55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  <cell r="G129">
            <v>56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  <cell r="G130">
            <v>57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  <cell r="G131">
            <v>58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  <cell r="G132">
            <v>59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  <cell r="G133">
            <v>60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  <cell r="G134">
            <v>61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  <cell r="G135">
            <v>62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  <cell r="G136">
            <v>63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  <cell r="G137">
            <v>64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  <cell r="G138">
            <v>65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  <cell r="G139">
            <v>66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  <cell r="G140">
            <v>67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  <cell r="G141">
            <v>68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  <cell r="G142">
            <v>69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  <cell r="G143">
            <v>70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  <cell r="G144">
            <v>71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  <cell r="G145">
            <v>72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  <cell r="G146">
            <v>73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  <cell r="G147">
            <v>74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  <cell r="G148">
            <v>75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  <cell r="G149">
            <v>76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  <cell r="G150">
            <v>77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  <cell r="G151">
            <v>78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  <cell r="G152">
            <v>79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  <cell r="G153">
            <v>80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1500</v>
          </cell>
          <cell r="E483">
            <v>90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22000</v>
          </cell>
          <cell r="E492">
            <v>1320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35000</v>
          </cell>
          <cell r="E493">
            <v>2100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12000</v>
          </cell>
          <cell r="E498">
            <v>720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40000</v>
          </cell>
          <cell r="E506">
            <v>2400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1900</v>
          </cell>
          <cell r="E534">
            <v>114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1900</v>
          </cell>
          <cell r="E535">
            <v>114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1900</v>
          </cell>
          <cell r="E536">
            <v>114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1000</v>
          </cell>
          <cell r="E537">
            <v>60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3300</v>
          </cell>
          <cell r="E538">
            <v>198</v>
          </cell>
        </row>
        <row r="539">
          <cell r="A539">
            <v>507</v>
          </cell>
          <cell r="B539" t="str">
            <v>Cordon superior de 2" x 2" e=0.154"</v>
          </cell>
          <cell r="C539" t="str">
            <v>ML</v>
          </cell>
          <cell r="D539">
            <v>11200</v>
          </cell>
          <cell r="E539">
            <v>672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10100</v>
          </cell>
          <cell r="E540">
            <v>606</v>
          </cell>
        </row>
        <row r="541">
          <cell r="A541">
            <v>509</v>
          </cell>
          <cell r="B541" t="str">
            <v>Cordon inferior de 1" x 1" e=0.095"</v>
          </cell>
          <cell r="C541" t="str">
            <v>ML</v>
          </cell>
          <cell r="D541">
            <v>8100</v>
          </cell>
          <cell r="E541">
            <v>486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 e =0.095"</v>
          </cell>
          <cell r="C543" t="str">
            <v>ML</v>
          </cell>
          <cell r="D543">
            <v>2000</v>
          </cell>
          <cell r="E543">
            <v>120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Perfil Doble C 0,10 x 0,04 mt cal. 20</v>
          </cell>
          <cell r="C545" t="str">
            <v>ML</v>
          </cell>
          <cell r="D545">
            <v>6585</v>
          </cell>
          <cell r="E545">
            <v>395.09999999999997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E548">
            <v>0</v>
          </cell>
        </row>
        <row r="549">
          <cell r="A549">
            <v>517</v>
          </cell>
          <cell r="E549">
            <v>0</v>
          </cell>
        </row>
        <row r="550">
          <cell r="A550">
            <v>518</v>
          </cell>
          <cell r="E550">
            <v>0</v>
          </cell>
        </row>
        <row r="551">
          <cell r="A551">
            <v>519</v>
          </cell>
          <cell r="E551">
            <v>0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1500</v>
          </cell>
          <cell r="E586">
            <v>90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634</v>
          </cell>
          <cell r="E588">
            <v>38.04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1500</v>
          </cell>
          <cell r="E589">
            <v>90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650</v>
          </cell>
          <cell r="E590">
            <v>39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12X20X30</v>
          </cell>
          <cell r="C704" t="str">
            <v>Und</v>
          </cell>
          <cell r="D704">
            <v>670</v>
          </cell>
          <cell r="E704">
            <v>40.199999999999996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>
            <v>209050</v>
          </cell>
          <cell r="E733">
            <v>12543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TARIFAS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rtero"/>
      <sheetName val="2000"/>
      <sheetName val="3000"/>
      <sheetName val="4000"/>
      <sheetName val="AIU"/>
      <sheetName val="Analisis AIU"/>
      <sheetName val="Cronograma"/>
      <sheetName val="Inter"/>
      <sheetName val="FM"/>
      <sheetName val="LE"/>
      <sheetName val="LM "/>
      <sheetName val="C"/>
      <sheetName val="MO"/>
      <sheetName val="P.M.T."/>
      <sheetName val="PAGA"/>
      <sheetName val="DATOS"/>
      <sheetName val="P. P.HUELLA"/>
      <sheetName val="P. P.HUELLA (2)"/>
      <sheetName val="Mc B2"/>
      <sheetName val="Mc B3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  <sheetName val="MC-13)"/>
      <sheetName val="MC-14"/>
      <sheetName val="MC-Mo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2">
          <cell r="D12">
            <v>110000</v>
          </cell>
        </row>
        <row r="14">
          <cell r="D14">
            <v>127200</v>
          </cell>
        </row>
        <row r="15">
          <cell r="D15">
            <v>116000</v>
          </cell>
        </row>
        <row r="21">
          <cell r="D21">
            <v>77350</v>
          </cell>
        </row>
        <row r="22">
          <cell r="D22">
            <v>17000</v>
          </cell>
        </row>
        <row r="23">
          <cell r="D23">
            <v>10000</v>
          </cell>
        </row>
        <row r="24">
          <cell r="D24">
            <v>166000</v>
          </cell>
        </row>
        <row r="25">
          <cell r="D25">
            <v>113000</v>
          </cell>
        </row>
        <row r="26">
          <cell r="D26">
            <v>168000</v>
          </cell>
        </row>
        <row r="27">
          <cell r="D27">
            <v>6000</v>
          </cell>
        </row>
        <row r="28">
          <cell r="D28">
            <v>121000</v>
          </cell>
        </row>
        <row r="32">
          <cell r="D32">
            <v>1233.33</v>
          </cell>
        </row>
        <row r="37">
          <cell r="D37">
            <v>20</v>
          </cell>
        </row>
        <row r="38">
          <cell r="D38">
            <v>5</v>
          </cell>
        </row>
      </sheetData>
      <sheetData sheetId="10">
        <row r="10">
          <cell r="D10">
            <v>3900</v>
          </cell>
        </row>
        <row r="11">
          <cell r="D11">
            <v>39.78</v>
          </cell>
        </row>
        <row r="13">
          <cell r="D13">
            <v>6979.95</v>
          </cell>
        </row>
        <row r="15">
          <cell r="D15">
            <v>35000</v>
          </cell>
        </row>
        <row r="17">
          <cell r="D17">
            <v>560</v>
          </cell>
        </row>
        <row r="18">
          <cell r="D18">
            <v>6667</v>
          </cell>
        </row>
        <row r="19">
          <cell r="D19">
            <v>3000</v>
          </cell>
        </row>
        <row r="20">
          <cell r="D20">
            <v>4722.55</v>
          </cell>
        </row>
        <row r="23">
          <cell r="D23">
            <v>5100</v>
          </cell>
        </row>
        <row r="25">
          <cell r="D25">
            <v>29750</v>
          </cell>
        </row>
        <row r="26">
          <cell r="D26">
            <v>80000</v>
          </cell>
        </row>
        <row r="27">
          <cell r="D27">
            <v>2600</v>
          </cell>
        </row>
        <row r="28">
          <cell r="D28">
            <v>55000</v>
          </cell>
        </row>
        <row r="29">
          <cell r="D29">
            <v>61660</v>
          </cell>
        </row>
        <row r="30">
          <cell r="D30">
            <v>2174.4202538071067</v>
          </cell>
        </row>
        <row r="31">
          <cell r="D31">
            <v>280000</v>
          </cell>
        </row>
        <row r="34">
          <cell r="D34">
            <v>409580</v>
          </cell>
        </row>
        <row r="35">
          <cell r="D35">
            <v>392644</v>
          </cell>
        </row>
        <row r="36">
          <cell r="D36">
            <v>446235</v>
          </cell>
        </row>
      </sheetData>
      <sheetData sheetId="11"/>
      <sheetData sheetId="12">
        <row r="10">
          <cell r="G10" t="str">
            <v>OB</v>
          </cell>
          <cell r="H10" t="str">
            <v>OBRERO.</v>
          </cell>
          <cell r="I10" t="str">
            <v>H-H</v>
          </cell>
          <cell r="J10">
            <v>6769.8362641986487</v>
          </cell>
          <cell r="K10">
            <v>54158.690113589189</v>
          </cell>
        </row>
        <row r="11">
          <cell r="G11" t="str">
            <v>O</v>
          </cell>
          <cell r="H11" t="str">
            <v>OFICIAL.</v>
          </cell>
          <cell r="I11" t="str">
            <v>H-H</v>
          </cell>
          <cell r="J11">
            <v>11562.125132345156</v>
          </cell>
          <cell r="K11">
            <v>92497.001058761249</v>
          </cell>
        </row>
        <row r="12">
          <cell r="G12" t="str">
            <v>C11</v>
          </cell>
          <cell r="H12" t="str">
            <v>CUADRILLA (1 obrero+1 oficial).</v>
          </cell>
          <cell r="I12" t="str">
            <v>H-C</v>
          </cell>
          <cell r="J12">
            <v>18331.961396543804</v>
          </cell>
          <cell r="K12">
            <v>146655.69117235043</v>
          </cell>
        </row>
        <row r="13">
          <cell r="G13" t="str">
            <v>C61</v>
          </cell>
          <cell r="H13" t="str">
            <v>CUADRILLA PREPARACION (6 obreros + 1 oficial).</v>
          </cell>
          <cell r="I13" t="str">
            <v>H-C</v>
          </cell>
          <cell r="J13">
            <v>52181.142717537048</v>
          </cell>
          <cell r="K13">
            <v>417449.14174029639</v>
          </cell>
        </row>
        <row r="14">
          <cell r="G14" t="str">
            <v>C71</v>
          </cell>
          <cell r="H14" t="str">
            <v>CUADRILLA PAVIMENTOS  (7 obreros+1 oficial).</v>
          </cell>
          <cell r="I14" t="str">
            <v>H-C</v>
          </cell>
          <cell r="J14">
            <v>58950.978981735701</v>
          </cell>
          <cell r="K14">
            <v>471607.83185388561</v>
          </cell>
        </row>
        <row r="15">
          <cell r="G15" t="str">
            <v>C21</v>
          </cell>
          <cell r="H15" t="str">
            <v>CUADRILLA (2 obreros+1 oficial).</v>
          </cell>
          <cell r="I15" t="str">
            <v>H-C</v>
          </cell>
          <cell r="J15">
            <v>25101.797660742453</v>
          </cell>
          <cell r="K15">
            <v>200814.38128593963</v>
          </cell>
        </row>
        <row r="16">
          <cell r="G16" t="str">
            <v>C31</v>
          </cell>
          <cell r="H16" t="str">
            <v>CUADRILLA (3 obreros+1 oficial).</v>
          </cell>
          <cell r="I16" t="str">
            <v>H-C</v>
          </cell>
          <cell r="J16">
            <v>31871.633924941103</v>
          </cell>
          <cell r="K16">
            <v>254973.07139952882</v>
          </cell>
        </row>
        <row r="17">
          <cell r="G17" t="str">
            <v>C41</v>
          </cell>
          <cell r="H17" t="str">
            <v>CUADRILLA ESPECIALIZADA SEÑALIZACIÓN VIAL (4 obreros+1 oficial).</v>
          </cell>
          <cell r="I17" t="str">
            <v>H-C</v>
          </cell>
          <cell r="J17">
            <v>48302</v>
          </cell>
          <cell r="K17">
            <v>386415</v>
          </cell>
        </row>
        <row r="18">
          <cell r="G18" t="str">
            <v>CA41</v>
          </cell>
          <cell r="H18" t="str">
            <v>CUADRILLA AMBIENTAL Y REFORESTACION (4 obreros+1 oficial).</v>
          </cell>
          <cell r="I18" t="str">
            <v>H-C</v>
          </cell>
          <cell r="J18">
            <v>46370</v>
          </cell>
          <cell r="K18">
            <v>370958</v>
          </cell>
        </row>
        <row r="19">
          <cell r="G19" t="str">
            <v>CT</v>
          </cell>
          <cell r="H19" t="str">
            <v>COMISIÓN DE TOPOGRAFÍA (Topógrafo, Cadenero 1, Cadenero 2 y Obrero).</v>
          </cell>
          <cell r="I19" t="str">
            <v>DIA-C</v>
          </cell>
          <cell r="J19">
            <v>850000</v>
          </cell>
          <cell r="K19">
            <v>0</v>
          </cell>
        </row>
      </sheetData>
      <sheetData sheetId="13"/>
      <sheetData sheetId="14"/>
      <sheetData sheetId="15">
        <row r="15">
          <cell r="P15">
            <v>1</v>
          </cell>
        </row>
        <row r="21">
          <cell r="E21">
            <v>4.5</v>
          </cell>
          <cell r="F21">
            <v>900</v>
          </cell>
        </row>
        <row r="22">
          <cell r="G22">
            <v>0</v>
          </cell>
        </row>
        <row r="28">
          <cell r="D28">
            <v>0</v>
          </cell>
          <cell r="F28">
            <v>0</v>
          </cell>
        </row>
        <row r="31">
          <cell r="D31">
            <v>2</v>
          </cell>
        </row>
        <row r="32">
          <cell r="D32">
            <v>0</v>
          </cell>
        </row>
      </sheetData>
      <sheetData sheetId="16">
        <row r="8">
          <cell r="B8" t="str">
            <v>B. PAVIMENTO CON PLACA HUELLA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784869741</v>
          </cell>
        </row>
        <row r="9">
          <cell r="B9" t="str">
            <v>No.</v>
          </cell>
          <cell r="C9" t="str">
            <v>ITEM</v>
          </cell>
          <cell r="D9" t="str">
            <v>DESCRIPCION</v>
          </cell>
          <cell r="E9" t="str">
            <v>UNIDAD</v>
          </cell>
          <cell r="F9" t="str">
            <v>CANTIDAD</v>
          </cell>
          <cell r="G9" t="str">
            <v>V.UNITARIO</v>
          </cell>
          <cell r="H9" t="str">
            <v>VALOR TOTAL</v>
          </cell>
        </row>
        <row r="10">
          <cell r="B10">
            <v>0</v>
          </cell>
          <cell r="C10" t="str">
            <v>B1</v>
          </cell>
          <cell r="D10" t="str">
            <v>PRELIMINARES</v>
          </cell>
          <cell r="E10">
            <v>0</v>
          </cell>
          <cell r="F10">
            <v>0</v>
          </cell>
          <cell r="G10">
            <v>0</v>
          </cell>
          <cell r="H10">
            <v>3174000</v>
          </cell>
        </row>
        <row r="11">
          <cell r="B11">
            <v>1</v>
          </cell>
          <cell r="C11">
            <v>1.1000000000000001</v>
          </cell>
          <cell r="D11" t="str">
            <v xml:space="preserve">LOCALIZACIÓN Y REPLANTEO.  </v>
          </cell>
          <cell r="E11" t="str">
            <v>m</v>
          </cell>
          <cell r="F11">
            <v>1000</v>
          </cell>
          <cell r="G11">
            <v>3174</v>
          </cell>
          <cell r="H11">
            <v>3174000</v>
          </cell>
        </row>
        <row r="12">
          <cell r="B12">
            <v>0</v>
          </cell>
          <cell r="C12" t="str">
            <v>B2</v>
          </cell>
          <cell r="D12" t="str">
            <v>ESTRUCTURA DE PAVIMENTO PLACA HUELLA</v>
          </cell>
          <cell r="E12">
            <v>0</v>
          </cell>
          <cell r="F12">
            <v>0</v>
          </cell>
          <cell r="G12">
            <v>0</v>
          </cell>
          <cell r="H12">
            <v>754611862</v>
          </cell>
        </row>
        <row r="13">
          <cell r="B13">
            <v>2</v>
          </cell>
          <cell r="C13">
            <v>3.1</v>
          </cell>
          <cell r="D13" t="str">
            <v>EXCAVACIÓN MECÁNICA (EXPLANACIÓN). ESP. 210-13 INV.  INCLUYE RETIRO DE MATERIAL PROVENIENTE DE LA EXCAVACIÓN A DISPOSICIÓN FINAL DEL MISMO.</v>
          </cell>
          <cell r="E13" t="str">
            <v>m3</v>
          </cell>
          <cell r="F13">
            <v>32.400000000000006</v>
          </cell>
          <cell r="G13">
            <v>25450</v>
          </cell>
          <cell r="H13">
            <v>824580</v>
          </cell>
        </row>
        <row r="14">
          <cell r="B14">
            <v>3</v>
          </cell>
          <cell r="C14">
            <v>3.2</v>
          </cell>
          <cell r="D14" t="str">
            <v>EXCAVACION MANUAL EN MATERIAL SECO (INCLUYE TRANSPORTE  A SITIO AUTORIZADO.)</v>
          </cell>
          <cell r="E14" t="str">
            <v>m3</v>
          </cell>
          <cell r="F14">
            <v>49.233269999999997</v>
          </cell>
          <cell r="G14">
            <v>28956</v>
          </cell>
          <cell r="H14">
            <v>1425599</v>
          </cell>
        </row>
        <row r="15">
          <cell r="B15">
            <v>4</v>
          </cell>
          <cell r="C15">
            <v>4.2</v>
          </cell>
          <cell r="D15" t="str">
            <v>SUMINISTRO, INSTALACION, EXTENDIDA, NIVELACION, HUMEDECIMIENTO O AIREACION Y COMPACTACION DE SUBBASE GRANULAR CBR ≥ 40%. ESP. 320-13 INV.</v>
          </cell>
          <cell r="E15" t="str">
            <v>m3</v>
          </cell>
          <cell r="F15">
            <v>635.25</v>
          </cell>
          <cell r="G15">
            <v>114056</v>
          </cell>
          <cell r="H15">
            <v>72454074</v>
          </cell>
        </row>
        <row r="16">
          <cell r="B16">
            <v>5</v>
          </cell>
          <cell r="C16">
            <v>4.3</v>
          </cell>
          <cell r="D16" t="str">
            <v>SUMINISTRO E INSTALACIÓN DE SOLADO DE LIMPIEZA EN CONCRETO NORMAL CLASE F- (F´C=140 KGF/CM2). PARA RIOSTRAS,</v>
          </cell>
          <cell r="E16" t="str">
            <v>m3</v>
          </cell>
          <cell r="F16">
            <v>0</v>
          </cell>
          <cell r="G16">
            <v>470481</v>
          </cell>
          <cell r="H16">
            <v>0</v>
          </cell>
        </row>
        <row r="17">
          <cell r="B17">
            <v>6</v>
          </cell>
          <cell r="C17">
            <v>4.4000000000000004</v>
          </cell>
          <cell r="D17" t="str">
            <v>ACERO DE REFUERZO 4.200 KG/CM²  (60.000 PSI) ESP.640-13 INV. PARA PLACAS, RIOSTRAS, CUNETAS,  BORDILLOS Y DENTELLONES</v>
          </cell>
          <cell r="E17" t="str">
            <v>kg</v>
          </cell>
          <cell r="F17">
            <v>42818.855330158731</v>
          </cell>
          <cell r="G17">
            <v>5012</v>
          </cell>
          <cell r="H17">
            <v>214608103</v>
          </cell>
        </row>
        <row r="18">
          <cell r="B18">
            <v>7</v>
          </cell>
          <cell r="C18">
            <v>4.5</v>
          </cell>
          <cell r="D18" t="str">
            <v>SUMINISTRO E INSTALACIÓN DE CONCRETO NORMAL CLASE D - (F´C=210 KGF/CM2) O (3.000 PSI) PARA DENTELLONES- PLACAS - RIOSTRAS - CUNETAS - BORDILLO.</v>
          </cell>
          <cell r="E18" t="str">
            <v>m3</v>
          </cell>
          <cell r="F18">
            <v>745.8390599999999</v>
          </cell>
          <cell r="G18">
            <v>534892</v>
          </cell>
          <cell r="H18">
            <v>398943346</v>
          </cell>
        </row>
        <row r="19">
          <cell r="B19">
            <v>8</v>
          </cell>
          <cell r="C19">
            <v>4.5999999999999996</v>
          </cell>
          <cell r="D19" t="str">
            <v>SUMINISTRO E INSTALACIÓN DE CONCRETO CICLÓPEO DE 210 KG/CM² (3.000 PSI)  ESPESOR 0,15 M.60% CONCRETO NORMAL DE 210 KG/CM² (3.000 PSI) , 40% PIEDRA ESP. 630-13 INV. PARA HUELLAS.</v>
          </cell>
          <cell r="E19" t="str">
            <v>m3</v>
          </cell>
          <cell r="F19">
            <v>182.75</v>
          </cell>
          <cell r="G19">
            <v>363098</v>
          </cell>
          <cell r="H19">
            <v>66356160</v>
          </cell>
        </row>
        <row r="20">
          <cell r="B20">
            <v>0</v>
          </cell>
          <cell r="C20" t="str">
            <v>B3</v>
          </cell>
          <cell r="D20" t="str">
            <v>OBRAS DE DRENAJE Y COMPLEMENTARIAS: ALCANTARILLAS (1)</v>
          </cell>
          <cell r="E20">
            <v>0</v>
          </cell>
          <cell r="F20">
            <v>0</v>
          </cell>
          <cell r="G20">
            <v>0</v>
          </cell>
          <cell r="H20">
            <v>27083879</v>
          </cell>
        </row>
        <row r="21">
          <cell r="B21">
            <v>9</v>
          </cell>
          <cell r="C21">
            <v>5.0999999999999996</v>
          </cell>
          <cell r="D21" t="str">
            <v>SUMINISTRO E INSTALACIÓN DE SOLADO DE LIMPIEZA EN CONCRETO NORMAL CLASE F- (F´C=140 KGF/CM2). PARA OBRAS DE ARTE.</v>
          </cell>
          <cell r="E21" t="str">
            <v>m3</v>
          </cell>
          <cell r="F21">
            <v>5.93</v>
          </cell>
          <cell r="G21">
            <v>470481</v>
          </cell>
          <cell r="H21">
            <v>2789952</v>
          </cell>
        </row>
        <row r="22">
          <cell r="B22">
            <v>10</v>
          </cell>
          <cell r="C22">
            <v>5.2</v>
          </cell>
          <cell r="D22" t="str">
            <v>SUMINISTRO E INSTALACIÓN DE CONCRETO NORMAL CLASE D- (F´C=210 KGF/CM2). PARA CONSTRUCCION DE ENCOLES, DESCOLES Y PLACAS DE SOBREPISO DE ALCANTARILLAS.</v>
          </cell>
          <cell r="E22" t="str">
            <v>m3</v>
          </cell>
          <cell r="F22">
            <v>16.84</v>
          </cell>
          <cell r="G22">
            <v>534892</v>
          </cell>
          <cell r="H22">
            <v>9007581</v>
          </cell>
        </row>
        <row r="23">
          <cell r="B23">
            <v>11</v>
          </cell>
          <cell r="C23">
            <v>5.4</v>
          </cell>
          <cell r="D23" t="str">
            <v>SUMINISTRO E INTALACION DE TUBERIA EN CONCRETO F=36", L=1M. ESP. 661-13 INV.</v>
          </cell>
          <cell r="E23" t="str">
            <v>m</v>
          </cell>
          <cell r="F23">
            <v>10</v>
          </cell>
          <cell r="G23">
            <v>377486</v>
          </cell>
          <cell r="H23">
            <v>3774860</v>
          </cell>
        </row>
        <row r="24">
          <cell r="B24">
            <v>12</v>
          </cell>
          <cell r="C24">
            <v>5.5</v>
          </cell>
          <cell r="D24" t="str">
            <v>ACERO DE REFUERZO 4.200 KG/CM²  (60.000 PSI) ESP.640-13 INV. PARA ALCANTARILLA, BOX, MUROS.</v>
          </cell>
          <cell r="E24" t="str">
            <v>Kg</v>
          </cell>
          <cell r="F24">
            <v>2068</v>
          </cell>
          <cell r="G24">
            <v>5012</v>
          </cell>
          <cell r="H24">
            <v>10364816</v>
          </cell>
        </row>
        <row r="25">
          <cell r="B25">
            <v>13</v>
          </cell>
          <cell r="C25">
            <v>5.6</v>
          </cell>
          <cell r="D25" t="str">
            <v xml:space="preserve">SUMINISTRO E INSTALACION MATERIAL GRANULAR FILTRANTE. ESP. 673-13 INV. </v>
          </cell>
          <cell r="E25" t="str">
            <v>m3</v>
          </cell>
          <cell r="F25">
            <v>0</v>
          </cell>
          <cell r="G25">
            <v>167332</v>
          </cell>
          <cell r="H25">
            <v>0</v>
          </cell>
        </row>
        <row r="26">
          <cell r="B26">
            <v>14</v>
          </cell>
          <cell r="C26">
            <v>5.7</v>
          </cell>
          <cell r="D26" t="str">
            <v>DEMOLICION DE CONCRETOS DE EXISTENTES, INCLUYE RETIRO.</v>
          </cell>
          <cell r="E26" t="str">
            <v>m3</v>
          </cell>
          <cell r="F26">
            <v>0</v>
          </cell>
          <cell r="G26">
            <v>31911</v>
          </cell>
          <cell r="H26">
            <v>0</v>
          </cell>
        </row>
        <row r="27">
          <cell r="B27">
            <v>15</v>
          </cell>
          <cell r="C27">
            <v>5.8</v>
          </cell>
          <cell r="D27" t="str">
            <v>TERRAPLEN / MEJORAMIENTO CONFORMADO CON MATERIAL SELECCIONADO. ESP. 220.1-13 INV.</v>
          </cell>
          <cell r="E27" t="str">
            <v>m3</v>
          </cell>
          <cell r="F27">
            <v>14</v>
          </cell>
          <cell r="G27">
            <v>81905</v>
          </cell>
          <cell r="H27">
            <v>1146670</v>
          </cell>
        </row>
      </sheetData>
      <sheetData sheetId="17">
        <row r="10">
          <cell r="D10" t="str">
            <v>PRELIMINARES</v>
          </cell>
        </row>
        <row r="12">
          <cell r="D12" t="str">
            <v>ESTRUCTURA DE PAVIMENTO PLACA HUELLA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rtero"/>
      <sheetName val="2000"/>
      <sheetName val="3000"/>
      <sheetName val="4000"/>
      <sheetName val="Analisis AIU final"/>
      <sheetName val="Inter"/>
      <sheetName val="FM"/>
      <sheetName val="LE"/>
      <sheetName val="LM "/>
      <sheetName val="Cronograma"/>
      <sheetName val="MO"/>
      <sheetName val="DATOS"/>
      <sheetName val="P. P.HUELLA"/>
      <sheetName val="PRESUPUESTO OFICIAL (Entidad)"/>
      <sheetName val="P. P.HUELLA (2)"/>
      <sheetName val="P. P.HUELLA FINAL"/>
      <sheetName val="Mc B2"/>
      <sheetName val="Mc B3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  <sheetName val="MC-13)"/>
      <sheetName val="MC-14"/>
      <sheetName val="MC-15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6">
          <cell r="D66">
            <v>1101195734.3769231</v>
          </cell>
        </row>
      </sheetData>
      <sheetData sheetId="5"/>
      <sheetData sheetId="6"/>
      <sheetData sheetId="7">
        <row r="11">
          <cell r="D11">
            <v>127200</v>
          </cell>
        </row>
        <row r="12">
          <cell r="D12">
            <v>116000</v>
          </cell>
        </row>
        <row r="18">
          <cell r="D18">
            <v>77350</v>
          </cell>
        </row>
        <row r="19">
          <cell r="D19">
            <v>17000</v>
          </cell>
        </row>
        <row r="20">
          <cell r="D20">
            <v>10000</v>
          </cell>
        </row>
        <row r="21">
          <cell r="D21">
            <v>166000</v>
          </cell>
        </row>
        <row r="22">
          <cell r="D22">
            <v>113000</v>
          </cell>
        </row>
        <row r="23">
          <cell r="D23">
            <v>168000</v>
          </cell>
        </row>
        <row r="24">
          <cell r="D24">
            <v>6000</v>
          </cell>
        </row>
        <row r="25">
          <cell r="D25">
            <v>121000</v>
          </cell>
        </row>
        <row r="29">
          <cell r="D29">
            <v>1233.33</v>
          </cell>
        </row>
        <row r="34">
          <cell r="D34">
            <v>17.71</v>
          </cell>
        </row>
        <row r="35">
          <cell r="D35">
            <v>86.61</v>
          </cell>
        </row>
      </sheetData>
      <sheetData sheetId="8">
        <row r="10">
          <cell r="D10">
            <v>5200</v>
          </cell>
        </row>
        <row r="11">
          <cell r="D11">
            <v>40</v>
          </cell>
        </row>
        <row r="13">
          <cell r="D13">
            <v>7400</v>
          </cell>
        </row>
        <row r="15">
          <cell r="D15">
            <v>49000</v>
          </cell>
        </row>
        <row r="17">
          <cell r="D17">
            <v>560</v>
          </cell>
        </row>
        <row r="18">
          <cell r="D18">
            <v>6667</v>
          </cell>
        </row>
        <row r="19">
          <cell r="D19">
            <v>3000</v>
          </cell>
        </row>
        <row r="20">
          <cell r="D20">
            <v>4722.55</v>
          </cell>
        </row>
        <row r="23">
          <cell r="D23">
            <v>5100</v>
          </cell>
        </row>
        <row r="25">
          <cell r="D25">
            <v>29750</v>
          </cell>
        </row>
        <row r="26">
          <cell r="D26">
            <v>80000</v>
          </cell>
        </row>
        <row r="27">
          <cell r="D27">
            <v>2600</v>
          </cell>
        </row>
        <row r="28">
          <cell r="D28">
            <v>55000</v>
          </cell>
        </row>
        <row r="29">
          <cell r="D29">
            <v>95200</v>
          </cell>
        </row>
        <row r="30">
          <cell r="D30">
            <v>2174.4202538071067</v>
          </cell>
        </row>
        <row r="31">
          <cell r="D31">
            <v>280000</v>
          </cell>
        </row>
        <row r="34">
          <cell r="D34">
            <v>399568</v>
          </cell>
        </row>
        <row r="35">
          <cell r="D35">
            <v>364808</v>
          </cell>
        </row>
        <row r="36">
          <cell r="D36">
            <v>419250</v>
          </cell>
        </row>
      </sheetData>
      <sheetData sheetId="9"/>
      <sheetData sheetId="10">
        <row r="7">
          <cell r="E7">
            <v>1000000</v>
          </cell>
        </row>
        <row r="10">
          <cell r="G10" t="str">
            <v>OB</v>
          </cell>
          <cell r="H10" t="str">
            <v>OBRERO.</v>
          </cell>
          <cell r="I10" t="str">
            <v>H-H</v>
          </cell>
          <cell r="J10">
            <v>7712.2500882301038</v>
          </cell>
          <cell r="K10">
            <v>61698.00070584083</v>
          </cell>
        </row>
        <row r="11">
          <cell r="G11" t="str">
            <v>O</v>
          </cell>
          <cell r="H11" t="str">
            <v>OFICIAL.</v>
          </cell>
          <cell r="I11" t="str">
            <v>H-H</v>
          </cell>
          <cell r="J11">
            <v>11562.125132345156</v>
          </cell>
          <cell r="K11">
            <v>92497.001058761249</v>
          </cell>
        </row>
        <row r="12">
          <cell r="G12" t="str">
            <v>C11</v>
          </cell>
          <cell r="H12" t="str">
            <v>CUADRILLA (1 obrero+1 oficial).</v>
          </cell>
          <cell r="I12" t="str">
            <v>H-C</v>
          </cell>
          <cell r="J12">
            <v>19274.375220575261</v>
          </cell>
          <cell r="K12">
            <v>154195.00176460209</v>
          </cell>
        </row>
        <row r="13">
          <cell r="G13" t="str">
            <v>C61</v>
          </cell>
          <cell r="H13" t="str">
            <v>CUADRILLA PREPARACION (6 obreros + 1 oficial).</v>
          </cell>
          <cell r="I13" t="str">
            <v>H-C</v>
          </cell>
          <cell r="J13">
            <v>57835.625661725782</v>
          </cell>
          <cell r="K13">
            <v>462685.00529380626</v>
          </cell>
        </row>
        <row r="14">
          <cell r="G14" t="str">
            <v>C71</v>
          </cell>
          <cell r="H14" t="str">
            <v>CUADRILLA PAVIMENTOS  (7 obreros+1 oficial).</v>
          </cell>
          <cell r="I14" t="str">
            <v>H-C</v>
          </cell>
          <cell r="J14">
            <v>65547.875749955885</v>
          </cell>
          <cell r="K14">
            <v>524383.00599964708</v>
          </cell>
        </row>
        <row r="15">
          <cell r="G15" t="str">
            <v>C21</v>
          </cell>
          <cell r="H15" t="str">
            <v>CUADRILLA (2 obreros+1 oficial).</v>
          </cell>
          <cell r="I15" t="str">
            <v>H-C</v>
          </cell>
          <cell r="J15">
            <v>26986.625308805364</v>
          </cell>
          <cell r="K15">
            <v>215893.00247044291</v>
          </cell>
        </row>
        <row r="16">
          <cell r="G16" t="str">
            <v>C31</v>
          </cell>
          <cell r="H16" t="str">
            <v>CUADRILLA (3 obreros+1 oficial).</v>
          </cell>
          <cell r="I16" t="str">
            <v>H-C</v>
          </cell>
          <cell r="J16">
            <v>34698.875397035466</v>
          </cell>
          <cell r="K16">
            <v>277591.00317628373</v>
          </cell>
        </row>
        <row r="17">
          <cell r="G17" t="str">
            <v>C41</v>
          </cell>
          <cell r="H17" t="str">
            <v>CUADRILLA ESPECIALIZADA SEÑALIZACIÓN VIAL (4 obreros+1 oficial).</v>
          </cell>
          <cell r="I17" t="str">
            <v>H-C</v>
          </cell>
          <cell r="J17">
            <v>53014</v>
          </cell>
          <cell r="K17">
            <v>424111</v>
          </cell>
        </row>
        <row r="18">
          <cell r="G18" t="str">
            <v>CA41</v>
          </cell>
          <cell r="H18" t="str">
            <v>CUADRILLA AMBIENTAL Y REFORESTACION (4 obreros+1 oficial).</v>
          </cell>
          <cell r="I18" t="str">
            <v>H-C</v>
          </cell>
          <cell r="J18">
            <v>50893</v>
          </cell>
          <cell r="K18">
            <v>407147</v>
          </cell>
        </row>
        <row r="19">
          <cell r="G19" t="str">
            <v>CT</v>
          </cell>
          <cell r="H19" t="str">
            <v>COMISIÓN DE TOPOGRAFÍA (Topógrafo, Cadenero 1, Cadenero 2 y Obrero).</v>
          </cell>
          <cell r="I19" t="str">
            <v>DIA-C</v>
          </cell>
          <cell r="J19">
            <v>850000</v>
          </cell>
        </row>
      </sheetData>
      <sheetData sheetId="11">
        <row r="15">
          <cell r="P15">
            <v>1</v>
          </cell>
        </row>
        <row r="18">
          <cell r="Q18" t="str">
            <v>PROYECTO PLACA HUELLA MUNICIPIOS DE GARZON, PITAL, AGRADO Y PAICOL</v>
          </cell>
        </row>
        <row r="19">
          <cell r="Q19" t="str">
            <v>DEPARTAMENTO DEL HUILA</v>
          </cell>
        </row>
        <row r="20">
          <cell r="Q20" t="str">
            <v>“MEJORAMIENTO DE VÍAS TERCIARIAS MEDIANTE LA CONSTRUCCION DE PLACA HUELLA EN SITIOS CRITICOS DE LOS MUNICIPIOS DE GARZON, EL PITAL, EL AGRADO Y PAICOL DEPARTAMENTO DEL HUILA"</v>
          </cell>
        </row>
        <row r="21">
          <cell r="E21">
            <v>4.5</v>
          </cell>
          <cell r="F21">
            <v>3690</v>
          </cell>
        </row>
        <row r="22">
          <cell r="G22">
            <v>0</v>
          </cell>
        </row>
        <row r="28">
          <cell r="D28">
            <v>10</v>
          </cell>
          <cell r="F28">
            <v>10</v>
          </cell>
        </row>
        <row r="31">
          <cell r="D31">
            <v>26</v>
          </cell>
        </row>
        <row r="32">
          <cell r="D32">
            <v>0</v>
          </cell>
        </row>
        <row r="60">
          <cell r="Q60" t="str">
            <v>ELABORO:  PABLO CESAR ARRIETA RAMIREZ</v>
          </cell>
        </row>
        <row r="61">
          <cell r="Q61" t="str">
            <v xml:space="preserve"> Apoyo Secretaria de Vias Departamental</v>
          </cell>
          <cell r="U61" t="str">
            <v xml:space="preserve"> </v>
          </cell>
        </row>
        <row r="62">
          <cell r="Q62" t="str">
            <v xml:space="preserve"> </v>
          </cell>
          <cell r="U62" t="str">
            <v xml:space="preserve"> </v>
          </cell>
        </row>
        <row r="63">
          <cell r="Q63" t="str">
            <v>FECHA:  Agosto de 2022</v>
          </cell>
        </row>
      </sheetData>
      <sheetData sheetId="12">
        <row r="8">
          <cell r="B8" t="str">
            <v>B. PAVIMENTO CON PLACA HUELLA</v>
          </cell>
          <cell r="H8">
            <v>3722242343</v>
          </cell>
        </row>
        <row r="9">
          <cell r="B9" t="str">
            <v>No.</v>
          </cell>
          <cell r="C9" t="str">
            <v>ITEM</v>
          </cell>
          <cell r="D9" t="str">
            <v>DESCRIPCION</v>
          </cell>
          <cell r="E9" t="str">
            <v>UNIDAD</v>
          </cell>
          <cell r="F9" t="str">
            <v>CANTIDAD</v>
          </cell>
          <cell r="G9" t="str">
            <v>V.UNITARIO</v>
          </cell>
          <cell r="H9" t="str">
            <v>VALOR TOTAL</v>
          </cell>
        </row>
        <row r="10">
          <cell r="C10" t="str">
            <v>B1</v>
          </cell>
          <cell r="D10" t="str">
            <v>PRELIMINARES</v>
          </cell>
          <cell r="H10">
            <v>13513600</v>
          </cell>
        </row>
        <row r="11">
          <cell r="B11">
            <v>1</v>
          </cell>
          <cell r="C11">
            <v>1.1000000000000001</v>
          </cell>
          <cell r="D11" t="str">
            <v xml:space="preserve">LOCALIZACIÓN Y REPLANTEO.  </v>
          </cell>
          <cell r="E11" t="str">
            <v>m</v>
          </cell>
          <cell r="F11">
            <v>4100</v>
          </cell>
          <cell r="G11">
            <v>3296</v>
          </cell>
          <cell r="H11">
            <v>13513600</v>
          </cell>
        </row>
        <row r="12">
          <cell r="C12" t="str">
            <v>B2</v>
          </cell>
          <cell r="D12" t="str">
            <v>ESTRUCTURA DE PAVIMENTO PLACA HUELLA</v>
          </cell>
          <cell r="H12">
            <v>3320234759</v>
          </cell>
        </row>
        <row r="13">
          <cell r="B13">
            <v>2</v>
          </cell>
          <cell r="C13">
            <v>3.1</v>
          </cell>
          <cell r="D13" t="str">
            <v>EXCAVACIÓN MECÁNICA (EXPLANACIÓN). ESP. 210-13 INV.  INCLUYE RETIRO DE MATERIAL PROVENIENTE DE LA EXCAVACIÓN A DISPOSICIÓN FINAL DEL MISMO.</v>
          </cell>
          <cell r="E13" t="str">
            <v>m3</v>
          </cell>
          <cell r="F13">
            <v>445.20000000000005</v>
          </cell>
          <cell r="G13">
            <v>153197</v>
          </cell>
          <cell r="H13">
            <v>68203304</v>
          </cell>
        </row>
        <row r="14">
          <cell r="B14">
            <v>3</v>
          </cell>
          <cell r="C14">
            <v>3.2</v>
          </cell>
          <cell r="D14" t="str">
            <v>EXCAVACION MANUAL EN MATERIAL SECO (INCLUYE TRANSPORTE  A SITIO AUTORIZADO.)</v>
          </cell>
          <cell r="E14" t="str">
            <v>m3</v>
          </cell>
          <cell r="F14">
            <v>201.85240499999995</v>
          </cell>
          <cell r="G14">
            <v>160725</v>
          </cell>
          <cell r="H14">
            <v>32442728</v>
          </cell>
        </row>
        <row r="15">
          <cell r="B15">
            <v>4</v>
          </cell>
          <cell r="C15">
            <v>4.2</v>
          </cell>
          <cell r="D15" t="str">
            <v>SUMINISTRO, INSTALACION, EXTENDIDA, NIVELACION, HUMEDECIMIENTO O AIREACION Y COMPACTACION DE SUBBASE GRANULAR CBR ≥ 40%. ESP. 320-13 INV.</v>
          </cell>
          <cell r="E15" t="str">
            <v>m3</v>
          </cell>
          <cell r="F15">
            <v>2604.5299999999997</v>
          </cell>
          <cell r="G15">
            <v>110434</v>
          </cell>
          <cell r="H15">
            <v>287628666</v>
          </cell>
        </row>
        <row r="16">
          <cell r="B16">
            <v>5</v>
          </cell>
          <cell r="C16">
            <v>4.3</v>
          </cell>
          <cell r="D16" t="str">
            <v>SUMINISTRO E INSTALACIÓN DE SOLADO DE LIMPIEZA EN CONCRETO NORMAL CLASE F- (F´C=140 KGF/CM2). PARA RIOSTRAS,</v>
          </cell>
          <cell r="E16" t="str">
            <v>m3</v>
          </cell>
          <cell r="F16">
            <v>0</v>
          </cell>
          <cell r="G16">
            <v>412808</v>
          </cell>
          <cell r="H16">
            <v>0</v>
          </cell>
        </row>
        <row r="17">
          <cell r="B17">
            <v>6</v>
          </cell>
          <cell r="C17">
            <v>4.4000000000000004</v>
          </cell>
          <cell r="D17" t="str">
            <v>ACERO DE REFUERZO 4.200 KG/CM²  (60.000 PSI) ESP.640-13 INV. PARA PLACAS, RIOSTRAS, CUNETAS,  BORDILLOS Y DENTELLONES</v>
          </cell>
          <cell r="E17" t="str">
            <v>kg</v>
          </cell>
          <cell r="F17">
            <v>175553.73435714285</v>
          </cell>
          <cell r="G17">
            <v>6463</v>
          </cell>
          <cell r="H17">
            <v>1134603785</v>
          </cell>
        </row>
        <row r="18">
          <cell r="B18">
            <v>7</v>
          </cell>
          <cell r="C18">
            <v>4.5</v>
          </cell>
          <cell r="D18" t="str">
            <v>SUMINISTRO E INSTALACIÓN DE CONCRETO NORMAL CLASE D - (F´C=210 KGF/CM2) O (3.000 PSI) PARA DENTELLONES- PLACAS - RIOSTRAS - CUNETAS - BORDILLO.</v>
          </cell>
          <cell r="E18" t="str">
            <v>m3</v>
          </cell>
          <cell r="F18">
            <v>3057.8773499999993</v>
          </cell>
          <cell r="G18">
            <v>502183</v>
          </cell>
          <cell r="H18">
            <v>1535614021</v>
          </cell>
        </row>
        <row r="19">
          <cell r="B19">
            <v>8</v>
          </cell>
          <cell r="C19">
            <v>4.5999999999999996</v>
          </cell>
          <cell r="D19" t="str">
            <v>SUMINISTRO E INSTALACIÓN DE CONCRETO CICLÓPEO DE 210 KG/CM² (3.000 PSI)  ESPESOR 0,15 M.60% CONCRETO NORMAL DE 210 KG/CM² (3.000 PSI) , 40% PIEDRA ESP. 630-13 INV. PARA HUELLAS.</v>
          </cell>
          <cell r="E19" t="str">
            <v>m3</v>
          </cell>
          <cell r="F19">
            <v>749.21999999999991</v>
          </cell>
          <cell r="G19">
            <v>349353</v>
          </cell>
          <cell r="H19">
            <v>261742255</v>
          </cell>
        </row>
        <row r="20">
          <cell r="C20" t="str">
            <v>B3</v>
          </cell>
          <cell r="D20" t="str">
            <v>OBRAS DE DRENAJE Y COMPLEMENTARIAS: ALCANTARILLAS (26)</v>
          </cell>
          <cell r="H20">
            <v>388493984</v>
          </cell>
        </row>
        <row r="21">
          <cell r="B21">
            <v>9</v>
          </cell>
          <cell r="C21">
            <v>5.0999999999999996</v>
          </cell>
          <cell r="D21" t="str">
            <v>SUMINISTRO E INSTALACIÓN DE SOLADO DE LIMPIEZA EN CONCRETO NORMAL CLASE F- (F´C=140 KGF/CM2). PARA OBRAS DE ARTE.</v>
          </cell>
          <cell r="E21" t="str">
            <v>m3</v>
          </cell>
          <cell r="F21">
            <v>76.990000000000009</v>
          </cell>
          <cell r="G21">
            <v>412808</v>
          </cell>
          <cell r="H21">
            <v>31782088</v>
          </cell>
        </row>
        <row r="22">
          <cell r="B22">
            <v>10</v>
          </cell>
          <cell r="C22">
            <v>5.2</v>
          </cell>
          <cell r="D22" t="str">
            <v>SUMINISTRO E INSTALACIÓN DE CONCRETO NORMAL CLASE D- (F´C=210 KGF/CM2). PARA CONSTRUCCION DE ENCOLES, DESCOLES Y PLACAS DE SOBREPISO DE ALCANTARILLAS.</v>
          </cell>
          <cell r="E22" t="str">
            <v>m3</v>
          </cell>
          <cell r="F22">
            <v>218.92</v>
          </cell>
          <cell r="G22">
            <v>502183</v>
          </cell>
          <cell r="H22">
            <v>109937902</v>
          </cell>
        </row>
        <row r="23">
          <cell r="B23">
            <v>11</v>
          </cell>
          <cell r="C23">
            <v>5.4</v>
          </cell>
          <cell r="D23" t="str">
            <v>SUMINISTRO E INTALACION DE TUBERIA EN CONCRETO F=36", L=1M. ESP. 661-13 INV.</v>
          </cell>
          <cell r="E23" t="str">
            <v>m</v>
          </cell>
          <cell r="F23">
            <v>130</v>
          </cell>
          <cell r="G23">
            <v>420084</v>
          </cell>
          <cell r="H23">
            <v>54610920</v>
          </cell>
        </row>
        <row r="24">
          <cell r="B24">
            <v>12</v>
          </cell>
          <cell r="C24">
            <v>5.5</v>
          </cell>
          <cell r="D24" t="str">
            <v>ACERO DE REFUERZO 4.200 KG/CM²  (60.000 PSI) ESP.640-13 INV. PARA ALCANTARILLA, BOX, MUROS.</v>
          </cell>
          <cell r="E24" t="str">
            <v>Kg</v>
          </cell>
          <cell r="F24">
            <v>26884</v>
          </cell>
          <cell r="G24">
            <v>6463</v>
          </cell>
          <cell r="H24">
            <v>173751292</v>
          </cell>
        </row>
        <row r="25">
          <cell r="B25">
            <v>13</v>
          </cell>
          <cell r="C25">
            <v>5.6</v>
          </cell>
          <cell r="D25" t="str">
            <v xml:space="preserve">SUMINISTRO E INSTALACION MATERIAL GRANULAR FILTRANTE. ESP. 673-13 INV. </v>
          </cell>
          <cell r="E25" t="str">
            <v>m3</v>
          </cell>
          <cell r="F25">
            <v>24</v>
          </cell>
          <cell r="G25">
            <v>172647</v>
          </cell>
          <cell r="H25">
            <v>4143528</v>
          </cell>
        </row>
        <row r="26">
          <cell r="B26">
            <v>14</v>
          </cell>
          <cell r="C26">
            <v>5.7</v>
          </cell>
          <cell r="D26" t="str">
            <v>DEMOLICION DE CONCRETOS DE EXISTENTES, INCLUYE RETIRO.</v>
          </cell>
          <cell r="E26" t="str">
            <v>m3</v>
          </cell>
          <cell r="F26">
            <v>0</v>
          </cell>
          <cell r="G26">
            <v>162908</v>
          </cell>
          <cell r="H26">
            <v>0</v>
          </cell>
        </row>
        <row r="27">
          <cell r="B27">
            <v>15</v>
          </cell>
          <cell r="C27">
            <v>5.8</v>
          </cell>
          <cell r="D27" t="str">
            <v>TERRAPLEN / MEJORAMIENTO CONFORMADO CON MATERIAL SELECCIONADO. ESP. 220.1-13 INV.</v>
          </cell>
          <cell r="E27" t="str">
            <v>m3</v>
          </cell>
          <cell r="F27">
            <v>182</v>
          </cell>
          <cell r="G27">
            <v>78397</v>
          </cell>
          <cell r="H27">
            <v>14268254</v>
          </cell>
        </row>
      </sheetData>
      <sheetData sheetId="13">
        <row r="17">
          <cell r="K17">
            <v>3942200</v>
          </cell>
        </row>
        <row r="25">
          <cell r="K25">
            <v>1216966032</v>
          </cell>
        </row>
        <row r="33">
          <cell r="K33">
            <v>183615138</v>
          </cell>
        </row>
        <row r="37">
          <cell r="K37">
            <v>7713000</v>
          </cell>
        </row>
        <row r="45">
          <cell r="K45">
            <v>2299005765</v>
          </cell>
        </row>
        <row r="53">
          <cell r="K53">
            <v>319703451</v>
          </cell>
        </row>
        <row r="57">
          <cell r="K57">
            <v>3856500</v>
          </cell>
        </row>
        <row r="65">
          <cell r="K65">
            <v>1166017542</v>
          </cell>
        </row>
        <row r="73">
          <cell r="K73">
            <v>169822260</v>
          </cell>
        </row>
        <row r="77">
          <cell r="K77">
            <v>2571000</v>
          </cell>
        </row>
        <row r="85">
          <cell r="K85">
            <v>651907866</v>
          </cell>
        </row>
        <row r="93">
          <cell r="K93">
            <v>112543261</v>
          </cell>
        </row>
        <row r="96">
          <cell r="K96">
            <v>15500000</v>
          </cell>
        </row>
        <row r="97">
          <cell r="K97">
            <v>23243288</v>
          </cell>
        </row>
        <row r="98">
          <cell r="K98">
            <v>47742500</v>
          </cell>
        </row>
        <row r="99">
          <cell r="K99">
            <v>435690486</v>
          </cell>
        </row>
        <row r="100">
          <cell r="K100">
            <v>6659840289</v>
          </cell>
        </row>
      </sheetData>
      <sheetData sheetId="14">
        <row r="34">
          <cell r="H34">
            <v>347192154.55050004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Indicadores Gestión"/>
      <sheetName val="Indicadores de Impacto"/>
      <sheetName val="Objetivos de Política"/>
      <sheetName val="Indicadores de Producto"/>
      <sheetName val="Programa Presupuestal"/>
      <sheetName val="Subprograma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Descentralizadas"/>
      <sheetName val="Control"/>
    </sheetNames>
    <sheetDataSet>
      <sheetData sheetId="0" refreshError="1">
        <row r="2">
          <cell r="B2" t="str">
            <v>Internacional</v>
          </cell>
          <cell r="G2" t="str">
            <v>CM-Cabecera Municipal</v>
          </cell>
          <cell r="L2" t="str">
            <v>Ministerios</v>
          </cell>
          <cell r="P2" t="str">
            <v>Todos</v>
          </cell>
          <cell r="S2" t="str">
            <v>Si</v>
          </cell>
        </row>
        <row r="3">
          <cell r="B3" t="str">
            <v>Nacional</v>
          </cell>
          <cell r="G3" t="str">
            <v>CD-Cabecera Departamental</v>
          </cell>
          <cell r="L3" t="str">
            <v>Departamentos Administrativos</v>
          </cell>
          <cell r="P3" t="str">
            <v>Amazonas</v>
          </cell>
          <cell r="S3" t="str">
            <v>No</v>
          </cell>
        </row>
        <row r="4">
          <cell r="B4" t="str">
            <v>Costa Atlántica</v>
          </cell>
          <cell r="G4" t="str">
            <v>C-Corregimiento</v>
          </cell>
          <cell r="L4" t="str">
            <v>Entidades de Control</v>
          </cell>
          <cell r="P4" t="str">
            <v>Antioquia</v>
          </cell>
        </row>
        <row r="5">
          <cell r="B5" t="str">
            <v>Occidente</v>
          </cell>
          <cell r="G5" t="str">
            <v>IP-Inspección de Policía</v>
          </cell>
          <cell r="L5" t="str">
            <v>Departamentos</v>
          </cell>
          <cell r="P5" t="str">
            <v>Arauca</v>
          </cell>
        </row>
        <row r="6">
          <cell r="B6" t="str">
            <v>Centro Oriente</v>
          </cell>
          <cell r="G6" t="str">
            <v>IPM-Inspección de Policía Municipal</v>
          </cell>
          <cell r="L6" t="str">
            <v>Distritos</v>
          </cell>
          <cell r="P6" t="str">
            <v>Atlántico</v>
          </cell>
        </row>
        <row r="7">
          <cell r="B7" t="str">
            <v>Orinoquía</v>
          </cell>
          <cell r="G7" t="str">
            <v>IPD-Inspección de Policía Departamental</v>
          </cell>
          <cell r="L7" t="str">
            <v>Áreas Metropolitanas</v>
          </cell>
          <cell r="P7" t="str">
            <v>Bolívar</v>
          </cell>
        </row>
        <row r="8">
          <cell r="B8" t="str">
            <v>Amazonía</v>
          </cell>
          <cell r="G8" t="str">
            <v>CAS-Caserío</v>
          </cell>
          <cell r="L8" t="str">
            <v>Municipios</v>
          </cell>
          <cell r="P8" t="str">
            <v>Boyacá</v>
          </cell>
        </row>
        <row r="9">
          <cell r="B9" t="str">
            <v>Bogotá</v>
          </cell>
          <cell r="L9" t="str">
            <v>Entidades Descentralizadas</v>
          </cell>
          <cell r="P9" t="str">
            <v>Caldas</v>
          </cell>
        </row>
        <row r="10">
          <cell r="L10" t="str">
            <v>Entidades Internacionales</v>
          </cell>
          <cell r="P10" t="str">
            <v>Caquetá</v>
          </cell>
        </row>
        <row r="11">
          <cell r="L11" t="str">
            <v>Otras</v>
          </cell>
          <cell r="P11" t="str">
            <v>Casanare</v>
          </cell>
        </row>
        <row r="12">
          <cell r="P12" t="str">
            <v>Cauca</v>
          </cell>
        </row>
        <row r="13">
          <cell r="P13" t="str">
            <v>Cesar</v>
          </cell>
        </row>
        <row r="14">
          <cell r="P14" t="str">
            <v>Chocó</v>
          </cell>
        </row>
        <row r="15">
          <cell r="P15" t="str">
            <v>Córdoba</v>
          </cell>
        </row>
        <row r="16">
          <cell r="P16" t="str">
            <v>Cundinamarca</v>
          </cell>
        </row>
        <row r="17">
          <cell r="P17" t="str">
            <v>Guainía</v>
          </cell>
        </row>
        <row r="18">
          <cell r="P18" t="str">
            <v>Guaviare</v>
          </cell>
        </row>
        <row r="19">
          <cell r="P19" t="str">
            <v>Huila</v>
          </cell>
        </row>
        <row r="20">
          <cell r="P20" t="str">
            <v>La Guajira</v>
          </cell>
        </row>
        <row r="21">
          <cell r="P21" t="str">
            <v>Magdalena</v>
          </cell>
        </row>
        <row r="22">
          <cell r="P22" t="str">
            <v>Meta</v>
          </cell>
        </row>
        <row r="23">
          <cell r="P23" t="str">
            <v>Nariño</v>
          </cell>
        </row>
        <row r="24">
          <cell r="P24" t="str">
            <v>Norte de Santander</v>
          </cell>
        </row>
        <row r="25">
          <cell r="P25" t="str">
            <v>Putumayo</v>
          </cell>
        </row>
        <row r="26">
          <cell r="P26" t="str">
            <v>Quindio</v>
          </cell>
        </row>
        <row r="27">
          <cell r="P27" t="str">
            <v>Risaralda</v>
          </cell>
        </row>
        <row r="28">
          <cell r="P28" t="str">
            <v>San Andrés</v>
          </cell>
        </row>
        <row r="29">
          <cell r="P29" t="str">
            <v>Santander</v>
          </cell>
        </row>
        <row r="30">
          <cell r="P30" t="str">
            <v>Sucre</v>
          </cell>
        </row>
        <row r="31">
          <cell r="D31" t="str">
            <v>Caquetá</v>
          </cell>
          <cell r="P31" t="str">
            <v>Tolima</v>
          </cell>
        </row>
        <row r="32">
          <cell r="D32" t="str">
            <v>Putumayo</v>
          </cell>
          <cell r="P32" t="str">
            <v>Valle del Cauca</v>
          </cell>
        </row>
        <row r="33">
          <cell r="D33" t="str">
            <v>Amazonas</v>
          </cell>
          <cell r="P33" t="str">
            <v>Vaupés</v>
          </cell>
        </row>
        <row r="34">
          <cell r="P34" t="str">
            <v>Vichada</v>
          </cell>
        </row>
        <row r="120">
          <cell r="K120" t="str">
            <v>Nasa Kiwe</v>
          </cell>
        </row>
        <row r="121">
          <cell r="K121" t="str">
            <v xml:space="preserve">Siberia </v>
          </cell>
        </row>
        <row r="122">
          <cell r="K122" t="str">
            <v>Zit-Sek Del Quecal</v>
          </cell>
        </row>
        <row r="1080">
          <cell r="F1080" t="str">
            <v>Florencia</v>
          </cell>
        </row>
        <row r="1081">
          <cell r="F1081" t="str">
            <v>Albania</v>
          </cell>
        </row>
        <row r="1082">
          <cell r="F1082" t="str">
            <v>Belén De Los Andaquies</v>
          </cell>
        </row>
        <row r="1083">
          <cell r="F1083" t="str">
            <v>Cartagena Del Chairá</v>
          </cell>
        </row>
        <row r="1084">
          <cell r="F1084" t="str">
            <v>Curillo</v>
          </cell>
        </row>
        <row r="1085">
          <cell r="F1085" t="str">
            <v>El Doncello</v>
          </cell>
        </row>
        <row r="1086">
          <cell r="F1086" t="str">
            <v>El Paujil</v>
          </cell>
        </row>
        <row r="1087">
          <cell r="F1087" t="str">
            <v>La Montañita</v>
          </cell>
        </row>
        <row r="1088">
          <cell r="F1088" t="str">
            <v>Milán</v>
          </cell>
        </row>
        <row r="1089">
          <cell r="F1089" t="str">
            <v>Morelia</v>
          </cell>
        </row>
        <row r="1090">
          <cell r="F1090" t="str">
            <v>Puerto Rico</v>
          </cell>
        </row>
        <row r="1091">
          <cell r="F1091" t="str">
            <v>San José Del Fragua</v>
          </cell>
        </row>
        <row r="1092">
          <cell r="F1092" t="str">
            <v>San Vicente Del Caguán</v>
          </cell>
        </row>
        <row r="1093">
          <cell r="F1093" t="str">
            <v>Solano</v>
          </cell>
        </row>
        <row r="1094">
          <cell r="F1094" t="str">
            <v>Solita</v>
          </cell>
        </row>
        <row r="1095">
          <cell r="F1095" t="str">
            <v>Valparaiso</v>
          </cell>
        </row>
      </sheetData>
      <sheetData sheetId="1" refreshError="1">
        <row r="2">
          <cell r="B2" t="str">
            <v>01000000 SECTOR DEFENSA Y SEGURIDAD</v>
          </cell>
        </row>
        <row r="3">
          <cell r="B3" t="str">
            <v>0100G001 COBERTURA DE VIGILANCIA</v>
          </cell>
        </row>
        <row r="4">
          <cell r="B4" t="str">
            <v>0100G002 CUMPLIMIENTO DE CANTIDADES FISICAS</v>
          </cell>
        </row>
        <row r="5">
          <cell r="B5" t="str">
            <v>0100G003 CUMPLIMIENTO DE LA EJECUCION PRESUPUESTAL</v>
          </cell>
        </row>
        <row r="6">
          <cell r="B6" t="str">
            <v>02000000 SECTOR INDUSTRIA COMERCIO EXTERIOR</v>
          </cell>
        </row>
        <row r="7">
          <cell r="B7" t="str">
            <v>0200G001 PARTICIPACION DE LAS COMERCIALIZADORAS INTERNACIONALES EN LAS EXPORTACIONES DEL PAIS</v>
          </cell>
        </row>
        <row r="8">
          <cell r="B8" t="str">
            <v>03000000 SECTOR SALUD</v>
          </cell>
        </row>
        <row r="9">
          <cell r="B9" t="str">
            <v>0300G001 BECAS / CREDITO OTORGADAS A MEDICOS RESIDENTES EN ESPECIALIDADES CLINICAS DE SALUD.</v>
          </cell>
        </row>
        <row r="10">
          <cell r="B10" t="str">
            <v>0300G002 DEPARTAMENTOS Y DISTRITOS ASISTIDOS Y CAPACITADOS EN EL PLAN BASICO DE ATENCION, PAB</v>
          </cell>
        </row>
        <row r="11">
          <cell r="B11" t="str">
            <v>0300G003 DEPARTAMENTOS Y DISTRITOS CON MANEJO AUTONOMO DE RECURSOS</v>
          </cell>
        </row>
        <row r="12">
          <cell r="B12" t="str">
            <v>0300G004 MUNICIPIOS CON MANEJO AUTONOMO DE RECURSOS</v>
          </cell>
        </row>
        <row r="13">
          <cell r="B13" t="str">
            <v>0300G005 EPS PUBLICAS Y PRIVADAS QUE CUENTAN CON UN SISTEMA DE GARANTIA DE CALIDAD OPERANDO (DIFERENTES NIVELES DE DESARROLLO)</v>
          </cell>
        </row>
        <row r="14">
          <cell r="B14" t="str">
            <v>0300G006 TASA DE CIRUGIAS CANCELADAS EN HOSPITALES DE NIVEL DE ATENCION II Y III, SOBRE EL TOTAL DE PROGRAMADAS.</v>
          </cell>
        </row>
        <row r="15">
          <cell r="B15" t="str">
            <v>0300G007 EXCEDENTES RESULTADO DE LA SUBCUENTA DE COMPENSACION FOSYGA</v>
          </cell>
        </row>
        <row r="16">
          <cell r="B16" t="str">
            <v>0300G008 COFINANCIACION DE LA NACION PARA MANTENER LA COBERTURA DE REGISTRO SUBSIDIADO A NIVEL TERRITORIAL</v>
          </cell>
        </row>
        <row r="17">
          <cell r="B17" t="str">
            <v>0300G009 RELACION DE INGRESOS Y GASTOS EN LOS HOSPITALES DE II Y III NIVEL</v>
          </cell>
        </row>
        <row r="18">
          <cell r="B18" t="str">
            <v>0300G010 GASTO TOTAL HOSPITALARIO FINANCIADO CON RECURSOS PROPIOS</v>
          </cell>
        </row>
        <row r="19">
          <cell r="B19" t="str">
            <v>0300G011 MONTO TOTAL DE RECURSOS DESTINADOS A LA FINANCIACION DEL REGIMEN SUBSIDIADO</v>
          </cell>
        </row>
        <row r="20">
          <cell r="B20" t="str">
            <v>0300G012 CUMPLIMIENTO DE LA EJECUCION PRESUPUESTAL</v>
          </cell>
        </row>
        <row r="21">
          <cell r="B21" t="str">
            <v>0300G013 CUMPLIMIENTO DE LA EJECUCION PRESUPUESTAL EN ADECUACION Y DOTACION</v>
          </cell>
        </row>
        <row r="22">
          <cell r="B22" t="str">
            <v>0300G014 INVERSION EQUIPOS DE LABORATORIO</v>
          </cell>
        </row>
        <row r="23">
          <cell r="B23" t="str">
            <v>0300G015 INVERSION INSUMOS DE LABORATORIO</v>
          </cell>
        </row>
        <row r="24">
          <cell r="B24" t="str">
            <v>0300G016 INVERSION EQUIPOS DE SISTEMATIZACION Y COMUNICACION</v>
          </cell>
        </row>
        <row r="25">
          <cell r="B25" t="str">
            <v>0300G017 COSTO PROMEDIO DE CAPACITACION POR ENTIDAD TERRITORIAL</v>
          </cell>
        </row>
        <row r="26">
          <cell r="B26" t="str">
            <v>0300G018 COSTO PROMEDIO ASESORIAS DE ASISTENCIA TECNICA</v>
          </cell>
        </row>
        <row r="27">
          <cell r="B27" t="str">
            <v>0300G019 INVERSION PARA EL PROGRAMA DE ANALISIS DE CONTROL DE CALIDAD DE LOS PRODUCTOS BIOLOGICOS</v>
          </cell>
        </row>
        <row r="28">
          <cell r="B28" t="str">
            <v>0300G020 EFICIENCIA ADMINISTRATIVA</v>
          </cell>
        </row>
        <row r="29">
          <cell r="B29" t="str">
            <v>0300G021 VIGILANCIA Y CONTROL</v>
          </cell>
        </row>
        <row r="30">
          <cell r="B30" t="str">
            <v>0300G022 VISITAS DE BUENAS PRACTICAS DE MANUFACTURA, BPM</v>
          </cell>
        </row>
        <row r="31">
          <cell r="B31" t="str">
            <v>0300G023 PROGRAMA DE ANALISIS DE CONTROL DE CALIDAD</v>
          </cell>
        </row>
        <row r="32">
          <cell r="B32" t="str">
            <v>0300G024 REUNIONES TECNICO-CIENTIFICAS DE LA COMISION REVISORA</v>
          </cell>
        </row>
        <row r="33">
          <cell r="B33" t="str">
            <v>04000000 SECTOR COMUNICACIONES</v>
          </cell>
        </row>
        <row r="34">
          <cell r="B34" t="str">
            <v>0400G001 RED TELEFONICA ATENDIDA PROMEDIO POR AÑO</v>
          </cell>
        </row>
        <row r="35">
          <cell r="B35" t="str">
            <v>0400G002 REPOSICION DE EQUIPOS ELECTRONICOS RELACIONADOS CON LAS TELECOMUNICACIONES</v>
          </cell>
        </row>
        <row r="36">
          <cell r="B36" t="str">
            <v>0400G003 SERVICIOS ADMINISTRADOS EN UNA UNICA BASE DE DATOS</v>
          </cell>
        </row>
        <row r="37">
          <cell r="B37" t="str">
            <v>0400G004 INSTALACION DE TELEFONOS PUBLICOS PARA SORDOS</v>
          </cell>
        </row>
        <row r="38">
          <cell r="B38" t="str">
            <v>0400G005 EJECUCION EN CONSTRUCCION DE LA SEDE CENTRAL Y LAS TERRITORIALES DEL MINISTERIO DE COMUNICACIONES</v>
          </cell>
        </row>
        <row r="39">
          <cell r="B39" t="str">
            <v>0400G006 EJECUCION EN ADECUACION DE LA SEDE CENTRAL Y LAS TERRITORIALES DEL MINISTERIO DE COMUNICACIONES</v>
          </cell>
        </row>
        <row r="40">
          <cell r="B40" t="str">
            <v>0400G007 EJECUCION EN REMODELACION DE LA SEDE CENTRAL Y LAS TERRITORIALES DEL MINISTERIO DE COMUNICACIONES</v>
          </cell>
        </row>
        <row r="41">
          <cell r="B41" t="str">
            <v>0400G008 FUNCIONAMIENTO DE LA RADIODIFUSORA NACIONAL</v>
          </cell>
        </row>
        <row r="42">
          <cell r="B42" t="str">
            <v>0400G009 OBSERVACIONES ATENDIDAS DE LOS INFORMES FINALES DE INTERVENTORIAS DE LOS SERVICIOS DE TELECOMUNICACIONES</v>
          </cell>
        </row>
        <row r="43">
          <cell r="B43" t="str">
            <v>0400G010 INVERSION POR FUNCIONARIO CAPACITADO</v>
          </cell>
        </row>
        <row r="44">
          <cell r="B44" t="str">
            <v>0400G011 INVERSION POR FUNCIONARIO BENEFICIADO CON PROGRAMAS DE BIENESTAR SOCIAL</v>
          </cell>
        </row>
        <row r="45">
          <cell r="B45" t="str">
            <v>0400G012 INVERSION EN CORREO SOCIAL POR MUNICIPIO</v>
          </cell>
        </row>
        <row r="46">
          <cell r="B46" t="str">
            <v>0400G013 COSTO POR CONECTIVIDAD</v>
          </cell>
        </row>
        <row r="47">
          <cell r="B47" t="str">
            <v>0400G014 COSTO POR PUNTO DE TELEFONIA RURAL COMUNITARIA</v>
          </cell>
        </row>
        <row r="48">
          <cell r="B48" t="str">
            <v>0400G015 COSTO POR TELEFONO PUBLICO PARA SORDO</v>
          </cell>
        </row>
        <row r="49">
          <cell r="B49" t="str">
            <v>0400G016 COSTO POR CAPACITACION EN MANEJO DE EMISORAS COMUNITARIAS</v>
          </cell>
        </row>
        <row r="50">
          <cell r="B50" t="str">
            <v>0400G017 EQUIPOS RECIBIDOS EN DONACION PARA EL PROGRAMA DE COMPUTADORES PARA EDUCAR</v>
          </cell>
        </row>
        <row r="51">
          <cell r="B51" t="str">
            <v>0400G018 COSTO POR ESTACION RECUPERADA DE LA RADIODIFUSORA NACIONAL</v>
          </cell>
        </row>
        <row r="52">
          <cell r="B52" t="str">
            <v>0400G019 COSTO POR MONTAJE DE NUEVAS ESTACIONES DE LA RADIODIFUSORA NACIONAL</v>
          </cell>
        </row>
        <row r="53">
          <cell r="B53" t="str">
            <v>0400G020 CENTRALES DE COMPUTO EN FUNCIONAMIENTO NORMAL</v>
          </cell>
        </row>
        <row r="54">
          <cell r="B54" t="str">
            <v>0400G021 COMPUTADORES EN FUNCIONAMIENTO NORMAL</v>
          </cell>
        </row>
        <row r="55">
          <cell r="B55" t="str">
            <v>0400G022 INFRAESTRUCTURA DEL SISTEMA DE GESTION DEL ESPECTRO EN FUNCIONAMIENTO  NORMAL</v>
          </cell>
        </row>
        <row r="56">
          <cell r="B56" t="str">
            <v>0400G023 ADQUISICION DEL MAPA DIGITALIZADO DEL PAIS CON RELIEVE</v>
          </cell>
        </row>
        <row r="57">
          <cell r="B57" t="str">
            <v>05000000 SECTOR MINAS Y ENERGIA</v>
          </cell>
        </row>
        <row r="58">
          <cell r="B58" t="str">
            <v>0500G001 TIEMPO DE RESPUESTA A EVENT (TR)</v>
          </cell>
        </row>
        <row r="59">
          <cell r="B59" t="str">
            <v>0500G002 PROGRAMACION PROYECTO (PP).</v>
          </cell>
        </row>
        <row r="60">
          <cell r="B60" t="str">
            <v>0500G003 KILOMETROS RED ELECTRICA ATENDIDA O MANTENIDA POR AÑO (KT).</v>
          </cell>
        </row>
        <row r="61">
          <cell r="B61" t="str">
            <v>0500G004 VALOR INVERTIDO POR KILOMETRO DE RED ELECTRICA ATENDIDA O MANTENIDA POR AÑO</v>
          </cell>
        </row>
        <row r="62">
          <cell r="B62" t="str">
            <v>0500G005 PARTICIPACION EN EL PIB (EN PESOS) DEL SECTOR ENERGETICO</v>
          </cell>
        </row>
        <row r="63">
          <cell r="B63" t="str">
            <v>0500G006 ENERGIA ELECTRICA QUE SE PIERDE POR TRANSMISION</v>
          </cell>
        </row>
        <row r="64">
          <cell r="B64" t="str">
            <v>0500G007 ENERGIA ELECTRICA QUE SE PIERDE POR DISTRIBUCION</v>
          </cell>
        </row>
        <row r="65">
          <cell r="B65" t="str">
            <v>0500G008 PROYECTOS CON INCORPORACION DE LA VARIABLE AMBIENTAL DEL SECTOR ENERGETICO</v>
          </cell>
        </row>
        <row r="66">
          <cell r="B66" t="str">
            <v>0500G009 ATENCION A USUARIOS BRINDANDO INFORMACION OPORTUNA DEL SECTOR MINERO - ENERGETICO</v>
          </cell>
        </row>
        <row r="67">
          <cell r="B67" t="str">
            <v>0500G010 NIVEL DE AVANCE DEL DESARROLLO DEL SISTEMA DE INFORMACION ENERGETICO</v>
          </cell>
        </row>
        <row r="68">
          <cell r="B68" t="str">
            <v>0500G011 RACIONAMIENTO DE GASES COMBUSTIBLES Y COMBUSTIBLES LIQUIDOS</v>
          </cell>
        </row>
        <row r="69">
          <cell r="B69" t="str">
            <v>0500G012 RACIONAMIENTO ENERGETICO EN ZONAS INTERCONECTADAS</v>
          </cell>
        </row>
        <row r="70">
          <cell r="B70" t="str">
            <v>0500G013 CONSULTAS A LA PAGINA WEB</v>
          </cell>
        </row>
        <row r="71">
          <cell r="B71" t="str">
            <v>0500G014 UTILIZACION DE LA CAPACIDAD DE RED</v>
          </cell>
        </row>
        <row r="72">
          <cell r="B72" t="str">
            <v>0500G015 NUEVAS EMPRESAS COMPETITIVAS</v>
          </cell>
        </row>
        <row r="73">
          <cell r="B73" t="str">
            <v>0500G016 SEGUIMIENTO A LA PROGRAMACION DE PROYECTO</v>
          </cell>
        </row>
        <row r="74">
          <cell r="B74" t="str">
            <v>0500G017 SEGUIMIENTO A LA PROGRAMACION DE LA INVERSION PROYECTO</v>
          </cell>
        </row>
        <row r="75">
          <cell r="B75" t="str">
            <v>0500G018 INTERRUPCIONES EN EL SERVICIO DE ENERGIA</v>
          </cell>
        </row>
        <row r="76">
          <cell r="B76" t="str">
            <v>0500G019 TIEMPO DE INTERRUPCION DEL SERVICIO DE ENERGIA</v>
          </cell>
        </row>
        <row r="77">
          <cell r="B77" t="str">
            <v>0500G020 RECLAMOS AL SERVICIO</v>
          </cell>
        </row>
        <row r="78">
          <cell r="B78" t="str">
            <v>0500G021 RECLAMOS AL SERVICIO DE ENERGIA ELECTRICA</v>
          </cell>
        </row>
        <row r="79">
          <cell r="B79" t="str">
            <v>0500G022 SANCIONES POR EL INCUMPLIMIENTO DE LA NORMATIVIDAD</v>
          </cell>
        </row>
        <row r="80">
          <cell r="B80" t="str">
            <v>0500G023 CUMPLIMIENTO EN EL REPORTE DE ENTREGA DE LA LIQUIDACION DE SUBSIDIOS</v>
          </cell>
        </row>
        <row r="81">
          <cell r="B81" t="str">
            <v>0500G024 PRODUCCION DE ENERGIA ELECTRICA</v>
          </cell>
        </row>
        <row r="82">
          <cell r="B82" t="str">
            <v>0500G025 ENERGIA ELECTRICA QUE SE PIERDE POR TRANSMISION (EN PORCENTAJE)</v>
          </cell>
        </row>
        <row r="83">
          <cell r="B83" t="str">
            <v>0500G026 ENERGIA ELECTRICA QUE SE PIERDE POR DISTRIBUCION (EN PORCENTAJE)</v>
          </cell>
        </row>
        <row r="84">
          <cell r="B84" t="str">
            <v>0500G027 INVERSION EN UNIDAD DE KM DE LA RED ELECTRICA CONSTRUIDA POR AÑO EN ZONAS NO INTERCONECTADAS,  ZNI</v>
          </cell>
        </row>
        <row r="85">
          <cell r="B85" t="str">
            <v>0500G028 VALOR INVERTIDO EN KWH GENERADO POR AÑO EN ZONAS NO INTERCONECTADAS, ZNI.</v>
          </cell>
        </row>
        <row r="86">
          <cell r="B86" t="str">
            <v>0500G029 COSTO DE INVERSION EN LA ESTRUCTURACION E IMPLEMENTACION DE ESQUEMAS EMPRESARIALES EN LAS ZNI</v>
          </cell>
        </row>
        <row r="87">
          <cell r="B87" t="str">
            <v>0500G030 EJECUCION DE PRESUPUESTO EN PROYECTOS ORIENTADOS A IMPLEMENTAR EL  PNDM.</v>
          </cell>
        </row>
        <row r="88">
          <cell r="B88" t="str">
            <v>0500G031 CUMPLIMIENTO DE LAS ASESORIAS PROGRAMADAS</v>
          </cell>
        </row>
        <row r="89">
          <cell r="B89" t="str">
            <v>0500G032 CUMPLIMIENTO DE LAS TAREAS ESTABLECIDAS EN EL PLAN OPERATIVO ANUAL</v>
          </cell>
        </row>
        <row r="90">
          <cell r="B90" t="str">
            <v>0500G033 CUMPLIMIENTO DE LOS PROGRAMAS DE CAPACITACION</v>
          </cell>
        </row>
        <row r="91">
          <cell r="B91" t="str">
            <v>0500G034 NIVEL DE EJECUCION DE LOS PROYECTOS DE MINERIA ESPECIAL PROGRAMADOS</v>
          </cell>
        </row>
        <row r="92">
          <cell r="B92" t="str">
            <v>0500G035 AVANCE EN COMPONENTES PARA EL DESARROLLO DE LA IMPLEMENTACION DEL SISTEMA DE INFORMACION MINERO</v>
          </cell>
        </row>
        <row r="93">
          <cell r="B93" t="str">
            <v>0500G036 GRADO DE IMPLEMENTACION DEL PLAN NACIONAL DE DESARROLLO MINERO, PNDM</v>
          </cell>
        </row>
        <row r="94">
          <cell r="B94" t="str">
            <v>0500G037 INVERSION DE LA ENTIDAD EN ESTUDIOS</v>
          </cell>
        </row>
        <row r="95">
          <cell r="B95" t="str">
            <v>0500G038 VALOR INVERTIDO EN MANTENIMIENTO DE RED ELECTRICA ATENDIDA POR AÑO</v>
          </cell>
        </row>
        <row r="96">
          <cell r="B96" t="str">
            <v>06000000 SECTOR TRANSPORTE</v>
          </cell>
        </row>
        <row r="97">
          <cell r="B97" t="str">
            <v>0600G001 INTERRUPCION DE SERVICIOS INFORMATICOS</v>
          </cell>
        </row>
        <row r="98">
          <cell r="B98" t="str">
            <v>0600G002 PROGRAMACION DE PROYECTOS</v>
          </cell>
        </row>
        <row r="99">
          <cell r="B99" t="str">
            <v>0600G003 SOLICITUDES DE CAPACITACION ATENDIDAS</v>
          </cell>
        </row>
        <row r="100">
          <cell r="B100" t="str">
            <v>0600G004 APROPIACION DE RECURSOS</v>
          </cell>
        </row>
        <row r="101">
          <cell r="B101" t="str">
            <v>0600G005 SEGUIMIENTO A LA PROGRAMACION DE PROYECTOS</v>
          </cell>
        </row>
        <row r="102">
          <cell r="B102" t="str">
            <v>0600G006 COSTO INVERTIDO VS COSTO PROGRAMADO PUENTE</v>
          </cell>
        </row>
        <row r="103">
          <cell r="B103" t="str">
            <v>0600G007 COSTOS DE MANTENIMIENTO DE LA INFRAESTRUCTURA COMPUTACIONAL</v>
          </cell>
        </row>
        <row r="104">
          <cell r="B104" t="str">
            <v>0600G008 INTERVENCION DE LOS CANALES DE ACCESO</v>
          </cell>
        </row>
        <row r="105">
          <cell r="B105" t="str">
            <v>0600G009 INVERSION EN ESTUDIOS CONTRATADOS</v>
          </cell>
        </row>
        <row r="106">
          <cell r="B106" t="str">
            <v>0600G010 INVERSION EN REPOSICION DE EQUIPOS DE COMPUTO</v>
          </cell>
        </row>
        <row r="107">
          <cell r="B107" t="str">
            <v>0600G011 MANTENIMIENTO Y REPARACION DE EQUIPOS DE TRASBORDO</v>
          </cell>
        </row>
        <row r="108">
          <cell r="B108" t="str">
            <v>0600G012 PROCESOS AUDITADOS</v>
          </cell>
        </row>
        <row r="109">
          <cell r="B109" t="str">
            <v>0600G013 RECAUDOS POR CONTRAPRESTACION</v>
          </cell>
        </row>
        <row r="110">
          <cell r="B110" t="str">
            <v>0600G014 REPARACION Y HABILITACION DE EQUIPOS</v>
          </cell>
        </row>
        <row r="111">
          <cell r="B111" t="str">
            <v>0600G015 CUMPLIMIENTO EN EL PLAZO DE EJECUCION DE LOS CONTRATOS DE CAPACITACION</v>
          </cell>
        </row>
        <row r="112">
          <cell r="B112" t="str">
            <v>0600G016 AVANCE PLAN DE ACCION</v>
          </cell>
        </row>
        <row r="113">
          <cell r="B113" t="str">
            <v>0600G017 COBERTURA SEÑALIZACION RED VIAL</v>
          </cell>
        </row>
        <row r="114">
          <cell r="B114" t="str">
            <v>0600G018 CONTRIBUCION AL RECAUDO Y CONTROL DE LA VALORIZACION</v>
          </cell>
        </row>
        <row r="115">
          <cell r="B115" t="str">
            <v>0600G019 COSTO PRIMA DE SEGUROS VS. SINIESTROS CANCELADOS PARA VEHICULOS QUE TRANSITAN EN LA RED NACIONAL DE CARRETERAS</v>
          </cell>
        </row>
        <row r="116">
          <cell r="B116" t="str">
            <v>0600G020 CUBRIMIENTO A EMERGENCIAS</v>
          </cell>
        </row>
        <row r="117">
          <cell r="B117" t="str">
            <v>0600G021 CUMPLIMIENTO PLAZO ADQUISICION DE EQUIPOS</v>
          </cell>
        </row>
        <row r="118">
          <cell r="B118" t="str">
            <v>0600G022 FRECUENCIA DE COMISIONES DE SUPERVISION</v>
          </cell>
        </row>
        <row r="119">
          <cell r="B119" t="str">
            <v>0600G023 COMPROMISOS DEL RECURSO ECONOMICO ASIGNADO</v>
          </cell>
        </row>
        <row r="120">
          <cell r="B120" t="str">
            <v>0600G024 INVERSION EN REPARACIONES LOCATIVAS DE INMUEBLES  A CARGO DE LA ENTIDAD</v>
          </cell>
        </row>
        <row r="121">
          <cell r="B121" t="str">
            <v>0600G025 PAGO DE OBRAS COMPLEMENTARIAS A CONCESIONES VIALES</v>
          </cell>
        </row>
        <row r="122">
          <cell r="B122" t="str">
            <v>0600G026 PROYECTOS VIALES CON LICENCIAS AMBIENTALES</v>
          </cell>
        </row>
        <row r="123">
          <cell r="B123" t="str">
            <v>0600G027 RECAUDOS POR VENTA VS INVERSION EN ESPECIES VENALES (PAGOS PERCIBIDOS POR ELEMENTOS PARA CONTROL DE TRANSITO: PLACAS MOTOS, AUTOS, PLANILLAS, LICENCIAS, ENTRE OTROS)</v>
          </cell>
        </row>
        <row r="124">
          <cell r="B124" t="str">
            <v>0600G028 REGISTROS INTERNOS GENERADOS</v>
          </cell>
        </row>
        <row r="125">
          <cell r="B125" t="str">
            <v>0600G029 PAGO DE GARANTIAS A CONCESIONES VIALES</v>
          </cell>
        </row>
        <row r="126">
          <cell r="B126" t="str">
            <v>0600G030 REUNIONES CON LA COMUNIDAD COMO ESTRATEGIA DE GESTION</v>
          </cell>
        </row>
        <row r="127">
          <cell r="B127" t="str">
            <v>0600G031 INVERSION PUBLICA EN EL SECTOR TRANSPORTE</v>
          </cell>
        </row>
        <row r="128">
          <cell r="B128" t="str">
            <v>0600G032 INVERSION PUBLICA EN EL SECTOR TRANSPORTE SUBSECTOR TRANSPORTE TERRESTRE</v>
          </cell>
        </row>
        <row r="129">
          <cell r="B129" t="str">
            <v>0600G033 CUMPLIMIENTO DE LAS ASESORIAS PROGRAMADAS</v>
          </cell>
        </row>
        <row r="130">
          <cell r="B130" t="str">
            <v>0600G034 CUMPLIMIENTO DE LOS PROGRAMAS DE CAPACITACIÓN DEL CEA</v>
          </cell>
        </row>
        <row r="131">
          <cell r="B131" t="str">
            <v>0600G035 COBERTURA DE LOS SERVICIOS DE SEGURIDAD EN AEROPUERTOS</v>
          </cell>
        </row>
        <row r="132">
          <cell r="B132" t="str">
            <v>0600G036 COSTO USUARIOS ATENDIDOS POR LA OFICINA DE CONTROL Y SEGURIDAD AEREA, OCSA.</v>
          </cell>
        </row>
        <row r="133">
          <cell r="B133" t="str">
            <v>0600G037 COSTO USUARIOS ATENDIDOS POR EL CENTRO DE ESTUDIOS AERONAUTICOS, CEA</v>
          </cell>
        </row>
        <row r="134">
          <cell r="B134" t="str">
            <v>0600G038 VARIACIÓN DEL COSTO USUARIOS ATENDIDOS POR LA OFICINA DE CONTROL Y SEGURIDAD AEREA, OCSA.</v>
          </cell>
        </row>
        <row r="135">
          <cell r="B135" t="str">
            <v>0600G039 VARIACIÓN DEL COSTO USUARIOS ATENDIDOS POR EL CENTRO DE ESTUDIOS AERONAUTICOS, CEA</v>
          </cell>
        </row>
        <row r="136">
          <cell r="B136" t="str">
            <v>0600G040 CUMPLIMIENTO DE LOS PROGRAMAS DE CAPACITACION, CEA.</v>
          </cell>
        </row>
        <row r="137">
          <cell r="B137" t="str">
            <v>0600G041 CUMPLIMIENTO DE LOS PROGRAMAS DE CAPACITACION, OCSA</v>
          </cell>
        </row>
        <row r="138">
          <cell r="B138" t="str">
            <v>07000000 SECTOR EDUCACION Y CULTURA</v>
          </cell>
        </row>
        <row r="139">
          <cell r="B139" t="str">
            <v>0700G001 ALUMNOS EVALUADOS PRUEBAS "SABER"</v>
          </cell>
        </row>
        <row r="140">
          <cell r="B140" t="str">
            <v>0700G002 DOCENTES EVALUADOS</v>
          </cell>
        </row>
        <row r="141">
          <cell r="B141" t="str">
            <v>0700G003 RELACION ALUMNOS POR DOCENTE</v>
          </cell>
        </row>
        <row r="142">
          <cell r="B142" t="str">
            <v>0700G004 FONDOS MIXTOS DEPARTAMENTALES Y DISTRITALES A LOS QUE SE HA BRINDADO APOYO PARA EL FORTALECIMIENTO DE SU CAPACIDAD DE GESTION Y EJECUCION</v>
          </cell>
        </row>
        <row r="143">
          <cell r="B143" t="str">
            <v>0700G005 CONSEJOS DEPARTAMENTALES Y DISTRITALES A LOS QUE SE HA BRINDADO APOYO PARA EL FORTALECIMIENTO DE SU CAPACIDAD DE GESTION Y EJECUCION</v>
          </cell>
        </row>
        <row r="144">
          <cell r="B144" t="str">
            <v>0700G006 BIBLIOTECAS PUBLICAS A LAS QUE SE HA BRINDADO APOYO A TRAVES DE LA RED A  NIVEL NACIONAL PARA EL FORTALECIMIENTO.</v>
          </cell>
        </row>
        <row r="145">
          <cell r="B145" t="str">
            <v>0700G007 TALLERES Y SEMINARIOS DE PROTECCION Y CONSERVACION DEL PATRIMONIO ARQUEOLOGICO</v>
          </cell>
        </row>
        <row r="146">
          <cell r="B146" t="str">
            <v>0700G008 ENCUENTROS CULTURALES REALIZADOS</v>
          </cell>
        </row>
        <row r="147">
          <cell r="B147" t="str">
            <v>0700G009 PROCESOS FORMATIVOS FOMENTADOS EN LAS DIFERENTES MANIFESTACIONES ARTISTICAS</v>
          </cell>
        </row>
        <row r="148">
          <cell r="B148" t="str">
            <v>0700G010 PROGRAMAS DE FORMACION EN GESTION CULTURAL</v>
          </cell>
        </row>
        <row r="149">
          <cell r="B149" t="str">
            <v>0700G011 NIÑOS BENEFICIADOS EN TALLERES DE FORMACION DE ARTES PARA LA INFANCIA</v>
          </cell>
        </row>
        <row r="150">
          <cell r="B150" t="str">
            <v>0700G012 BECAS NACIONALES OTORGADAS POR ENTIDADES PUBLICAS</v>
          </cell>
        </row>
        <row r="151">
          <cell r="B151" t="str">
            <v>0700G013 PREMIOS NACIONALES OTORGADOS POR ENTIDADES PUBLICAS</v>
          </cell>
        </row>
        <row r="152">
          <cell r="B152" t="str">
            <v>0700G014 EMISORAS COMUNITARIAS CON PROGRAMAS CULTURALES</v>
          </cell>
        </row>
        <row r="153">
          <cell r="B153" t="str">
            <v>0700G015 MUNICIPIOS CUBIERTOS POR EL PROGRAMA "NUEVO SISTEMA ESCOLAR "(ALUMNOS DE 5° A 9°)</v>
          </cell>
        </row>
        <row r="154">
          <cell r="B154" t="str">
            <v>0700G016 RECUPERACION DE CARTERA DE CREDITOS OTORGADOS POR EL ICETEX</v>
          </cell>
        </row>
        <row r="155">
          <cell r="B155" t="str">
            <v>0700G017 MUNICIPIOS CERTIFICADOS PARA EL MANEJO AUTONOMO DE LA EDUCACION</v>
          </cell>
        </row>
        <row r="156">
          <cell r="B156" t="str">
            <v>0700G018 DOCENTES TERRITORIALES INCORPORADOS A LA PLANTA FINANCIADA CON PARTICIPACIONES</v>
          </cell>
        </row>
        <row r="157">
          <cell r="B157" t="str">
            <v>0700G019 TRASLADO DE DOCENTES</v>
          </cell>
        </row>
        <row r="158">
          <cell r="B158" t="str">
            <v>0700G020 CANCELACION DE CARGOS Y/O CONTRATOS TERRITORIALES</v>
          </cell>
        </row>
        <row r="159">
          <cell r="B159" t="str">
            <v>0700G021 ONGS CULTURALES A LAS QUE SE HA BRINDADO APOYO PARA SU FORTALECIMEINTO POR PARTE DEL ESTADO</v>
          </cell>
        </row>
        <row r="160">
          <cell r="B160" t="str">
            <v>0700G022 CONVENIOS REALIZADOS</v>
          </cell>
        </row>
        <row r="161">
          <cell r="B161" t="str">
            <v>0700G023 CONVENIOS DE DESEMPEÑO DEPARTAMENTALES FIRMADOS</v>
          </cell>
        </row>
        <row r="162">
          <cell r="B162" t="str">
            <v>0700G024 FONDOS MIXTOS DEPARTAMENTALES Y DISTRITALES FORTALECIDOS EN SU CAPACIDAD DE GESTION Y EJECUCION.</v>
          </cell>
        </row>
        <row r="163">
          <cell r="B163" t="str">
            <v>0700G025 TASA PRESUPUTO  EJECUTADO SOBRE PROGRAMADO</v>
          </cell>
        </row>
        <row r="164">
          <cell r="B164" t="str">
            <v>0700G026 EFECTIVIDAD EN EL RECAUDO.</v>
          </cell>
        </row>
        <row r="165">
          <cell r="B165" t="str">
            <v>0700G027 RELACION DE LA INVERSION EN DEPORTE VS GASTO SOCIAL.</v>
          </cell>
        </row>
        <row r="166">
          <cell r="B166" t="str">
            <v>0700G028 PROFESORES ACTUALIZADOS EN CAPACITACION</v>
          </cell>
        </row>
        <row r="167">
          <cell r="B167" t="str">
            <v>0700G029 EMISORAS COMUNITARIAS EN CENTROS EDUCATIVOS</v>
          </cell>
        </row>
        <row r="168">
          <cell r="B168" t="str">
            <v>0700G030 PROFESORES ESCALAFONADOS POR CENTRO EDUCATIVO</v>
          </cell>
        </row>
        <row r="169">
          <cell r="B169" t="str">
            <v>0700G031 BIBLIOTECAS POR NIVEL DE ESCOLARIDAD</v>
          </cell>
        </row>
        <row r="170">
          <cell r="B170" t="str">
            <v>0700G032 COSTO DE SUBSIDIO POR ALUMNO</v>
          </cell>
        </row>
        <row r="171">
          <cell r="B171" t="str">
            <v>0700G033 COSTO POR USUARIO ATENDIDO</v>
          </cell>
        </row>
        <row r="172">
          <cell r="B172" t="str">
            <v>0700G034 FINANCIACION DE MATRICULAS POR ICETEX</v>
          </cell>
        </row>
        <row r="173">
          <cell r="B173" t="str">
            <v>0700G035 INVERSION TOTAL POR BENEFICIARIO</v>
          </cell>
        </row>
        <row r="174">
          <cell r="B174" t="str">
            <v>0700G036 SEGUIMIENTO A LA EVALUACION Y ACTUALIZACION DE PROCESOS Y PROCEDIMIENTOS</v>
          </cell>
        </row>
        <row r="175">
          <cell r="B175" t="str">
            <v>0700G037 PROGRAMAS ACADEMICOS EDUCACION SUPERIOR IMPLANTADOS O EN OPERACION</v>
          </cell>
        </row>
        <row r="176">
          <cell r="B176" t="str">
            <v>0700G038 CONSULTAS POR COLECCIONES DE LIBROS QUE HACE PARTE DE LA BIBLIOTECA</v>
          </cell>
        </row>
        <row r="177">
          <cell r="B177" t="str">
            <v>08000000 SECTOR  INTERIOR Y JUSTICIA</v>
          </cell>
        </row>
        <row r="178">
          <cell r="B178" t="str">
            <v>0800G001 DISTRITOS JUDICIALES CREADOS</v>
          </cell>
        </row>
        <row r="179">
          <cell r="B179" t="str">
            <v>0800G002 SOLICITUDES ATENDIDAS</v>
          </cell>
        </row>
        <row r="180">
          <cell r="B180" t="str">
            <v>0800G003 REGISTROS INCORPORADOS</v>
          </cell>
        </row>
        <row r="181">
          <cell r="B181" t="str">
            <v>0800G004 EJECUCION DEL PROYECTO SEGUN CRONOGRAMA</v>
          </cell>
        </row>
        <row r="182">
          <cell r="B182" t="str">
            <v>0800G005 COBERTURA DE FORMACION A FUNCIONARIOS</v>
          </cell>
        </row>
        <row r="183">
          <cell r="B183" t="str">
            <v>0800G006 INTERCOMUNICACION E INTEGRACION DE USUARIOS RAMA JUDICIAL MEDIANTE LA CONEXION AL SISTEMA DE INFORMACION</v>
          </cell>
        </row>
        <row r="184">
          <cell r="B184" t="str">
            <v>0800G007 CONGESTIONAMIENTO Y REPRESAMIENTO DE PROCESOS</v>
          </cell>
        </row>
        <row r="185">
          <cell r="B185" t="str">
            <v>0800G008 IMPLEMENTACION DE ESTACIONES DE TRABAJO</v>
          </cell>
        </row>
        <row r="186">
          <cell r="B186" t="str">
            <v>0800G009 CUBRIMIENTO SISTEMA INFORMACION GESTION JUDICIAL</v>
          </cell>
        </row>
        <row r="187">
          <cell r="B187" t="str">
            <v>0800G010 PROCESOS EVACUADOS</v>
          </cell>
        </row>
        <row r="188">
          <cell r="B188" t="str">
            <v>0800G011 SERVICIOS DE INFORMACION OFRECIDOS INTRANET  /INTERNET DE LA RAMA JUDICIAL</v>
          </cell>
        </row>
        <row r="189">
          <cell r="B189" t="str">
            <v>0800G012 CUPOS PARA CAPACITACION SOLICITADOS</v>
          </cell>
        </row>
        <row r="190">
          <cell r="B190" t="str">
            <v>0800G013 CUPOS OFRECIDOS PARA CAPACITACION</v>
          </cell>
        </row>
        <row r="191">
          <cell r="B191" t="str">
            <v>0800G014 SEGUIMIENTO A LA EJECUCION ESTUDIOS DE MERCADO SEGUN CRONOGRAMA</v>
          </cell>
        </row>
        <row r="192">
          <cell r="B192" t="str">
            <v>0800G015 COSTO UNITARIO PROGRAMADO ESTADISTICAS</v>
          </cell>
        </row>
        <row r="193">
          <cell r="B193" t="str">
            <v>0800G016 COSTO UNITARIO EJECUTADO ESTADISTICAS</v>
          </cell>
        </row>
        <row r="194">
          <cell r="B194" t="str">
            <v>0800G017 RELACION COSTO UNITARIO PROGRAMADO VS EJECUTADO DE ESTADISTICAS</v>
          </cell>
        </row>
        <row r="195">
          <cell r="B195" t="str">
            <v>0800G018 COSTO UNITARIO PROGRAMADO LEGISLATIVO</v>
          </cell>
        </row>
        <row r="196">
          <cell r="B196" t="str">
            <v>0800G019 COSTO UNITARIO EJECUTADO LEGISLATIVO</v>
          </cell>
        </row>
        <row r="197">
          <cell r="B197" t="str">
            <v>0800G020 RELACION COSTO UNITARIO PROGRAMADO VS EJECUTADO LEGISLATIVO</v>
          </cell>
        </row>
        <row r="198">
          <cell r="B198" t="str">
            <v>0800G021 COSTO UNITARIO PROGRAMADO MAPA</v>
          </cell>
        </row>
        <row r="199">
          <cell r="B199" t="str">
            <v>0800G022 COSTO UNITARIO EJECUTADO MAPA</v>
          </cell>
        </row>
        <row r="200">
          <cell r="B200" t="str">
            <v>0800G023 RELACION COSTO UNITARIO PROGRAMADO VS EJECUTADO MAPA</v>
          </cell>
        </row>
        <row r="201">
          <cell r="B201" t="str">
            <v>0800G024 COSTO UNITARIO PROGRAMADO ARCHIVOS</v>
          </cell>
        </row>
        <row r="202">
          <cell r="B202" t="str">
            <v>0800G025 COSTO UNITARIO EJECUTADO ARCHIVOS</v>
          </cell>
        </row>
        <row r="203">
          <cell r="B203" t="str">
            <v>0800G026 RELACION COSTO UNITARIO PROGRAMADO VS EJECUTADO ARCHIVOS</v>
          </cell>
        </row>
        <row r="204">
          <cell r="B204" t="str">
            <v>0800G027 COSTO UNITARIO PROGRAMADO MODELOS</v>
          </cell>
        </row>
        <row r="205">
          <cell r="B205" t="str">
            <v>0800G028 COSTO UNITARIO EJECUTADO MODELOS</v>
          </cell>
        </row>
        <row r="206">
          <cell r="B206" t="str">
            <v>0800G029 RELACION COSTO UNITARIO PROGRAMADO VS EJECUTADO MODELOS</v>
          </cell>
        </row>
        <row r="207">
          <cell r="B207" t="str">
            <v>0800G030 COSTO INVERTIDO EN MEJORAMIENTO DE ESQUEMAS DE SEGURIDAD</v>
          </cell>
        </row>
        <row r="208">
          <cell r="B208" t="str">
            <v>0800G031 ASPIRANTES APROBADOS</v>
          </cell>
        </row>
        <row r="209">
          <cell r="B209" t="str">
            <v>0800G032 INVERSION HORA POR FUNCIONARIO CAPACITADO</v>
          </cell>
        </row>
        <row r="210">
          <cell r="B210" t="str">
            <v>0800G033 INVERSION HORA POR EMPLEADO CAPACITADO</v>
          </cell>
        </row>
        <row r="211">
          <cell r="B211" t="str">
            <v>0800G034 USUARIOS CON ACCESO A LA INFORMACION NACIONAL E INTERNACIONAL</v>
          </cell>
        </row>
        <row r="212">
          <cell r="B212" t="str">
            <v>0800G035 TIEMPO DE EJECUCION DEL PROYECTO</v>
          </cell>
        </row>
        <row r="213">
          <cell r="B213" t="str">
            <v>0800G036 ACTUALIZACION PAGINA WEB Y MEDIOS OPTICOS</v>
          </cell>
        </row>
        <row r="214">
          <cell r="B214" t="str">
            <v>0800G037 TASA DE PRODUCCION DE ACTIVIDADES</v>
          </cell>
        </row>
        <row r="215">
          <cell r="B215" t="str">
            <v>0800G038 TASA DE CUMPLIMIENTO DE ACTIVIDADES</v>
          </cell>
        </row>
        <row r="216">
          <cell r="B216" t="str">
            <v>0800G039 TASA DE CUMPLIMIENTO DE LA ASIGNACION PRESUPUESTAL</v>
          </cell>
        </row>
        <row r="217">
          <cell r="B217" t="str">
            <v>0800G040 CUBRIMIENTO ESTACIONES DE TRABAJO</v>
          </cell>
        </row>
        <row r="218">
          <cell r="B218" t="str">
            <v>0800G041 CUBRIMIENTO SISTEMA DE INFORMACION GESTION JUDICIAL</v>
          </cell>
        </row>
        <row r="219">
          <cell r="B219" t="str">
            <v>0800G042 EJECUCION ESTUDIOS DE MERCADO</v>
          </cell>
        </row>
        <row r="220">
          <cell r="B220" t="str">
            <v>09000000 SECTOR MEDIO AMBIENTE</v>
          </cell>
        </row>
        <row r="221">
          <cell r="B221" t="str">
            <v>0900G001 INFRACCIONES IMPUESTAS POR EXPLOTACION ILEGAL</v>
          </cell>
        </row>
        <row r="222">
          <cell r="B222" t="str">
            <v>0900G002 INCENTIVOS A LA REFORESTACION</v>
          </cell>
        </row>
        <row r="223">
          <cell r="B223" t="str">
            <v>0900G003 PAQUETES TECNOLOGICOS VALIDADOS E IMPLEMENTADOS DE APROVECHAMEINTO DE PRODUCTOS NO MADERABLES</v>
          </cell>
        </row>
        <row r="224">
          <cell r="B224" t="str">
            <v>0900G004 AREAS DE CUBRIMIENTO DEL SISTEMA DE PARQUES NACIONALES, SPNN</v>
          </cell>
        </row>
        <row r="225">
          <cell r="B225" t="str">
            <v>0900G005 AREAS DEL SISTEMA DE PARQUES NACIONALES, SPNN CON PLANES DE MANEJO</v>
          </cell>
        </row>
        <row r="226">
          <cell r="B226" t="str">
            <v>0900G006 NUEVAS AREAS DECLARADAS EN EL SISTEMA DE PARQUES NACIONALES, SPNN</v>
          </cell>
        </row>
        <row r="227">
          <cell r="B227" t="str">
            <v>0900G007 CUBRIMIENTO POR FUNCIONARIO DE LA UNIDAD ADMINISTRATIVA ESPECIAL DEL SISTEMA DE PARQUES NACIONALES, UAESPNN A LAS AREAS DEL SISTEMA DE PARQUES NACIONALES, SPNN</v>
          </cell>
        </row>
        <row r="228">
          <cell r="B228" t="str">
            <v>0900G008 AREAS DEL SISTEMA DE PARQUES NACIONALES, SPNN CON MANEJO INTERCULTURAL</v>
          </cell>
        </row>
        <row r="229">
          <cell r="B229" t="str">
            <v>0900G009 AREAS DEL SISTEMA DE PARQUE NACIONALES, SPNN CON ACUERDOS SOCIALES DE MANEJO</v>
          </cell>
        </row>
        <row r="230">
          <cell r="B230" t="str">
            <v>0900G010 AREAS DE RESERVA DE LA SOCIEDAD CIVIL REGISTRADAS</v>
          </cell>
        </row>
        <row r="231">
          <cell r="B231" t="str">
            <v>0900G011 AREAS NATURALES PROTEGIDAS DEL NIVEL LOCAL DECLARADAS</v>
          </cell>
        </row>
        <row r="232">
          <cell r="B232" t="str">
            <v>0900G012 AREAS NATURALES PROTEGIDAS  DECLARADAS POR LA CORPORACION AUTONOMA REGIONAL, CAR Y/O DEPARTAMENTOS.</v>
          </cell>
        </row>
        <row r="233">
          <cell r="B233" t="str">
            <v>0900G013 CUENCAS DECLARADAS EN ORDENAMIENTO Y CONSERVACION A NIVEL NACIONAL.</v>
          </cell>
        </row>
        <row r="234">
          <cell r="B234" t="str">
            <v>0900G014 INCENTIVOS OTORGADOS</v>
          </cell>
        </row>
        <row r="235">
          <cell r="B235" t="str">
            <v>0900G015 MUNICIPIOS CON PROGRAMA DE EDUCACION AMBIENTAL EN EL MANEJO INTEGRAL DE RESIDUOS SOLIDOS.</v>
          </cell>
        </row>
        <row r="236">
          <cell r="B236" t="str">
            <v>0900G016 ASESORIAS O ACOMPAÑAMIENTO A PROCESOS PRODUCTIVOS POR PARTE DEL MINAMBIENTE</v>
          </cell>
        </row>
        <row r="237">
          <cell r="B237" t="str">
            <v>0900G017 AREA ADQUIRIDA Y DEDICADA A LA CONSERVACION</v>
          </cell>
        </row>
        <row r="238">
          <cell r="B238" t="str">
            <v>0900G018 PRESUPUESTO APROBADO AL  SISTEMA DE PARQUES NACIONALES VS PRESUPUESTO REQUERIDO.</v>
          </cell>
        </row>
        <row r="239">
          <cell r="B239" t="str">
            <v>0900G019 CONSTRUCCION DE INFRAESTRUCTURA ECOTURISTICA DEL SISTEMA NACIONAL DE PARQUES, SPNN</v>
          </cell>
        </row>
        <row r="240">
          <cell r="B240" t="str">
            <v>0900G020 INFRAESTRUCTURA EN MANTENIMIENTO EN EL SISTEMA DE PARQUES NACIONALES, SPNN DE ECOTURISMO</v>
          </cell>
        </row>
        <row r="241">
          <cell r="B241" t="str">
            <v>0900G021 SISTEMAS REGIONALES Y LOCALES DE AREAS PROTEGIDAS ACOMPAÑADOS POR EL SISTEMA DE PARQUES NACIONALES, SPNN</v>
          </cell>
        </row>
        <row r="242">
          <cell r="B242" t="str">
            <v>0900G022 INCENTIVOS A LA CONSERVACION DEL MEDIO AMBIENTE OTORGADOS</v>
          </cell>
        </row>
        <row r="243">
          <cell r="B243" t="str">
            <v>0900G023 OTORGAMIENTO DE ACUERDOS A LA CONSERVACION DEL MEDIO AMBIENTE</v>
          </cell>
        </row>
        <row r="244">
          <cell r="B244" t="str">
            <v>0900G024 SEGUIMIENTO A LA FORMULACION DEL PROYECTO DE PROCESOS DE TECNOLOGIAS LIMPIAS</v>
          </cell>
        </row>
        <row r="245">
          <cell r="B245" t="str">
            <v>0900G025 MONTO DE CARGA CONTAMINANTE - DBO (MEDIDA CONTENIDA DE MATERIA ORGANICA BIODEGRADABLE)</v>
          </cell>
        </row>
        <row r="246">
          <cell r="B246" t="str">
            <v>0900G026 MONTO DE CARGA CONTAMINANTE - SST (MEDIDA DE SOLIDOS SUSPENDIDOS TOTALES)</v>
          </cell>
        </row>
        <row r="247">
          <cell r="B247" t="str">
            <v>0900G027 PROYECTOS PILOTO DE DESCONTAMINACION DE AGUAS</v>
          </cell>
        </row>
        <row r="248">
          <cell r="B248" t="str">
            <v>10000000 SECTOR ADMINISTRACION DEL ESTADO</v>
          </cell>
        </row>
        <row r="249">
          <cell r="B249" t="str">
            <v>1000G001 INGRESOS TRIBUTARIOS TERRITORIALES</v>
          </cell>
        </row>
        <row r="250">
          <cell r="B250" t="str">
            <v>1000G002 GASTOS DE FUNCIONAMIENTO ENTES TERRITORIALES</v>
          </cell>
        </row>
        <row r="251">
          <cell r="B251" t="str">
            <v>1000G003 CONTRATOS FIRMADOS PARA DAR CUMPLIMIENTO AL PROYECTO MAFP</v>
          </cell>
        </row>
        <row r="252">
          <cell r="B252" t="str">
            <v>1000G101 COBERTURA UNIDADES DE ATENCION Y ORIENTACION CONFORMADAS Y FORTALECIDAS</v>
          </cell>
        </row>
        <row r="253">
          <cell r="B253" t="str">
            <v>1000G102 EJECUCION PRESUPUESTAL VS APROPIAPIACION DEFINITIVA</v>
          </cell>
        </row>
        <row r="254">
          <cell r="B254" t="str">
            <v>1000G103 ALIANZAS FIRMADAS PARA AYUDA A DESPLAZADOS</v>
          </cell>
        </row>
        <row r="255">
          <cell r="B255" t="str">
            <v>1000G104 RETORNO DE FAMILIAS POR LA GESTION PROGRAMAS DE LA RED SOCIAL DE SOLIDARIDAD, RSS</v>
          </cell>
        </row>
        <row r="256">
          <cell r="B256" t="str">
            <v>1000G105 REDES TERRITORIALES CONFORMADAS</v>
          </cell>
        </row>
        <row r="257">
          <cell r="B257" t="str">
            <v>1000G106 AVANCE EN LA IMPLEMENTACION DE SISTEMAS DE MONITOREO Y SEGUIMIENTO</v>
          </cell>
        </row>
        <row r="258">
          <cell r="B258" t="str">
            <v>1000G107 NRO DE FAMILIAS RETORNADAS</v>
          </cell>
        </row>
        <row r="259">
          <cell r="B259" t="str">
            <v>1000G108 NRO DE FAMILIAS REUBICADAS</v>
          </cell>
        </row>
        <row r="260">
          <cell r="B260" t="str">
            <v>1000G109 ACCIONES DE FORTALECIMIENTO Y PROMOCION PARA LA CONFORMACION DE COMITES MUNICIPALES Y DEPARTAMENTALES</v>
          </cell>
        </row>
        <row r="261">
          <cell r="B261" t="str">
            <v>1000G110 ACCIONES DE FORTALECIMIENTO INSTITUCIONAL EMPRENDIDAS</v>
          </cell>
        </row>
        <row r="262">
          <cell r="B262" t="str">
            <v>1000G111 ACCIONES DE CAPACITACION PARA FORTALECIMIENTO DE REDES COMUNITARIAS EMPRENDIDAS</v>
          </cell>
        </row>
        <row r="263">
          <cell r="B263" t="str">
            <v>1000G112 PLANES PARA GARANTIZAR LA PROTECCION Y SEGURIDAD A LA POBLACION</v>
          </cell>
        </row>
        <row r="264">
          <cell r="B264" t="str">
            <v>1000G113 ESTRATEGIAS PARA ORGANIZAR Y FORTALECER LOS PROCESOS SOCIALES, COMUNITARIOS IMPLEMENTADOS</v>
          </cell>
        </row>
        <row r="265">
          <cell r="B265" t="str">
            <v>1000G114 ESTRATEGIAS PARA ORGANIZAR Y FORTALECER LA ADMINISTRACION PUBLICA REALIZADOS</v>
          </cell>
        </row>
        <row r="266">
          <cell r="B266" t="str">
            <v>1000G115 PLANES Y ESTRATEGIAS PARA ORGANIZAR Y FORTALECER INCORPORACION CON LA COMUNIDAD RECEPTORA</v>
          </cell>
        </row>
        <row r="267">
          <cell r="B267" t="str">
            <v>1000G201 EJECUCION REAL DEL GASTO PUBLICO</v>
          </cell>
        </row>
        <row r="268">
          <cell r="B268" t="str">
            <v>1000G202 IMPLEMENTACION DEL SISTEMA DE GESTION</v>
          </cell>
        </row>
        <row r="269">
          <cell r="B269" t="str">
            <v>1000G203 IMPLEMENTACION DEL SISTEMA DATAWAREHOUSE</v>
          </cell>
        </row>
        <row r="270">
          <cell r="B270" t="str">
            <v>1000G204 IMPLEMENTACION DEL SISTEMA DE SEGURIDAD</v>
          </cell>
        </row>
        <row r="271">
          <cell r="B271" t="str">
            <v>1000G205 TIEMPO DE EJECUCION DE PROYECTO</v>
          </cell>
        </row>
        <row r="272">
          <cell r="B272" t="str">
            <v>1000G206 RECURSO INVERTIDOS POR UNIDAD DE EQUIPO REPARADO POR LA ENTIDAD</v>
          </cell>
        </row>
        <row r="273">
          <cell r="B273" t="str">
            <v>1000G207 RECURSOS INVERTIDOS POR LA ENTIDAD EN INFRAESTRUCTURA</v>
          </cell>
        </row>
        <row r="274">
          <cell r="B274" t="str">
            <v>1000G208 COSTOS DE RENOVACION DE EQUIPOS FRENTE AL COSTO DEL MISMO</v>
          </cell>
        </row>
        <row r="275">
          <cell r="B275" t="str">
            <v>1000G209 COSTO HORA DE INVERSION EN CAPACITACION A FUNCIONARIOS</v>
          </cell>
        </row>
        <row r="276">
          <cell r="B276" t="str">
            <v>1000G301 PUBLICACION DE DOCUMENTOS</v>
          </cell>
        </row>
        <row r="277">
          <cell r="B277" t="str">
            <v>1000G302 REUNIONES ATENDIDAS</v>
          </cell>
        </row>
        <row r="278">
          <cell r="B278" t="str">
            <v>1000G303 AVANCE DE LA PROGRAMACION DE PROYECTOS (IMPULSADOS, APOYADOS, FINNACIADOS, ETC)</v>
          </cell>
        </row>
        <row r="279">
          <cell r="B279" t="str">
            <v>1000G304 PROYECTOS Y/O PROGRAMAS EXITOSOS DEL  PROGRAMA  PLAN CARIBE</v>
          </cell>
        </row>
        <row r="280">
          <cell r="B280" t="str">
            <v>1000G305 GESTION DEL PROGRAMA PLAN CARIBE</v>
          </cell>
        </row>
        <row r="281">
          <cell r="B281" t="str">
            <v>1000G306 FUNCIONARIOS CAPACITADOS EN PROYECTOS</v>
          </cell>
        </row>
        <row r="282">
          <cell r="B282" t="str">
            <v>1000G307 ENTIDADES CAPACITADAS EN PROYECTOS</v>
          </cell>
        </row>
        <row r="283">
          <cell r="B283" t="str">
            <v>1000G308 CUMPLIMIENTO A CRONOGRAMA DE IMPLEMENTACION DEL SINAGEP</v>
          </cell>
        </row>
        <row r="284">
          <cell r="B284" t="str">
            <v>1000G310 COBERTURA DE ACOMPAÑAMIENTO TERRITORIAL</v>
          </cell>
        </row>
        <row r="285">
          <cell r="B285" t="str">
            <v>1000G311 PROYECTOS DE ASESORIA</v>
          </cell>
        </row>
        <row r="286">
          <cell r="B286" t="str">
            <v>1000G312 ACTIVIDADES DE CAPACITACION</v>
          </cell>
        </row>
        <row r="287">
          <cell r="B287" t="str">
            <v>1000G313 RECURSOS UTILIZADOS EN PUBLICACIONES</v>
          </cell>
        </row>
        <row r="288">
          <cell r="B288" t="str">
            <v>1000G314 RECURSOS INVERTIDOS EN REPOSICION DE EQUIPOS</v>
          </cell>
        </row>
        <row r="289">
          <cell r="B289" t="str">
            <v>1000G315 RECURSOS UTILIZADOS EN MANTENIMIENTO</v>
          </cell>
        </row>
        <row r="290">
          <cell r="B290" t="str">
            <v>1000G316 RECURSOS UTILIZADOS EN MATERIALES Y SUMINISTROS</v>
          </cell>
        </row>
        <row r="291">
          <cell r="B291" t="str">
            <v>1000G317 UTILIZACION DE CUPOS OFRECIDOS EN LOS PROGRAMAS DE BIENESTAR SOCIAL</v>
          </cell>
        </row>
        <row r="292">
          <cell r="B292" t="str">
            <v>1000G318 DEPURACION (REVISION) CUENTA DE PROPIEDAD Y EQUIPO</v>
          </cell>
        </row>
        <row r="293">
          <cell r="B293" t="str">
            <v>1000G319 CONVENIOS FIRMADOS PARA LA PREPARACION DE PROYECTOS (QUE CONTARON CON ASESORIA POR PARTE DEL DNP)</v>
          </cell>
        </row>
        <row r="294">
          <cell r="B294" t="str">
            <v>1000G401 PROGRAMACION AVANCE A DE PROYECTOS DAS.</v>
          </cell>
        </row>
        <row r="295">
          <cell r="B295" t="str">
            <v>1000G501 RESPUESTA A REQUERIMIENTOS O SOLICITUDES</v>
          </cell>
        </row>
        <row r="296">
          <cell r="B296" t="str">
            <v>1000G502 SOLUCIONES INFORMATICAS IMPLEMENTADAS</v>
          </cell>
        </row>
        <row r="297">
          <cell r="B297" t="str">
            <v>11000000 SECTOR AGROPECUARIO</v>
          </cell>
        </row>
        <row r="298">
          <cell r="B298" t="str">
            <v>1100G001 CARTERA AGROPECUARIA POR LINEA DE CREDITO</v>
          </cell>
        </row>
        <row r="299">
          <cell r="B299" t="str">
            <v>1100G002 ALIANZAS FIRMADAS FRENTE A DEMANDA DE CONSTITUCION DE ALIANZAS</v>
          </cell>
        </row>
        <row r="300">
          <cell r="B300" t="str">
            <v>1100G003 ALIANZAS ESTRATEGICAS FIRMADAS PARA ADECUACION DE TIERRAS</v>
          </cell>
        </row>
        <row r="301">
          <cell r="B301" t="str">
            <v>1100G004 LABORATORIOS Y CENTROS DE DIAGNOSTICO PARA LA  PREVENCION Y CONTROL DE LA SANIDAD AGROPECUARIA EN OPERACION</v>
          </cell>
        </row>
        <row r="302">
          <cell r="B302" t="str">
            <v>1100G005 AREAS LIBRES DE PLAGAS</v>
          </cell>
        </row>
        <row r="303">
          <cell r="B303" t="str">
            <v>1100G006 FUNCIONARIOS CAPACITADOS A NIVEL DE POSGRADO</v>
          </cell>
        </row>
        <row r="304">
          <cell r="B304" t="str">
            <v>1100G007 CAPACITACION NO FORMAL A FUNCIONARIOS</v>
          </cell>
        </row>
        <row r="305">
          <cell r="B305" t="str">
            <v>1100G009 CAPACITACION Y FORTALECIMIENTO DE ORGANIZACIONES AFRO COLOMBIANAS</v>
          </cell>
        </row>
        <row r="306">
          <cell r="B306" t="str">
            <v>1100G010 COFINANCIACIONES OBTENIDAS</v>
          </cell>
        </row>
        <row r="307">
          <cell r="B307" t="str">
            <v>1100G011 COFINANCIACION A PROYECTOS</v>
          </cell>
        </row>
        <row r="308">
          <cell r="B308" t="str">
            <v>1100G012 COMERCIALIZACION DE SERVICIOS AMBIENTALES EN LOS TERRITORIOS DE COMUNIDADES NEGRAS</v>
          </cell>
        </row>
        <row r="309">
          <cell r="B309" t="str">
            <v>1100G013 CONVENIOS FIRMADOS CON ENTES TERRITORIALES</v>
          </cell>
        </row>
        <row r="310">
          <cell r="B310" t="str">
            <v>1100G014 CONVENIOS FIRMADOS CON ENTES PUBLICOS NACIONALES  Y PRIVADOS</v>
          </cell>
        </row>
        <row r="311">
          <cell r="B311" t="str">
            <v>1100G015 CONVENIOS FIRMADOS O FORTALECIDOS</v>
          </cell>
        </row>
        <row r="312">
          <cell r="B312" t="str">
            <v>1100G016 CURSOS DE CAPACITACION Y TRANSFERENCIAS DE TECNOLOGIAS REALIZADOS</v>
          </cell>
        </row>
        <row r="313">
          <cell r="B313" t="str">
            <v>1100G017 EFECTIVIDAD DEL RECAUDO</v>
          </cell>
        </row>
        <row r="314">
          <cell r="B314" t="str">
            <v>1100G018 ESPECIES VEGETALES CON TECNOLOGIA IDENTIFICADA PARA EVALUACION DE RIESGOS DERIVADOS DEL USO DE ORGANISMOS MODIFICADOS GENETICAMENTE</v>
          </cell>
        </row>
        <row r="315">
          <cell r="B315" t="str">
            <v>1100G019 COBERTURA DE ADECUACION DE TIERRAS</v>
          </cell>
        </row>
        <row r="316">
          <cell r="B316" t="str">
            <v>1100G020 INFRACCIONES POR EXPLOTACION ILEGAL</v>
          </cell>
        </row>
        <row r="317">
          <cell r="B317" t="str">
            <v>1100G021 DIAGNOSTICOS GENERADOS</v>
          </cell>
        </row>
        <row r="318">
          <cell r="B318" t="str">
            <v>1100G022 AREA ADECUADA QUE SE INCORPORAN EN PEQUEÑA ESCALA ACUICOLA</v>
          </cell>
        </row>
        <row r="319">
          <cell r="B319" t="str">
            <v>1100G023 AREA ATENDIDA CON CUBRIMIENTO DE INCENTIVO FINANCIERO</v>
          </cell>
        </row>
        <row r="320">
          <cell r="B320" t="str">
            <v>1100G024 PAQUETES TECNOLOGICOS DE ESPECIES PROMISORIAS RECOMENDADOS PARA TRANSFERENCIA A PRODUCTORES</v>
          </cell>
        </row>
        <row r="321">
          <cell r="B321" t="str">
            <v>1100G025 PLANES DE ORDENAMIENTO Y MANEJO DE RECURSOS PESQUEROS</v>
          </cell>
        </row>
        <row r="322">
          <cell r="B322" t="str">
            <v>1100G026 POBLACION AFRO COLOMBIANA BENEFICIADA CON TIERRA</v>
          </cell>
        </row>
        <row r="323">
          <cell r="B323" t="str">
            <v>1100G027 PRODUCCION AGROPECUARIA CON INCENTIVOS A LA COMERCIALIZACION</v>
          </cell>
        </row>
        <row r="324">
          <cell r="B324" t="str">
            <v>1100G028 AREA CONSTITUIDA O AMPLIADA EN RESGUARDOS INDIGENAS</v>
          </cell>
        </row>
        <row r="325">
          <cell r="B325" t="str">
            <v>1100G029 AREA TITULADA</v>
          </cell>
        </row>
        <row r="326">
          <cell r="B326" t="str">
            <v>1100G030 CARTERA COMPRADA</v>
          </cell>
        </row>
        <row r="327">
          <cell r="B327" t="str">
            <v>1100G031 FAMILIAS BENEFICIADAS CON ADQUISICION DE TIERRAS</v>
          </cell>
        </row>
        <row r="328">
          <cell r="B328" t="str">
            <v>1100G032 AREA ADQUIRIDAS PARA CAMPESINOS</v>
          </cell>
        </row>
        <row r="329">
          <cell r="B329" t="str">
            <v>1100G033 INSUMOS AGRICOLAS QUE NO CUMPLEN CON LA CALIDAD OFRECIDA POR LOS PRODUCTORES</v>
          </cell>
        </row>
        <row r="330">
          <cell r="B330" t="str">
            <v>1100G034 INSUMOS PECUARIOS QUE NO CUMPLEN CON LOS REQUISITOS DE CALIDAD</v>
          </cell>
        </row>
        <row r="331">
          <cell r="B331" t="str">
            <v>1100G035 AREA DE INFRAESTRUCTURA MEJORADA</v>
          </cell>
        </row>
        <row r="332">
          <cell r="B332" t="str">
            <v>1100G036 MICROEMPRESARIOS BENEFICIADOS</v>
          </cell>
        </row>
        <row r="333">
          <cell r="B333" t="str">
            <v>1100G037 PREDIOS AJUSTADOS AL CRITERIO DE CONCENTRACION PARCELARIA</v>
          </cell>
        </row>
        <row r="334">
          <cell r="B334" t="str">
            <v>1100G038 RESGUARDOS INDIGENAS CONSTITUIDOS</v>
          </cell>
        </row>
        <row r="335">
          <cell r="B335" t="str">
            <v>1100G039 INVESTIGACION ESTABLECIDAS EN CADENAS</v>
          </cell>
        </row>
        <row r="336">
          <cell r="B336" t="str">
            <v>1100G040 DESARROLLO DE CADENAS</v>
          </cell>
        </row>
        <row r="337">
          <cell r="B337" t="str">
            <v>1100G041 SOLUCIONES DE VIVIENDA</v>
          </cell>
        </row>
        <row r="338">
          <cell r="B338" t="str">
            <v>1100G042 TITULOS EXPEDIDOS</v>
          </cell>
        </row>
        <row r="339">
          <cell r="B339" t="str">
            <v>1100G043 VACUNACION CONTRA LA FIEBRE AFTOSA EN BOVINOS</v>
          </cell>
        </row>
        <row r="340">
          <cell r="B340" t="str">
            <v>1100G044 PRODUCTOS CON CADENAS ESTABLECIDAS</v>
          </cell>
        </row>
        <row r="341">
          <cell r="B341" t="str">
            <v>1100G045 PROTECCION DE DERECHOS LA PROPIEDAD INTELECTUAL EN VARIEDADES VEGETALES</v>
          </cell>
        </row>
        <row r="342">
          <cell r="B342" t="str">
            <v>1100G046 TIERRAS TITULADAS COLECTIVAMENTE A LAS COMUNIDADES NEGRAS</v>
          </cell>
        </row>
        <row r="343">
          <cell r="B343" t="str">
            <v>1100G047 TITULOS COLECTIVOS EXPEDIDOS</v>
          </cell>
        </row>
        <row r="344">
          <cell r="B344" t="str">
            <v>1100G048 VALOR SUBSIDIO DE TIERRA OTORGADOS POR FAMILIA</v>
          </cell>
        </row>
        <row r="345">
          <cell r="B345" t="str">
            <v>12000000 SECTOR SANEAMIENTO BASICO</v>
          </cell>
        </row>
        <row r="346">
          <cell r="B346" t="str">
            <v>1200G001 KILOMETROS DE RED DOMICILIARIA ATENDIDOS</v>
          </cell>
        </row>
        <row r="347">
          <cell r="B347" t="str">
            <v>1200G002 EMPRESAS EFICIENTES</v>
          </cell>
        </row>
        <row r="348">
          <cell r="B348" t="str">
            <v>1200G003 INSTRUMENTOS DE ASISTENCIA TECNICA DESARROLLADOS</v>
          </cell>
        </row>
        <row r="349">
          <cell r="B349" t="str">
            <v>1200G004 CONVENIOS O ACUERDOS SUSCRITOS CON MUNICIPIOS PARA LA ESTRUCTURACION DE ESQUEMAS SOLIDARIOS</v>
          </cell>
        </row>
        <row r="350">
          <cell r="B350" t="str">
            <v>13000000 SECTOR TRABAJO Y SEGURIDAD SOCIAL</v>
          </cell>
        </row>
        <row r="351">
          <cell r="B351" t="str">
            <v>1300G001 ENTES TERRITORIALES CON LOS CUALES EL ICBF HA CONCERTADO LA INCLUSION DE PROYECTOS DE NIÑEZ Y FAMILIA EN EL PLAN DE DESARROLLO TERRITORIAL</v>
          </cell>
        </row>
        <row r="352">
          <cell r="B352" t="str">
            <v>1300G002 FAMILIAS DESPLAZADAS ATENDIDAS POR LA RED DE SOLIDARIDAD SOCIAL</v>
          </cell>
        </row>
        <row r="353">
          <cell r="B353" t="str">
            <v>1300G003 PROCESOS PRODUCTIVOS AGRICOLAS EN  IMPLEMENTACION</v>
          </cell>
        </row>
        <row r="354">
          <cell r="B354" t="str">
            <v>1300G004 PROGRAMAS DE DESARROLLO Y PAZ EN IMPLEMENTACION</v>
          </cell>
        </row>
        <row r="355">
          <cell r="B355" t="str">
            <v>1300G005 PROYECTOS EN IMPLEMENTACION QUE CONTRARRESTEN EL DETERIORO AMBIENTAL PRODUCIDO POR CULTIVOS ILICITOS</v>
          </cell>
        </row>
        <row r="356">
          <cell r="B356" t="str">
            <v>1300G006 RECAUDO DE APORTES PARAFISCALES</v>
          </cell>
        </row>
        <row r="357">
          <cell r="B357" t="str">
            <v>1300G007 INGRESOS RECAUDADOS POR PRODUCCION DE CENTROS</v>
          </cell>
        </row>
        <row r="358">
          <cell r="B358" t="str">
            <v>1300G008 PRESUPUESTO EJECUTADO POR ADMINISTRACION EDUCATIVA Y APOYO A LA FORMACION</v>
          </cell>
        </row>
        <row r="359">
          <cell r="B359" t="str">
            <v>1300G009 RECAUDO DE APORTES FONDO INDUSTRIA DE LA CONSTRUCCION, FIC</v>
          </cell>
        </row>
        <row r="360">
          <cell r="B360" t="str">
            <v>1300G010 RECURSOS PRESUPUESTALES ASIGNADOS PARA ACTUALIZACION O ELABORACION DE DISEÑOS CURRICULARES</v>
          </cell>
        </row>
        <row r="361">
          <cell r="B361" t="str">
            <v>1300G011 RECURSOS PRESUPUESTALES ASIGNADOS PARA DOTACION Y SUSTITUCION DE EQUIPOS</v>
          </cell>
        </row>
        <row r="362">
          <cell r="B362" t="str">
            <v>1300G012 RECURSOS PRESUPUESTALES ASIGNADOS PARA LA ADECUACION DE EDIFICIOS</v>
          </cell>
        </row>
        <row r="363">
          <cell r="B363" t="str">
            <v>1300G013 RECURSOS QUE RESPALDAN EL PAGO DE LAS MESADAS PENSIONALES</v>
          </cell>
        </row>
        <row r="364">
          <cell r="B364" t="str">
            <v>1300G014 RECOPILACION DE INFORMACION DE LAS ADMINISTRADORAS DE PLANES DE BENEFICIOS, APB</v>
          </cell>
        </row>
        <row r="365">
          <cell r="B365" t="str">
            <v>1300G015 CANTIDAD DE CASOS IRREGULARES DETECTADOS</v>
          </cell>
        </row>
        <row r="366">
          <cell r="B366" t="str">
            <v>14000000 SECTOR VIVIENDA Y DESARROLLO URBANO</v>
          </cell>
        </row>
        <row r="367">
          <cell r="B367" t="str">
            <v>1400G001 RECURSOS DESTINADOS A  LA  CONSTRUCCION DE VIVIENDA DE INTERES  SOCIAL</v>
          </cell>
        </row>
        <row r="368">
          <cell r="B368" t="str">
            <v>1400G002 MUNICIPIOS CON PLANES DE ORDENAMIENTO TERRITORIAL, POT´S ADOPTADOS</v>
          </cell>
        </row>
        <row r="369">
          <cell r="B369" t="str">
            <v>1400G003 MUNICIPIOS QUE HA REALIZADO MODIFICACIONES AL POT POR VARIABLE DE AMENAZAS Y RIESGOS</v>
          </cell>
        </row>
        <row r="370">
          <cell r="B370" t="str">
            <v>1400G004 PREDIOS LEGALIZADOS</v>
          </cell>
        </row>
        <row r="371">
          <cell r="B371" t="str">
            <v>1400G005 AVANCE EN TIEMPO DEL PROYECTO.</v>
          </cell>
        </row>
        <row r="372">
          <cell r="B372" t="str">
            <v>1400G006 NORMAS DE CALIDAD DE VIVIENDA INCORPORADAS AL SISTEMA PRODUCTIVO</v>
          </cell>
        </row>
        <row r="373">
          <cell r="B373" t="str">
            <v>15000000 SECTOR DESARROLLO COMUNITARIO</v>
          </cell>
        </row>
        <row r="374">
          <cell r="B374" t="str">
            <v>1500G001 PRESUPUESTO EJECUTADO EN PROGRAMAS DIRIGIDOS A COMUNIDADES CAMPESINAS</v>
          </cell>
        </row>
        <row r="375">
          <cell r="B375" t="str">
            <v>1500G002 GASTOS DE INVER Y FUNCIONAMIENTO .</v>
          </cell>
        </row>
        <row r="376">
          <cell r="B376" t="str">
            <v>17000000 SECTOR TURISMO</v>
          </cell>
        </row>
        <row r="377">
          <cell r="B377" t="str">
            <v>1700G001 ASIGNACION DE RECURSOS SECTOR TURISMO</v>
          </cell>
        </row>
        <row r="378">
          <cell r="B378" t="str">
            <v>1700G002 CUBRIMIENTO DE ATRACTIVOS TURISTICOS CON VIGILANCIA</v>
          </cell>
        </row>
        <row r="379">
          <cell r="B379" t="str">
            <v>1700G003 EFECTIVOS DE POLICIA TURISTICA REQUERIDOS</v>
          </cell>
        </row>
        <row r="380">
          <cell r="B380" t="str">
            <v>1700G004 INVERSION EN ADQUISICION Y EQUIPOS DENTRO DEL PRESUPUESTO DE LA ENTIDAD</v>
          </cell>
        </row>
        <row r="381">
          <cell r="B381" t="str">
            <v>1700G005 INVERSION EN ACTIVIDADES DE CAPACITACION TURISTICA DENTRO DEL PRESUPUESTO DE LA ENTIDAD</v>
          </cell>
        </row>
        <row r="382">
          <cell r="B382" t="str">
            <v>1700G006 CUBRIMIENTO CON PUNTOS DE INFORMACION Y CONTROL</v>
          </cell>
        </row>
        <row r="383">
          <cell r="B383" t="str">
            <v>1700G007 PUESTOS DE INFORMACION Y CONTROL EN DESTINOS TURISTICOS</v>
          </cell>
        </row>
        <row r="384">
          <cell r="B384" t="str">
            <v>1700G008 PARTICIPACION EN REUNIONES TECNICAS</v>
          </cell>
        </row>
        <row r="385">
          <cell r="B385" t="str">
            <v>1700G009 INVERSION EN ACTIVIDADES DE APROVECHAMIENTO Y PARTICIPACION DENTRO DEL PRESUPUESTO DE LA ENTIDAD</v>
          </cell>
        </row>
        <row r="386">
          <cell r="B386" t="str">
            <v>1700G010 DIVISAS RECIBIDAS POR TURISMO</v>
          </cell>
        </row>
        <row r="387">
          <cell r="B387" t="str">
            <v>1700G011 QUEJAS Y RECLAMOS CONTRA PRESTADORES DE SERVICIOS TURISTICOS ANTES DE LA CERTIFICACION.</v>
          </cell>
        </row>
        <row r="388">
          <cell r="B388" t="str">
            <v>1700G012 QUEJAS Y RECLAMOS CONTRA PRESTADORES DE SERVICIOS TURISTICOS DESPUES DE LA CERTIFICACION</v>
          </cell>
        </row>
        <row r="389">
          <cell r="B389" t="str">
            <v>1700G013 RECURSOS INVERTIDOS EN LICITACION ABIERTAS</v>
          </cell>
        </row>
        <row r="390">
          <cell r="B390" t="str">
            <v>19000000 SECTOR ARTESANIAS</v>
          </cell>
        </row>
        <row r="391">
          <cell r="B391" t="str">
            <v>1900G001 COSTO POR ARTESANO ATENDIDO POR ACTIVIDADES ORGANIZADAS O LIDERADAS POR ARTESANIAS DE COLOMBIA</v>
          </cell>
        </row>
        <row r="392">
          <cell r="B392" t="str">
            <v>20000000 CIENCIA Y TECNOLOGIA</v>
          </cell>
        </row>
        <row r="393">
          <cell r="B393" t="str">
            <v>2000G001 VALOR TOTAL QUE DEMANDA LA CONVOCATORIA DE LOS PROYECTOS</v>
          </cell>
        </row>
        <row r="394">
          <cell r="B394" t="str">
            <v>2000G002 EXCEDENTES DE APROPIACION DEL RUBRO</v>
          </cell>
        </row>
        <row r="395">
          <cell r="B395" t="str">
            <v>2000G003 MONTO DE LOS RECURSOS ASIGNADOS A LOS PROYECTOS</v>
          </cell>
        </row>
        <row r="396">
          <cell r="B396" t="str">
            <v>2000G004 MONTO DE LOS RECURSOS DE CONTRAPARTIDA MOVILIZADOS</v>
          </cell>
        </row>
        <row r="397">
          <cell r="B397" t="str">
            <v>2000G005 MONTO DE LOS RECURSOS EJECUTADOS</v>
          </cell>
        </row>
        <row r="398">
          <cell r="B398" t="str">
            <v>2000G006 MONTO TOTAL DE LAS GARANTIAS OTORGADAS</v>
          </cell>
        </row>
        <row r="399">
          <cell r="B399" t="str">
            <v>2000G007 MONTO TOTAL DE RECURSOS DESTINADOS AL RUBRO.</v>
          </cell>
        </row>
        <row r="400">
          <cell r="B400" t="str">
            <v>2000G008 MONTO TOTAL DE RECURSOS EJECUTADOS..</v>
          </cell>
        </row>
        <row r="401">
          <cell r="B401" t="str">
            <v>2000G009 MONTO TOTAL DE RECURSOS EJECUTADOS PARA AFIANZAR LA APROPIACION SOCIAL DEL CONOCIMIENTO</v>
          </cell>
        </row>
        <row r="402">
          <cell r="B402" t="str">
            <v>2000G010 PRESUPUESTO EJECUTADO FRENTE A PRESUPUESTO ASIGNADO.</v>
          </cell>
        </row>
        <row r="403">
          <cell r="B403" t="str">
            <v>2000G011 RELACION DE LOS FONDOS DE CONTRAPARTIDA CON RESPECTO AL APORTE NACIONAL</v>
          </cell>
        </row>
      </sheetData>
      <sheetData sheetId="2" refreshError="1">
        <row r="2">
          <cell r="B2" t="str">
            <v>01000000 SECTOR DEFENSA Y SEGURIDAD</v>
          </cell>
        </row>
        <row r="3">
          <cell r="B3" t="str">
            <v>0100I001 ASALTOS POR PARTE DE GRUPOS AL MARGEN DE LA LEY A POBLACIONES</v>
          </cell>
        </row>
        <row r="4">
          <cell r="B4" t="str">
            <v>0100I002 CAPACIDAD HELICOPORADA (HELICOPTEROS) EN HORAS</v>
          </cell>
        </row>
        <row r="5">
          <cell r="B5" t="str">
            <v>0100I003 AREA CUBIERTA CON PRESENCIA DE FUERZA PUBLICA</v>
          </cell>
        </row>
        <row r="6">
          <cell r="B6" t="str">
            <v>0100I004 POBLACION CUBIERTA CON PRESENCIA DE FUERZA PUBLICA</v>
          </cell>
        </row>
        <row r="7">
          <cell r="B7" t="str">
            <v>0100I005 ASALTOS GUERRILLEROS A POBLACIONES</v>
          </cell>
        </row>
        <row r="8">
          <cell r="B8" t="str">
            <v>0100I006 ATAQUES GUERRILLEROS A UNIDADES MILITARES</v>
          </cell>
        </row>
        <row r="9">
          <cell r="B9" t="str">
            <v>0100I007 OPERACIONES MILITARES OFENSIVAS Y DE CONTROL DE AREA</v>
          </cell>
        </row>
        <row r="10">
          <cell r="B10" t="str">
            <v>0100I008 MIEMBROS DE LA FUERZA PUBLICA POR CADA 100 KMS²</v>
          </cell>
        </row>
        <row r="11">
          <cell r="B11" t="str">
            <v>0100I009 CAPTURAS</v>
          </cell>
        </row>
        <row r="12">
          <cell r="B12" t="str">
            <v>0100I010 LABORATORIOS DESTRUIDOS</v>
          </cell>
        </row>
        <row r="13">
          <cell r="B13" t="str">
            <v>0100I011 COCAINA INCAUTADA</v>
          </cell>
        </row>
        <row r="14">
          <cell r="B14" t="str">
            <v>0100I012 MARIHUANA INCAUTADA</v>
          </cell>
        </row>
        <row r="15">
          <cell r="B15" t="str">
            <v>0100I013 DROGA INCAUTADA (MORFINA, HEROINA, BAZUCO)</v>
          </cell>
        </row>
        <row r="16">
          <cell r="B16" t="str">
            <v>0100I014 PRECURSORES QUIMICOS LIQUIDOS INCAUTADOS</v>
          </cell>
        </row>
        <row r="17">
          <cell r="B17" t="str">
            <v>0100I015 PRECURSORES QUIMICOS SOLIDOS INCAUTADOS</v>
          </cell>
        </row>
        <row r="18">
          <cell r="B18" t="str">
            <v>0100I016 CULTIVOS ILICITOS ERRADICADOS MANUALMENTE</v>
          </cell>
        </row>
        <row r="19">
          <cell r="B19" t="str">
            <v>0100I017 CULTIVOS ILICITOS FUMIGADOS</v>
          </cell>
        </row>
        <row r="20">
          <cell r="B20" t="str">
            <v>0100I018 DELITOS DE MAYOR IMPACTO</v>
          </cell>
        </row>
        <row r="21">
          <cell r="B21" t="str">
            <v>0100I019 MATERIAL DE GUERRA INCAUTADO (ARMAS, MUNICION, GRANADAS)</v>
          </cell>
        </row>
        <row r="22">
          <cell r="B22" t="str">
            <v>0100I020 SECUESTRADOS RESCATADOS</v>
          </cell>
        </row>
        <row r="23">
          <cell r="B23" t="str">
            <v>0100I021 COBERTURA AREA MARITIMA</v>
          </cell>
        </row>
        <row r="24">
          <cell r="B24" t="str">
            <v>0100I022 RECURSOS ASIGNADOS AL PROGRAMA DE "TRANSPARENCIA Y CONVIVENCIA.</v>
          </cell>
        </row>
        <row r="25">
          <cell r="B25" t="str">
            <v>0100I023 PREDIOS TITULADOS O CON CONTRATO DE ASIGNACION EN EL PROGRAMA DE "TRANSPARENCIA Y CONVIVENCIA".</v>
          </cell>
        </row>
        <row r="26">
          <cell r="B26" t="str">
            <v>0100I024 PERSONAS CAPACITADAS EN PREVENCION EN EL PROGRAMA DE "TRANSPARENCIA Y CONVIVENCIA".</v>
          </cell>
        </row>
        <row r="27">
          <cell r="B27" t="str">
            <v>0100I025 ENTIDADES BENEFICIADAS CON PROYECTOS DE FORTALECIMIENTO INSTITUCIONAL EN EL PROGRAMA DE "TRANSPARENCIA Y CONVIVENCIA".</v>
          </cell>
        </row>
        <row r="28">
          <cell r="B28" t="str">
            <v>0100I026 HECTAREAS CULTIVADAS EN EL PROGRAMA DE "EL CAMPO EN ACCION".</v>
          </cell>
        </row>
        <row r="29">
          <cell r="B29" t="str">
            <v>0100I027 FAMILIAS INVOLUCRADAS  EN EL PROGRAMA DE EL CAMPO EN ACCION".</v>
          </cell>
        </row>
        <row r="30">
          <cell r="B30" t="str">
            <v>0100I028 RECURSOS APALANCADOS EN EL PROGRAMA DE "EL CAMPO EN ACCION".</v>
          </cell>
        </row>
        <row r="31">
          <cell r="B31" t="str">
            <v>0100I029 CARTILLAS REPRODUCIDAS CON EL PROGRAMA DE "CONVIVENCIA CIUDADANA".</v>
          </cell>
        </row>
        <row r="32">
          <cell r="B32" t="str">
            <v>0100I030 MUNICIPIOS APLICANDO LA CAPACITACION CON EL PROGRAMA DE "CONVIVENCIA CIUDADANA".</v>
          </cell>
        </row>
        <row r="33">
          <cell r="B33" t="str">
            <v>0100I031 MULTIPLICADORES CAPACITADOS EN EL MATERIAL DEL BUEN CIUDADANO CON EL PROGRAMA DE "CONVIVENCIA CIUDADANA".</v>
          </cell>
        </row>
        <row r="34">
          <cell r="B34" t="str">
            <v>0100I032 INDICE DE ACTIVIDAD ARMADA DE GRUPOS GUERRILLEROS</v>
          </cell>
        </row>
        <row r="35">
          <cell r="B35" t="str">
            <v>0100I033 INDICE DE MASACRES</v>
          </cell>
        </row>
        <row r="36">
          <cell r="B36" t="str">
            <v>0100I034 INDICE DE HOMICIDIOS</v>
          </cell>
        </row>
        <row r="37">
          <cell r="B37" t="str">
            <v>0100I035 INDICE DE SECUESTRO</v>
          </cell>
        </row>
        <row r="38">
          <cell r="B38" t="str">
            <v>0100I036 INDICE DE VIOLENCIA INTRA FAMILIAR</v>
          </cell>
        </row>
        <row r="39">
          <cell r="B39" t="str">
            <v>0100I037 INDICE DE DELITOS SEXUALES</v>
          </cell>
        </row>
        <row r="40">
          <cell r="B40" t="str">
            <v>0100I038 INDICE DE LESIONES PERSONALES</v>
          </cell>
        </row>
        <row r="41">
          <cell r="B41" t="str">
            <v>0100I039 INDICE DE ATRACOS</v>
          </cell>
        </row>
        <row r="42">
          <cell r="B42" t="str">
            <v>0100I040 INDICE DE HURTO A RESIDENCIAS</v>
          </cell>
        </row>
        <row r="43">
          <cell r="B43" t="str">
            <v>0100I041 INDICE DE HURTO DE VEHICULOS</v>
          </cell>
        </row>
        <row r="44">
          <cell r="B44" t="str">
            <v>0100I042 INDICE DE ASALTOS BANCARIOS</v>
          </cell>
        </row>
        <row r="45">
          <cell r="B45" t="str">
            <v>0100I043 INDICE DE PIRATERIA TERRESTRE</v>
          </cell>
        </row>
        <row r="46">
          <cell r="B46" t="str">
            <v>0100I044 INDICE DE MUERTES EN ACCIDENTE DE TRANSITO</v>
          </cell>
        </row>
        <row r="47">
          <cell r="B47" t="str">
            <v>0100I045 INDICE DE SUICIDIO</v>
          </cell>
        </row>
        <row r="48">
          <cell r="B48" t="str">
            <v>0100I046 INDICE DE VIOLACIONES A DERECHOS HUMANOS</v>
          </cell>
        </row>
        <row r="49">
          <cell r="B49" t="str">
            <v>0100I047 INDICE DE DESPLAZADOS</v>
          </cell>
        </row>
        <row r="50">
          <cell r="B50" t="str">
            <v>0100I048 ENTES TERRITORIALES CON CENTROS OPERATIVOS DE SEGUIMIENTO DEL DELITO, COSED EN FUNCIONAMIENTO</v>
          </cell>
        </row>
        <row r="51">
          <cell r="B51" t="str">
            <v>0100I049 EJES VIALES CON PROGRAMAS DE SEGURIDAD INSTALADOS</v>
          </cell>
        </row>
        <row r="52">
          <cell r="B52" t="str">
            <v>0100I050 INDICE DE DELITOS COMETIDOS EN EJES VIALES</v>
          </cell>
        </row>
        <row r="53">
          <cell r="B53" t="str">
            <v>0100I051 MUNICIPIOS EN LOS QUE LA POLICIA IMPLEMENTE EL PROGRAMA "CENTROS OPERATIVOS DE SEGUIMIENTO DEL DELITO, COSED"</v>
          </cell>
        </row>
        <row r="54">
          <cell r="B54" t="str">
            <v>0100I052 MUNICIPIOS QUE IMPLEMENTEN PROGRAMA DE CIRCUITOS CERRADOS DE TELEVISION, CCTV</v>
          </cell>
        </row>
        <row r="55">
          <cell r="B55" t="str">
            <v>0100I053 CAMARAS INSTALADAS POR MUNICIPIO</v>
          </cell>
        </row>
        <row r="56">
          <cell r="B56" t="str">
            <v>0100I054 MUNICIPIOS DE LOS AUTORIZADOS A SOLICITAR LA RESTRICCION "PORTE DE ARMAS", QUE APLICAN LA MEDIDA</v>
          </cell>
        </row>
        <row r="57">
          <cell r="B57" t="str">
            <v>0100I055 INDICE DE HOMICIDIO CON ARMA DE FUEGO EN LOS MUNICIPIOS EN DONDE SE APLIQUE LA RESTRICCION (TASA POR CIEN MIL)</v>
          </cell>
        </row>
        <row r="58">
          <cell r="B58" t="str">
            <v>0100I056 RECURSOS CAPTADOS PARA LA IMPLEMENTACION DEL SISTEMA EN LAS CUATRO INSTITUCIONES CON FUNCIONES DE POLICIA JUDICIAL</v>
          </cell>
        </row>
        <row r="59">
          <cell r="B59" t="str">
            <v>0100I057 INDICE DE IMPUNIDAD EN CASOS DE DELITOS COMETIDOS CON ARMA DE FUEGO</v>
          </cell>
        </row>
        <row r="60">
          <cell r="B60" t="str">
            <v>0100I058 REGISTROS POR AÑO EN LA BASE DE DATOS CENTRAL (INFORMACION DE ARMAS, BALAS Y CASQUILLOS INVOLUCRADOS EN CRIMENES INVESTIGADOS POR LAS AUTORIDADES)</v>
          </cell>
        </row>
        <row r="61">
          <cell r="B61" t="str">
            <v>0100I059 CONVENIOS INTERINSTITUCIONALES PARA CONSOLIDAR SISTEMA (QUE CONTENGA, ACTUALICE Y ALMACENE LA INFORMACION DE ARMAS, BALAS Y CASQUILLOS INVOLUCRADOS EN CRIMENES INVESTIGADOS POR LAS AUTORIDADES)</v>
          </cell>
        </row>
        <row r="62">
          <cell r="B62" t="str">
            <v>0100I060 ASALTOS GUERRILLEROS A POBLACIONES</v>
          </cell>
        </row>
        <row r="63">
          <cell r="B63" t="str">
            <v>0100I061 ATAQUES GUERRILLEROS A UNIDADES MILITARES</v>
          </cell>
        </row>
        <row r="64">
          <cell r="B64" t="str">
            <v>0100I062 OPERACIONES MILITARES OFENSIVAS Y DE CONTROL DE AREA</v>
          </cell>
        </row>
        <row r="65">
          <cell r="B65" t="str">
            <v>0100I063 MIEMBROS DE LA FUERZA PUBLICA POR CADA 100 KMS.²</v>
          </cell>
        </row>
        <row r="66">
          <cell r="B66" t="str">
            <v>0100I064 CAPTURAS</v>
          </cell>
        </row>
        <row r="67">
          <cell r="B67" t="str">
            <v>0100I065 LABORATORIOS DESTRUIDOS</v>
          </cell>
        </row>
        <row r="68">
          <cell r="B68" t="str">
            <v>0100I066 DROGAS INCAUTADAS (TONELADAS DE COCAINA)</v>
          </cell>
        </row>
        <row r="69">
          <cell r="B69" t="str">
            <v>0100I067 DROGA INCAUTADAS (TONELADAS DE MORFINA, HEROINA, BAZUCO Y MARIHUANA)</v>
          </cell>
        </row>
        <row r="70">
          <cell r="B70" t="str">
            <v>0100I068 PRECURSORES QUIMICOS SOLIDOS INCAUTADOS</v>
          </cell>
        </row>
        <row r="71">
          <cell r="B71" t="str">
            <v>0100I069 PRECURSORES QUIMICOS LIQUIDOS INCAUTADOS</v>
          </cell>
        </row>
        <row r="72">
          <cell r="B72" t="str">
            <v>0100I070 HECTAREAS DE CULTIVOS ILICITOS ERRADICADOS MANUALMENTE</v>
          </cell>
        </row>
        <row r="73">
          <cell r="B73" t="str">
            <v>0100I071 HECTAREAS DE CULTIVOS ILICITOS FUMIGADOS</v>
          </cell>
        </row>
        <row r="74">
          <cell r="B74" t="str">
            <v>0100I072 DELITOS DE MAYOR IMPACTO</v>
          </cell>
        </row>
        <row r="75">
          <cell r="B75" t="str">
            <v>0100I073 MATERIAL DE GUERRA INCAUTADO (ARMAS, MUNICION, GRANADAS)</v>
          </cell>
        </row>
        <row r="76">
          <cell r="B76" t="str">
            <v>0100I074 SECUESTRADOS RESCATADOS</v>
          </cell>
        </row>
        <row r="77">
          <cell r="B77" t="str">
            <v>0100I075 COBERTURA AREA MARITIMA</v>
          </cell>
        </row>
        <row r="78">
          <cell r="B78" t="str">
            <v>0100I076 SOLDADOS PROFESIONALES</v>
          </cell>
        </row>
        <row r="79">
          <cell r="B79" t="str">
            <v>0100I077 HORAS DE VUELO EN APOYO DE OPERACIONES DE ORDEN PUBLICO</v>
          </cell>
        </row>
        <row r="80">
          <cell r="B80" t="str">
            <v>0100I078 UNIDADES DE CONTRAGUERRILLA DOTADAS CON TELEFONOS SATELITALES PARA OPERAR EFICAZMENTE EN EL AREA</v>
          </cell>
        </row>
        <row r="81">
          <cell r="B81" t="str">
            <v>0100I079 CAPACIDAD HELICOPORTADA</v>
          </cell>
        </row>
        <row r="82">
          <cell r="B82" t="str">
            <v>0100I080 MANTENIMIENTO DE LA CAPACIDAD DE VIGILANCIA COSTERA</v>
          </cell>
        </row>
        <row r="83">
          <cell r="B83" t="str">
            <v>02000000 SECTOR INDUSTRIA COMERCIO EXTERIOR</v>
          </cell>
        </row>
        <row r="84">
          <cell r="B84" t="str">
            <v>0200I001 INICIATIVAS INDUSTRIALES GENERADAS DE LAS DEMOSTRACIONES DE CATALOGO</v>
          </cell>
        </row>
        <row r="85">
          <cell r="B85" t="str">
            <v>0200I002 EMPLEOS GENERADOS POR EMPRESAS QUE RECIBIERON PRESTAMOS  (12/24 MESES DESPUES DE LA RECEPCION DEL PRESTAMO)</v>
          </cell>
        </row>
        <row r="86">
          <cell r="B86" t="str">
            <v>0200I003 EMPLEOS CONSERVADOS POR EMPRESAS QUE RECIBIERON PRESTAMOS  (12/24 MESES DESPUES DE LA RECEPCION DEL PRESTAMO)</v>
          </cell>
        </row>
        <row r="87">
          <cell r="B87" t="str">
            <v>0200I004 ASISTENTES POR EVENTO</v>
          </cell>
        </row>
        <row r="88">
          <cell r="B88" t="str">
            <v>0200I005 RESTRICCIONES INTERNAS POR PRODUCTO</v>
          </cell>
        </row>
        <row r="89">
          <cell r="B89" t="str">
            <v>0200I006 MONTO DE EXPORTACIONES</v>
          </cell>
        </row>
        <row r="90">
          <cell r="B90" t="str">
            <v>0200I007 MONTO DE IMPORTACIONES</v>
          </cell>
        </row>
        <row r="91">
          <cell r="B91" t="str">
            <v>0200I008 MONTO DE COMERCIO (EXPORTACIONES + IMPORTACIONES)</v>
          </cell>
        </row>
        <row r="92">
          <cell r="B92" t="str">
            <v>0200I009 MONTO DE LAS EXPORTACIONES DE BIENES</v>
          </cell>
        </row>
        <row r="93">
          <cell r="B93" t="str">
            <v>0200I010 TASA DE EXPORTACIONES DE BIENES</v>
          </cell>
        </row>
        <row r="94">
          <cell r="B94" t="str">
            <v>0200I011 MONTO DE LAS EXPORTACIONES DE SERVICIOS</v>
          </cell>
        </row>
        <row r="95">
          <cell r="B95" t="str">
            <v>0200I012 TASA DE EXPORTACIONES DE BIENES</v>
          </cell>
        </row>
        <row r="96">
          <cell r="B96" t="str">
            <v>0200I013 MONTO DE LAS EXPORTACIONES TRADICIONALES</v>
          </cell>
        </row>
        <row r="97">
          <cell r="B97" t="str">
            <v>0200I014 TASA DE EXPORTACIONES TRADICIONALES</v>
          </cell>
        </row>
        <row r="98">
          <cell r="B98" t="str">
            <v>0200I015 MONTO DE LAS EXPORTACIONES NO TRADICIONALES</v>
          </cell>
        </row>
        <row r="99">
          <cell r="B99" t="str">
            <v>0200I016 TASA DE EXPORTACIONES NO TRADICIONALES</v>
          </cell>
        </row>
        <row r="100">
          <cell r="B100" t="str">
            <v>0200I017 MONTO DE LAS EXPORTACIONES REALIZADAS A TRAVES DEL PLAN VALLEJO</v>
          </cell>
        </row>
        <row r="101">
          <cell r="B101" t="str">
            <v>0200I018 TASA DE EXPORTACIONES REALIZADAS A TRAVES DEL PLAN VALLEJO</v>
          </cell>
        </row>
        <row r="102">
          <cell r="B102" t="str">
            <v>0200I019 MONTO DE LAS IMPORTACIONES REALIZADAS A TRAVES DEL PLAN VALLEJO</v>
          </cell>
        </row>
        <row r="103">
          <cell r="B103" t="str">
            <v>0200I020 TASA DE IMPORTACIONES REALIZADAS A TRAVES DEL PLAN VALLEJO</v>
          </cell>
        </row>
        <row r="104">
          <cell r="B104" t="str">
            <v>0200I021 MONTO DE LAS EXPORTACIONES A ESTADOS UNIDOS</v>
          </cell>
        </row>
        <row r="105">
          <cell r="B105" t="str">
            <v>0200I022 TASA DE EXPORTACIONES A ESTADOS UNIDOS</v>
          </cell>
        </row>
        <row r="106">
          <cell r="B106" t="str">
            <v>0200I023 MONTO DE LAS IMPORTACIONES DE ESTADOS UNIDOS</v>
          </cell>
        </row>
        <row r="107">
          <cell r="B107" t="str">
            <v>0200I024 TASA DE IMPORTACIONES DE ESTADOS UNIDOS</v>
          </cell>
        </row>
        <row r="108">
          <cell r="B108" t="str">
            <v>0200I025 MONTO DE LAS EXPORTACIONES A CANADA</v>
          </cell>
        </row>
        <row r="109">
          <cell r="B109" t="str">
            <v>0200I026 TASA DE EXPORTACIONES A CANADA</v>
          </cell>
        </row>
        <row r="110">
          <cell r="B110" t="str">
            <v>0200I027 MONTO DE LAS IMPORTACIONES DE CANADA</v>
          </cell>
        </row>
        <row r="111">
          <cell r="B111" t="str">
            <v>0200I028 TASA DE IMPORTACIONES DE CANADA</v>
          </cell>
        </row>
        <row r="112">
          <cell r="B112" t="str">
            <v>0200I029 MONTO DE LAS EXPORTACIONES A CENTROAMERICA Y EL CARIBE</v>
          </cell>
        </row>
        <row r="113">
          <cell r="B113" t="str">
            <v>0200I030 TASA DE EXPORTACIONES A CENTROAMERICA Y EL CARIBE</v>
          </cell>
        </row>
        <row r="114">
          <cell r="B114" t="str">
            <v>0200I031 MONTO DE LAS IMPORTACIONES DE CENTROAMERICA Y EL CARIBE</v>
          </cell>
        </row>
        <row r="115">
          <cell r="B115" t="str">
            <v>0200I032 TASA DE IMPORTACIONES DE CENTROAMERICA Y EL CARIBE</v>
          </cell>
        </row>
        <row r="116">
          <cell r="B116" t="str">
            <v>0200I033 MONTO DE LAS EXPORTACIONES A LA UNION EUROPEA</v>
          </cell>
        </row>
        <row r="117">
          <cell r="B117" t="str">
            <v>0200I034 TASA DE EXPORTACIONES A LA UNION EUROPEA</v>
          </cell>
        </row>
        <row r="118">
          <cell r="B118" t="str">
            <v>0200I035 MONTO DE LAS IMPORTACIONES DE LA UNION EUROPEA</v>
          </cell>
        </row>
        <row r="119">
          <cell r="B119" t="str">
            <v>0200I036 TASA DE IMPORTACIONES DE LA UNION EUROPEA</v>
          </cell>
        </row>
        <row r="120">
          <cell r="B120" t="str">
            <v>0200I037 MONTO DE LAS EXPORTACIONES A LA CUENCA PACIFICA NICS</v>
          </cell>
        </row>
        <row r="121">
          <cell r="B121" t="str">
            <v>0200I038 TASA DE EXPORTACIONES A LA CUENCA PACIFICA NICS</v>
          </cell>
        </row>
        <row r="122">
          <cell r="B122" t="str">
            <v>0200I039 MONTO DE LAS IMPORTACIONES DE LA CUENCA PACIFICA NICS</v>
          </cell>
        </row>
        <row r="123">
          <cell r="B123" t="str">
            <v>0200I040 TASA DE IMPORTACIONES DE LA CUENCA PACIFICA NICS</v>
          </cell>
        </row>
        <row r="124">
          <cell r="B124" t="str">
            <v>0200I041 MONTO DE LAS EXPORTACIONES A JAPON</v>
          </cell>
        </row>
        <row r="125">
          <cell r="B125" t="str">
            <v>0200I042 TASA DE EXPORTACIONES A JAPON</v>
          </cell>
        </row>
        <row r="126">
          <cell r="B126" t="str">
            <v>0200I043 MONTO DE LAS IMPORTACIONES DE JAPON</v>
          </cell>
        </row>
        <row r="127">
          <cell r="B127" t="str">
            <v>0200I044 TASA DE IMPORTACIONES DE JAPON</v>
          </cell>
        </row>
        <row r="128">
          <cell r="B128" t="str">
            <v>0200I045 SOLICITUDES CERT RADICADAS</v>
          </cell>
        </row>
        <row r="129">
          <cell r="B129" t="str">
            <v>0200I046 SOCIEDADES DE COMERCIALIZACION INTERNACIONAL APROBADAS</v>
          </cell>
        </row>
        <row r="130">
          <cell r="B130" t="str">
            <v>0200I047 EMPRESAS REGISTRADAS EN EL SISTEMA DE INTELIGENCIA DE MERCADOS</v>
          </cell>
        </row>
        <row r="131">
          <cell r="B131" t="str">
            <v>0200I048 USUARIOS REGISTRADOS EN EL SISTEMA DE INTELIGENCIA DE MERCADOS</v>
          </cell>
        </row>
        <row r="132">
          <cell r="B132" t="str">
            <v>0200I049 COMBINACIONES DE PRODUCTOS CON POTENCIAL EXPORTADOR IDENTIFICADOS POR EL PIAS</v>
          </cell>
        </row>
        <row r="133">
          <cell r="B133" t="str">
            <v>0200I050 IDENTIFICACION DE COMBINACIONES DE PRODUCTOS CON POTENCIAL EXPORTADOR</v>
          </cell>
        </row>
        <row r="134">
          <cell r="B134" t="str">
            <v>0200I051 PLANES EXPORTADORES CON RECURSOS</v>
          </cell>
        </row>
        <row r="135">
          <cell r="B135" t="str">
            <v>0200I052 EMPRESAS ATENDIDAS POR PROEXPORT</v>
          </cell>
        </row>
        <row r="136">
          <cell r="B136" t="str">
            <v>0200I053 PROYECTOS ESPECIALES DE EXPORTACION APROBADOS</v>
          </cell>
        </row>
        <row r="137">
          <cell r="B137" t="str">
            <v>0200I054 EMPRESAS EN PROYECTOS ESPECIALES DE EXPORTACION APROBADOS</v>
          </cell>
        </row>
        <row r="138">
          <cell r="B138" t="str">
            <v>0200I055 EMPRESAS ATENDIDAS EN EL PROGRAMA EXPOPYME CON PLAN EXPORTADOR</v>
          </cell>
        </row>
        <row r="139">
          <cell r="B139" t="str">
            <v>0200I056 MONTO DE LA INVERSION EXTRANJERA DIRECTA CON PORTAFOLIO</v>
          </cell>
        </row>
        <row r="140">
          <cell r="B140" t="str">
            <v>0200I057 EMPRESAS VINCULADAS DENTRO DEL PROGRAMA DE ASEGURAMIENTO DE CALIDAD</v>
          </cell>
        </row>
        <row r="141">
          <cell r="B141" t="str">
            <v>0200I058 JORNADAS "SEMANA DEL EXPORTADOR" EFECTUADAS</v>
          </cell>
        </row>
        <row r="142">
          <cell r="B142" t="str">
            <v>0200I059 JORNADAS DE CAPACITACION A FUNCIONARIOS DEL SECTOR DE COMERCIO EXTERIOR</v>
          </cell>
        </row>
        <row r="143">
          <cell r="B143" t="str">
            <v>0200I060 FUNCIONARIOS CAPACITADOS EN LAS JORNADAS DE CAPACITACION A FUNCIONARIOS DEL SECTOR COMERCIO EXTERIOR</v>
          </cell>
        </row>
        <row r="144">
          <cell r="B144" t="str">
            <v>0200I061 VISITANTES DE LA PAGINA WEB DEL MINCOMEX</v>
          </cell>
        </row>
        <row r="145">
          <cell r="B145" t="str">
            <v>0200I062 UNIVERSIDADES CON CONVENIO DE CATEDRA DE NEGOCIOS INTERNACIONALES</v>
          </cell>
        </row>
        <row r="146">
          <cell r="B146" t="str">
            <v>0200I063 ANTEPROYECTOS PRESENTADOS AL PROGRAMA JOVENES EMPRENDEDORES EXPORTADORES</v>
          </cell>
        </row>
        <row r="147">
          <cell r="B147" t="str">
            <v>0200I064 PROYECTOS ACEPTADOS EN EL PROGRAMA JOVENES EMPRENDEDORES EXPORTADORES</v>
          </cell>
        </row>
        <row r="148">
          <cell r="B148" t="str">
            <v>0200I065 JORNADAS DE FORMACION A FORMADORES</v>
          </cell>
        </row>
        <row r="149">
          <cell r="B149" t="str">
            <v>0200I066 PERSONAS CAPACITADAS EN LAS JORNADAS DE FORMACION A FORMADORES</v>
          </cell>
        </row>
        <row r="150">
          <cell r="B150" t="str">
            <v>0200I067 COSTOS PROMEDIOS DE CREACION Y LEGALIZACION DE EMPRESAS</v>
          </cell>
        </row>
        <row r="151">
          <cell r="B151" t="str">
            <v>0200I068 RECURSOS FINANCIEROS COLOCADOS EN EL SECTOR COMERCIO</v>
          </cell>
        </row>
        <row r="152">
          <cell r="B152" t="str">
            <v>0200I069 VOLUMEN DE VENTAS DEL SECTOR COMERCIO</v>
          </cell>
        </row>
        <row r="153">
          <cell r="B153" t="str">
            <v>0200I070 EMPRESAS COMERCIALES CREADAS E INCUBADAS</v>
          </cell>
        </row>
        <row r="154">
          <cell r="B154" t="str">
            <v>03000000 SECTOR SALUD</v>
          </cell>
        </row>
        <row r="155">
          <cell r="B155" t="str">
            <v>0300I001 COBERTURA DE VACUNACION EN NIÑOS MENORES DE UN (1) AÑO</v>
          </cell>
        </row>
        <row r="156">
          <cell r="B156" t="str">
            <v>0300I002 COBERTURA DE VACUNACION EN NIÑOS ENTRE UN (1) Y CINCO (5) AÑOS (TRIPLE V)</v>
          </cell>
        </row>
        <row r="157">
          <cell r="B157" t="str">
            <v>0300I003 TASA DE INCIDENCIA DE LA MALARIA EN ZONAS ENDEMICAS</v>
          </cell>
        </row>
        <row r="158">
          <cell r="B158" t="str">
            <v>0300I004 TASA DE MORTALIDAD MATERNA</v>
          </cell>
        </row>
        <row r="159">
          <cell r="B159" t="str">
            <v>0300I005 TASA DE MORTALIDAD INFANTIL</v>
          </cell>
        </row>
        <row r="160">
          <cell r="B160" t="str">
            <v>0300I006 TASA DE MORTALIDAD POR TUMORES MALIGNOS</v>
          </cell>
        </row>
        <row r="161">
          <cell r="B161" t="str">
            <v>0300I007 TASA DE MORTALIDAD POR ENFERMEDADES CARDIOVASCULARES</v>
          </cell>
        </row>
        <row r="162">
          <cell r="B162" t="str">
            <v>0300I008 TASA DE MORTALIDAD POR CAUSA EXTERNA</v>
          </cell>
        </row>
        <row r="163">
          <cell r="B163" t="str">
            <v>0300I009 EFICIENCIA OPERACIONAL</v>
          </cell>
        </row>
        <row r="164">
          <cell r="B164" t="str">
            <v>0300I010 PROCESO DE DESCENTRALIZACION FORTALECIDO</v>
          </cell>
        </row>
        <row r="165">
          <cell r="B165" t="str">
            <v>0300I011 INDICE DE COBERTURA</v>
          </cell>
        </row>
        <row r="166">
          <cell r="B166" t="str">
            <v>0300I012 TRABAJADORES POBRES EN EL SISBEN EN ESTRATOS 1 Y 2 RESPECTO DE LOS TRABAJADORES DE EMPLEO EN ACCION</v>
          </cell>
        </row>
        <row r="167">
          <cell r="B167" t="str">
            <v>0300I013 NUMERO DE FAMILIAS BENEFICIADAS POR SUBSIDIO NUTRICION QUE PERTENECEN AL PROGRAMA "FAMILIAS EN ACCION"</v>
          </cell>
        </row>
        <row r="168">
          <cell r="B168" t="str">
            <v>0300I014 NIÑOS LLEVADOS A LOS CENTROS DE SALUD PARA ATENCION PREVENTIVA QUE PERTENECE AL PROGRAMA "FAMILIAS EN ACCION"</v>
          </cell>
        </row>
        <row r="169">
          <cell r="B169" t="str">
            <v>0300I015 BENEFICIARIOS DEL SUBPROGRAMA "JOVENES EN ACCION" EMPLEADOS.</v>
          </cell>
        </row>
        <row r="170">
          <cell r="B170" t="str">
            <v>0300I016 CUMPLIMIENTO EN EL RECAUDO EN LAS AREAS DE PENSIONES</v>
          </cell>
        </row>
        <row r="171">
          <cell r="B171" t="str">
            <v>0300I017 TIEMPO DE RECONOCIMIENTO (DIAS) DE PENSIONES</v>
          </cell>
        </row>
        <row r="172">
          <cell r="B172" t="str">
            <v>0300I018 INDICE DE INSATISFACCION EN EL SISTEMA DE SALUD</v>
          </cell>
        </row>
        <row r="173">
          <cell r="B173" t="str">
            <v>0300I019 INDICE DE INSATISFACCION EN EL REGIMEN DE PENSIONES</v>
          </cell>
        </row>
        <row r="174">
          <cell r="B174" t="str">
            <v>0300I020 INDICE DE INSATISFACCION EN EL SISTEMA GENERAL DE RIESGOS PROFESIONALES</v>
          </cell>
        </row>
        <row r="175">
          <cell r="B175" t="str">
            <v>0300I021 PASIVO PENSIONAL A CARGO DE LA NACION (% DEL PIB)</v>
          </cell>
        </row>
        <row r="176">
          <cell r="B176" t="str">
            <v>0300I022 CUMPLIMIENTO EN EL RECAUDO DEL SISTEMA GENERAL DE RIESGOS PROFESIONALES</v>
          </cell>
        </row>
        <row r="177">
          <cell r="B177" t="str">
            <v>0300I023 PRESTACIONES (ASISTENCIALES Y ECONOMICAS, SIN RESERVAS TECNICAS, POR ACCIDENTES DE TRABAJO Y ENFERMEDADES PROFESIONALES) RESPECTO DEL RECAUDO</v>
          </cell>
        </row>
        <row r="178">
          <cell r="B178" t="str">
            <v>0300I024 RESERVAS TECNICAS POR ACCIDENTES DE TRABAJO Y ENFERMEDADES PROFESIONALES RESPECTO A LOS RECAUDOS</v>
          </cell>
        </row>
        <row r="179">
          <cell r="B179" t="str">
            <v>0300I025 PROMOCION Y PREVENCION DEL SISTEMA GENERAL DE RIESGOS PROFESIONALES RESPECTO DEL RECAUDO</v>
          </cell>
        </row>
        <row r="180">
          <cell r="B180" t="str">
            <v>0300I026 NIVEL DE EVASION EN RIESGOS PROFESIONALES</v>
          </cell>
        </row>
        <row r="181">
          <cell r="B181" t="str">
            <v>0300I027 AFILIADOS ACTIVOS AL FONDO DE SOLIDARIDAD PENSIONAL</v>
          </cell>
        </row>
        <row r="182">
          <cell r="B182" t="str">
            <v>0300I028 COBERTURA EN PENSIONES A NIVEL NACIONAL</v>
          </cell>
        </row>
        <row r="183">
          <cell r="B183" t="str">
            <v>0300I029 COBERTURA EN PENSIONES DE AFILIADOS ACTIVOS A NIVEL NACIONAL</v>
          </cell>
        </row>
        <row r="184">
          <cell r="B184" t="str">
            <v>0300I030 POBLACION DE TRABAJADORES AFILIADOS AL SISTEMA GENERAL DE RIESGOS PROFESIONALES</v>
          </cell>
        </row>
        <row r="185">
          <cell r="B185" t="str">
            <v>0300I031 POBLACION AFILIADA AL SISTEMA GENERAL DE RIESGOS PROFESIONALES RESPECTO DE LA POBLACION ECONOMICAMENTE ACTIVA (PEA)</v>
          </cell>
        </row>
        <row r="186">
          <cell r="B186" t="str">
            <v>0300I032 CASOS DE ACCIDENTES DE TRABAJO RESPECTO A LOS TRABAJADORES AFILIADOS AL SISTEMA GENERAL DE RIESGOS PROFESIONALES</v>
          </cell>
        </row>
        <row r="187">
          <cell r="B187" t="str">
            <v>0300I033 CASOS DE ENFERMEDAD PROFESIONAL RESPECTO A LOS TRABAJADORES AFILIADOS AL SISTEMA GENERAL DE RIESGOS PROFESIONALES</v>
          </cell>
        </row>
        <row r="188">
          <cell r="B188" t="str">
            <v>0300I034 AFILIADOS AL REGIMEN SUBSIDIADO</v>
          </cell>
        </row>
        <row r="189">
          <cell r="B189" t="str">
            <v>0300I035 AFILIACION  MULTIPLE AL REGIMEN SUBSIDIADO</v>
          </cell>
        </row>
        <row r="190">
          <cell r="B190" t="str">
            <v>0300I036 AFILIADOS AL REGIMEN CONTRIBUTIVO</v>
          </cell>
        </row>
        <row r="191">
          <cell r="B191" t="str">
            <v>0300I037 POBLACION AFILIADA AL SISTEMA GENERAL DE SEGURIDAD SOCIAL EN SALUD</v>
          </cell>
        </row>
        <row r="192">
          <cell r="B192" t="str">
            <v>0300I038 POBLACION POBRE NO AFILIADA DEBIDAMENTE IDENTIFICADA MEDIANTE SISBEN</v>
          </cell>
        </row>
        <row r="193">
          <cell r="B193" t="str">
            <v>0300I039 NUEVOS AFILIADOS AL SISTEMA GENERAL DE SEGURIDAD SOCIAL EN SALUD</v>
          </cell>
        </row>
        <row r="194">
          <cell r="B194" t="str">
            <v>0300I040 COBERTURA DE VACUNACION DE NIÑOS MENORES DE UN AÑO</v>
          </cell>
        </row>
        <row r="195">
          <cell r="B195" t="str">
            <v>0300I041 CUMPLIMIENTO DE LA COBERTURA DE VACUNACION DE NIÑOS MENORES DE UN AÑO</v>
          </cell>
        </row>
        <row r="196">
          <cell r="B196" t="str">
            <v>0300I042 COBERTURA DE VACUNACION CON TRIPLE VIRAL EN NIÑOS DE UN AÑO</v>
          </cell>
        </row>
        <row r="197">
          <cell r="B197" t="str">
            <v>0300I043 CUMPLIMIENTO DE LA COBERTURA DE VACUNACION CON TRIPLE VIRAL EN NIÑOS DE UN AÑO</v>
          </cell>
        </row>
        <row r="198">
          <cell r="B198" t="str">
            <v>0300I044 COBERTURA DE VACUNACION ANTIRRABICA</v>
          </cell>
        </row>
        <row r="199">
          <cell r="B199" t="str">
            <v>0300I045 DEPARTAMENTOS QUE DESARROLLAN PROYECTOS DE PREVENCION AL CONSUMO (ALCOHOL, TABACO Y SUSTANCIAS PSICOACTIVAS)</v>
          </cell>
        </row>
        <row r="200">
          <cell r="B200" t="str">
            <v>0300I046 DISTRITOS QUE DESARROLLAN PROYECTOS DE PREVENCION AL CONSUMO (ALCOHOL, TABACO Y SUSTANCIAS PSICOACTIVAS)</v>
          </cell>
        </row>
        <row r="201">
          <cell r="B201" t="str">
            <v>0300I047 DEPARTAMENTOS QUE DESARROLLAN PROYECTOS DE PREVENCION DE LAS ENFERMEDADES CRONICAS NO TRANSMISIBLES</v>
          </cell>
        </row>
        <row r="202">
          <cell r="B202" t="str">
            <v>0300I048 DISTRITOS QUE DESARROLLAN PROYECTOS DE PREVENCION DE LAS ENFERMEDADES CRONICAS NO TRANSMISIBLES</v>
          </cell>
        </row>
        <row r="203">
          <cell r="B203" t="str">
            <v>0300I049 INCIDENCIA DE MALARIA EN EL PAIS (POR CADA 1,000 HABITANTES)</v>
          </cell>
        </row>
        <row r="204">
          <cell r="B204" t="str">
            <v>0300I050 DETECCION DE CASOS DE TUBERCULOSIS, TBC POSITIVOS</v>
          </cell>
        </row>
        <row r="205">
          <cell r="B205" t="str">
            <v>0300I051 CASOS NUEVOS DE LEPRA SIN DISCAPACIDAD</v>
          </cell>
        </row>
        <row r="206">
          <cell r="B206" t="str">
            <v>0300I052 DEPARTAMENTOS QUE DESARROLLAN PROYECTOS DE PROMOCION DE LA SALUD SEXUAL Y REPRODUCTIVA EN ADOLESCENTES</v>
          </cell>
        </row>
        <row r="207">
          <cell r="B207" t="str">
            <v>0300I053 DISTRITOS QUE DESARROLLAN PROYECTOS DE PROMOCION DE LA SALUD SEXUAL Y REPRODUCTIVA EN ADOLESCENTES</v>
          </cell>
        </row>
        <row r="208">
          <cell r="B208" t="str">
            <v>0300I054 INCIDENCIA DE SIFILIS CONGENITA (POR CADA 1,000 NACIDOS VIVOS)</v>
          </cell>
        </row>
        <row r="209">
          <cell r="B209" t="str">
            <v>0300I055 INCIDENCIA DE  POLIO (POR CADA 1,000 NACIDOS VIVOS)</v>
          </cell>
        </row>
        <row r="210">
          <cell r="B210" t="str">
            <v>0300I056 INCIDENCIA DE TETANOS NEONATAL (POR CADA 1,000 NACIDOS VIVOS)</v>
          </cell>
        </row>
        <row r="211">
          <cell r="B211" t="str">
            <v>0300I057 INCIDENCIA DE SARAMPION (POR CADA 100.000 NIÑOS MENORES DE 5 AÑOS)</v>
          </cell>
        </row>
        <row r="212">
          <cell r="B212" t="str">
            <v>0300I058 MORTALIDAD MATERNA</v>
          </cell>
        </row>
        <row r="213">
          <cell r="B213" t="str">
            <v>0300I059 MORTALIDAD INFANTIL</v>
          </cell>
        </row>
        <row r="214">
          <cell r="B214" t="str">
            <v>0300I060 REGISTRO DE PRESTADORES DE SERVICIOS DE SALUD ACTUALIZADO Y CONFIABLE (IPS PUBLICAS Y PRIVADAS)</v>
          </cell>
        </row>
        <row r="215">
          <cell r="B215" t="str">
            <v>0300I061 CAMAS POR TIPO DE INSTITUCION (IPS PUBLICAS Y PRIVADAS)</v>
          </cell>
        </row>
        <row r="216">
          <cell r="B216" t="str">
            <v>0300I062 NIÑOS ATENDIDOS EN HOGARES COMUNITARIOS DE BIENESTAR</v>
          </cell>
        </row>
        <row r="217">
          <cell r="B217" t="str">
            <v>0300I063 NIÑOS ATENDIDOS EN RESTAURANTES ESCOLARES</v>
          </cell>
        </row>
        <row r="218">
          <cell r="B218" t="str">
            <v>0300I064 JOVENES ATENDIDOS EN CLUBES JUVENILES</v>
          </cell>
        </row>
        <row r="219">
          <cell r="B219" t="str">
            <v>0300I065 EMBARAZADAS ATENDIDAS</v>
          </cell>
        </row>
        <row r="220">
          <cell r="B220" t="str">
            <v>0300I066 LACTANTES ATENDIDAS</v>
          </cell>
        </row>
        <row r="221">
          <cell r="B221" t="str">
            <v>0300I067 NIÑOS DE LA CALLE ATENDIDOS EN LAS MODALIDADES DE SERVICIO</v>
          </cell>
        </row>
        <row r="222">
          <cell r="B222" t="str">
            <v>0300I068 AGENTES EDUCATIVOS  COMUNITARIOS CAPACITADOS (PARA LA DETECCION PRECOZ, PREVENCION Y MANEJO DE EPISODIOS DE VIOLENCIA INTRA FAMILIAR)</v>
          </cell>
        </row>
        <row r="223">
          <cell r="B223" t="str">
            <v>0300I069 FAMILIAS ATENDIDAS EN TORNO A EPISODIOS DE VIOLENCIA INTRA FAMILIAR (MEDIANTE LAS ESTRATEGIAS EDUCADOR FAMILIAR Y ESCUELA DE PADRES)</v>
          </cell>
        </row>
        <row r="224">
          <cell r="B224" t="str">
            <v>0300I070 NIÑOS CON MEDIDA DE PROTECCION UBICADOS EN MEDIO FAMILIAR</v>
          </cell>
        </row>
        <row r="225">
          <cell r="B225" t="str">
            <v>0300I071 POBLACION FOCALIZADA EN HOGARES COMUNITARIOS DE BIENESTAR</v>
          </cell>
        </row>
        <row r="226">
          <cell r="B226" t="str">
            <v>0300I072 POBLACION FOCALIZADA EN RESTAURANTES ESCOLARES</v>
          </cell>
        </row>
        <row r="227">
          <cell r="B227" t="str">
            <v>0300I073 POBLACION FOCALIZADA EN CLUBES JUVENILES</v>
          </cell>
        </row>
        <row r="228">
          <cell r="B228" t="str">
            <v>0300I074 EMBARAZADAS Y LACTANTES FOCALIZADAS</v>
          </cell>
        </row>
        <row r="229">
          <cell r="B229" t="str">
            <v>0300I075 DESNUTRICION GLOBAL NACIONAL</v>
          </cell>
        </row>
        <row r="230">
          <cell r="B230" t="str">
            <v>0300I076 DESNUTRICION CRONICA NACIONAL</v>
          </cell>
        </row>
        <row r="231">
          <cell r="B231" t="str">
            <v>0300I077 DESNUTRICION AGUDA NACIONAL</v>
          </cell>
        </row>
        <row r="232">
          <cell r="B232" t="str">
            <v>04000000 SECTOR COMUNICACIONES</v>
          </cell>
        </row>
        <row r="233">
          <cell r="B233" t="str">
            <v>0400I001 LINEAS TELEFONICAS EN REGIONES DE ALTA DENSIDAD TELEFONICA</v>
          </cell>
        </row>
        <row r="234">
          <cell r="B234" t="str">
            <v>0400I002 LINEAS TELEFONICAS EN REGIONES DE BAJA DENSIDAD TELEFONICA.</v>
          </cell>
        </row>
        <row r="235">
          <cell r="B235" t="str">
            <v>0400I003 ATENCION EN INSTALACION DE LINEAS TELEFONICAS POR USUARIO</v>
          </cell>
        </row>
        <row r="236">
          <cell r="B236" t="str">
            <v>0400I004 ATENCION EN INSTALACION DE LINEAS POR FAMILIA</v>
          </cell>
        </row>
        <row r="237">
          <cell r="B237" t="str">
            <v>0400I005 PERSONAS CON ACCESO A INTERNET</v>
          </cell>
        </row>
        <row r="238">
          <cell r="B238" t="str">
            <v>0400I006 USUARIOS DE LOS SERVICIOS DE TELECOMUNICACIONES CONTROLADOS Y VIGILADOS POR EL MINISTERIO DE COMUNICACIONES</v>
          </cell>
        </row>
        <row r="239">
          <cell r="B239" t="str">
            <v>0400I007 FUNCIONARIOS BENEFICIADOS CON EL PLAN DE CAPACITACION</v>
          </cell>
        </row>
        <row r="240">
          <cell r="B240" t="str">
            <v>0400I008 FUNCIONARIOS BENEFICIADOS CON EL PROGRAMA DE BIENESTAR SOCIAL</v>
          </cell>
        </row>
        <row r="241">
          <cell r="B241" t="str">
            <v>0400I009 MUNICIPIOS QUE CUENTAN EL SERVICIO DE CORREO SOCIAL</v>
          </cell>
        </row>
        <row r="242">
          <cell r="B242" t="str">
            <v>0400I010 INTERCONEXION A LA RED DE ALTA VELOCIDAD DEL ESTADO COMUNITARIO</v>
          </cell>
        </row>
        <row r="243">
          <cell r="B243" t="str">
            <v>0400I011 MUNICIPIOS CUBIERTOS CON TELEFONOS PUBLICOS PARA SORDOS</v>
          </cell>
        </row>
        <row r="244">
          <cell r="B244" t="str">
            <v>0400I012 ESCUELAS BENEFICIADAS CON EL PROGRAMA COMPUTADORES PARA EDUCAR</v>
          </cell>
        </row>
        <row r="245">
          <cell r="B245" t="str">
            <v>0400I013 FUNCIONARIOS BENEFICIADOS CON MANTENIMIENTO DE EQUIPOS DE COMPUTO</v>
          </cell>
        </row>
        <row r="246">
          <cell r="B246" t="str">
            <v>0400I014 USUARIOS VIGILADOS Y COTROLADOS POR EL MINISTERIO DE COMUNICACIONES</v>
          </cell>
        </row>
        <row r="247">
          <cell r="B247" t="str">
            <v>0400I015 HORAS DE CAPACITACION POR FUNCIONARIO</v>
          </cell>
        </row>
        <row r="248">
          <cell r="B248" t="str">
            <v>0400I016 SATISFACCION DE LOS FUNCIONARIOS BENEFICIADOS CON PROGRAMAS DE BIENESTAR SOCIAL</v>
          </cell>
        </row>
        <row r="249">
          <cell r="B249" t="str">
            <v>0400I017 INTERCONEXION CON LAS DIRECCIONES TERRITORIALES</v>
          </cell>
        </row>
        <row r="250">
          <cell r="B250" t="str">
            <v>0400I018 TIEMPO DE RESPUESTA AL USUARIO</v>
          </cell>
        </row>
        <row r="251">
          <cell r="B251" t="str">
            <v>0400I019 MUNICIPIOS CUBIERTOS CON AGENCIAS DE CORREO SOCIAL</v>
          </cell>
        </row>
        <row r="252">
          <cell r="B252" t="str">
            <v>0400I020 LOCALIDADES CON SERVICIO DE TELEFONIA RURAL COMUNITARIA</v>
          </cell>
        </row>
        <row r="253">
          <cell r="B253" t="str">
            <v>0400I021 ESCUELAS PUBLICAS CONECTADAS A INTERNET</v>
          </cell>
        </row>
        <row r="254">
          <cell r="B254" t="str">
            <v>0400I022 HOSPITALES CONECTADOS A INTERNET</v>
          </cell>
        </row>
        <row r="255">
          <cell r="B255" t="str">
            <v>0400I023 ALCALDIAS CONECTADAS A INTERNET</v>
          </cell>
        </row>
        <row r="256">
          <cell r="B256" t="str">
            <v>0400I024 POBLACION BENEFICADA CON TELEFONOS PUBLICOS PARA SORDOS</v>
          </cell>
        </row>
        <row r="257">
          <cell r="B257" t="str">
            <v>0400I025 ESCUELAS PUBLICAS BENEFICIADAS CON EL PROGRAMA COMPUTADORES PARA EDUCAR</v>
          </cell>
        </row>
        <row r="258">
          <cell r="B258" t="str">
            <v>0400I026 ALUMNOS BENEFICADOS CON EL PROGRAMA COMPUTADORES PARA EDUCAR</v>
          </cell>
        </row>
        <row r="259">
          <cell r="B259" t="str">
            <v>0400I027 DOCENTES CAPACITADOS POR COMPUTADORES PARA EDUCAR</v>
          </cell>
        </row>
        <row r="260">
          <cell r="B260" t="str">
            <v>0400I028 DIRECTIVOS CAPACITADOS POR COMPUTADORES PARA EDUCAR</v>
          </cell>
        </row>
        <row r="261">
          <cell r="B261" t="str">
            <v>0400I029 POBLACION BENEFICIADA POR LA RADIODIFUSORA NACIONAL</v>
          </cell>
        </row>
        <row r="262">
          <cell r="B262" t="str">
            <v>0400I030 TIEMPO PROMEDIO DE RESPUESTA EN LA BUSQUEDA DE DOCUMENTOS</v>
          </cell>
        </row>
        <row r="263">
          <cell r="B263" t="str">
            <v>0400I031 DENSIDAD TELEFONICA EN EL RESTO DEL PAIS (EXCLUYE 5 GRANDES CIUDADES)</v>
          </cell>
        </row>
        <row r="264">
          <cell r="B264" t="str">
            <v>0400I032 LOCALIDADES RURALES CON ACCESO A TELEFONIA COMUNITARIA</v>
          </cell>
        </row>
        <row r="265">
          <cell r="B265" t="str">
            <v>0400I033 CIUDADES CON ACCESO LOCAL A INTERNET</v>
          </cell>
        </row>
        <row r="266">
          <cell r="B266" t="str">
            <v>0400I034 LOCALIDADES CON SERVICIO POSTAL</v>
          </cell>
        </row>
        <row r="267">
          <cell r="B267" t="str">
            <v>0400I035 PENETRACION TELEFONIA MOVIL</v>
          </cell>
        </row>
        <row r="268">
          <cell r="B268" t="str">
            <v>0400I036 LINEAS DE TELEFONIA BASICA CONMUTADA (TPBC) EN SERVICIO</v>
          </cell>
        </row>
        <row r="269">
          <cell r="B269" t="str">
            <v>0400I037 DENSIDAD TELEFONICA PUBLICA BASICA CONMUTADA EN SERVICIO</v>
          </cell>
        </row>
        <row r="270">
          <cell r="B270" t="str">
            <v>0400I038 USUARIOS DE TELEFONIA MOVIL CELULAR</v>
          </cell>
        </row>
        <row r="271">
          <cell r="B271" t="str">
            <v>0400I039 DENSIDAD DEL SERVICIO DE TELEFONIA MOVIL</v>
          </cell>
        </row>
        <row r="272">
          <cell r="B272" t="str">
            <v>0400I040 TIEMPO MEDIO DE REPARACION LINEAS TELEFONICAS</v>
          </cell>
        </row>
        <row r="273">
          <cell r="B273" t="str">
            <v>0400I041 TIEMPO MEDIO DE INSTALACION DE NUEVAS LINEAS</v>
          </cell>
        </row>
        <row r="274">
          <cell r="B274" t="str">
            <v>0400I042 DAÑOS POR CADA 100 ABONADOS DE TPBC</v>
          </cell>
        </row>
        <row r="275">
          <cell r="B275" t="str">
            <v>0400I043 AMPLIACION DE LA COBERTURA TELEFONICA</v>
          </cell>
        </row>
        <row r="276">
          <cell r="B276" t="str">
            <v>0400I044 TARIFA PROMEDIO DE TELEFONIA PUBLICA BASICA CONMUTADA DE LARGA DISTANCIA -TPBCLD- NACIONAL</v>
          </cell>
        </row>
        <row r="277">
          <cell r="B277" t="str">
            <v>0400I045 TARIFA PROMEDIO DE TELEFONIA PUBLICA BASICA CONMUTADA DE LARGA DISTANCIA -TPBCLD- INTERNACIONAL</v>
          </cell>
        </row>
        <row r="278">
          <cell r="B278" t="str">
            <v>0400I046 PARTICIPACION DEL SECTOR DE LAS TELECOMUNICACIONES EN EL PIB</v>
          </cell>
        </row>
        <row r="279">
          <cell r="B279" t="str">
            <v>0400I047 INVERSION NACIONAL EN EL SECTOR DE LAS TELECOMUNICACIONES</v>
          </cell>
        </row>
        <row r="280">
          <cell r="B280" t="str">
            <v>0400I048 INVERSION EXTRANJERA EN EL SECTOR DE LAS TELECOMUNICACIONES.</v>
          </cell>
        </row>
        <row r="281">
          <cell r="B281" t="str">
            <v>0400I049 CENTROS (INCLUYE ENTIDADES MILITARES) DE ACCESO COMUNITARIO A INTERNET</v>
          </cell>
        </row>
        <row r="282">
          <cell r="B282" t="str">
            <v>0400I050 CABECERAS  MUNICIPALES CON ACCESO CONMUTADO A INTERNET</v>
          </cell>
        </row>
        <row r="283">
          <cell r="B283" t="str">
            <v>0400I051 USUARIOS EN COLOMBIA CON ACCESO A INTERNET</v>
          </cell>
        </row>
        <row r="284">
          <cell r="B284" t="str">
            <v>0400I052 ENTIDADES GUBERNAMENTALES DEL NIVEL NACIONAL CON PAGINAS DE INTERNET</v>
          </cell>
        </row>
        <row r="285">
          <cell r="B285" t="str">
            <v>0400I053 MUNICIPIOS CON ACCESO A TECNOLOGIAS DE BANDA ANCHA LDMS</v>
          </cell>
        </row>
        <row r="286">
          <cell r="B286" t="str">
            <v>0400I054 COMPUTADORES POR CADA 100 HABITANTES</v>
          </cell>
        </row>
        <row r="287">
          <cell r="B287" t="str">
            <v>0400I055 USUARIOS DE INTERNET SECTOR COMERCIO</v>
          </cell>
        </row>
        <row r="288">
          <cell r="B288" t="str">
            <v>0400I056 USUARIOS DE INTERNET SECTOR EDUCACION</v>
          </cell>
        </row>
        <row r="289">
          <cell r="B289" t="str">
            <v>0400I057 USUARIOS DE INTERNET EN LOS HOGARES</v>
          </cell>
        </row>
        <row r="290">
          <cell r="B290" t="str">
            <v>0400I058 COMPUTADORES CONECTADOS A UNA RED</v>
          </cell>
        </row>
        <row r="291">
          <cell r="B291" t="str">
            <v>05000000 SECTOR MINAS Y ENERGIA</v>
          </cell>
        </row>
        <row r="292">
          <cell r="B292" t="str">
            <v>0500I001 COSTO PROMEDIO DE KWH</v>
          </cell>
        </row>
        <row r="293">
          <cell r="B293" t="str">
            <v>0500I002 COSTO CONEXION</v>
          </cell>
        </row>
        <row r="294">
          <cell r="B294" t="str">
            <v>0500I003 COSTO POTENCIA INSTALADA</v>
          </cell>
        </row>
        <row r="295">
          <cell r="B295" t="str">
            <v>0500I004 COBERTURA DEL SERVICIO DE GAS</v>
          </cell>
        </row>
        <row r="296">
          <cell r="B296" t="str">
            <v>0500I005 PROMEDIO DE HORAS DIARIAS DEL SERVICIO DE GAS</v>
          </cell>
        </row>
        <row r="297">
          <cell r="B297" t="str">
            <v>0500I006 VIVIENDAS (HOGARES) ATENDIDOS CON SERVICIO DE GAS</v>
          </cell>
        </row>
        <row r="298">
          <cell r="B298" t="str">
            <v>0500I007 CONSUMO NACIONAL DE ENERGIA EN KWH-DIA</v>
          </cell>
        </row>
        <row r="299">
          <cell r="B299" t="str">
            <v>0500I008 PROYECTOS DE EXPLOTACION MINERA LLEVADOS A CABO</v>
          </cell>
        </row>
        <row r="300">
          <cell r="B300" t="str">
            <v>0500I009 PROYECTOS DE EXPLOTACION MINERA LLEVADOS A CABO CON EXITO</v>
          </cell>
        </row>
        <row r="301">
          <cell r="B301" t="str">
            <v>0500I010 PERMISOS O LICENCIAS DE EXPLORACION MINERA APROBADAS O LEGALIZADAS</v>
          </cell>
        </row>
        <row r="302">
          <cell r="B302" t="str">
            <v>0500I011 DESVIACION PORCENTUAL DE LA DEMANDA ESTIMADA</v>
          </cell>
        </row>
        <row r="303">
          <cell r="B303" t="str">
            <v>0500I012 POBLACION CON SERVICIO DE ENERGIA ELECTRICA EN LAS AREAS RURALES</v>
          </cell>
        </row>
        <row r="304">
          <cell r="B304" t="str">
            <v>0500I013 COBERTURA DE LA RED DE SISTEMAS DEL MINISTERIO</v>
          </cell>
        </row>
        <row r="305">
          <cell r="B305" t="str">
            <v>0500I014 DEMANDA DE ENERGIA CUBIERTA CON TRANSACCIONES INTERCONEXIONALES</v>
          </cell>
        </row>
        <row r="306">
          <cell r="B306" t="str">
            <v>0500I015 CAPACIDAD INSTALADA</v>
          </cell>
        </row>
        <row r="307">
          <cell r="B307" t="str">
            <v>0500I016 VIVIENDAS (HOGARES) ATENDIDOS CON SERVICIO DE ENERGIA</v>
          </cell>
        </row>
        <row r="308">
          <cell r="B308" t="str">
            <v>0500I017 VALOR DE LOS SUBSIDIOS ENTREGADOS A LOS USUARIOS DE LOS ESTRATOS 1, 2 Y 3</v>
          </cell>
        </row>
        <row r="309">
          <cell r="B309" t="str">
            <v>0500I018 COBERTURA DEL SERVICIO DE ENERGIA EN LAS ZONAS INTERCONECTADAS</v>
          </cell>
        </row>
        <row r="310">
          <cell r="B310" t="str">
            <v>0500I019 COSTO PROMEDIO KILOWATIO HORA, KWH</v>
          </cell>
        </row>
        <row r="311">
          <cell r="B311" t="str">
            <v>0500I020 COSTO PROMEDIO DE KILOWATIOS HORA, KWH REPORTADOS.</v>
          </cell>
        </row>
        <row r="312">
          <cell r="B312" t="str">
            <v>0500I021 COSTO CONEXION</v>
          </cell>
        </row>
        <row r="313">
          <cell r="B313" t="str">
            <v>0500I022 COSTO POTENCIA INSTALADA.</v>
          </cell>
        </row>
        <row r="314">
          <cell r="B314" t="str">
            <v>0500I023 COBERTURA DEL SERVICIO DE ENERGIA EN ZONAS NO INTERCONECTADAS, ZNI</v>
          </cell>
        </row>
        <row r="315">
          <cell r="B315" t="str">
            <v>0500I024 VIVIENDAS (HOGARES) ATENDIDOS CON SERVICIO DE ENERGIA EN LAS ZNI</v>
          </cell>
        </row>
        <row r="316">
          <cell r="B316" t="str">
            <v>0500I025 PROMEDIO EN TIEMPO DEL SERVICIO DE ENERGIA EN ZNI</v>
          </cell>
        </row>
        <row r="317">
          <cell r="B317" t="str">
            <v>0500I026 PROYECTOS ENERGETICOS INTEGRALES (PRODUCTIVOS Y SOSTENIBLES) IDENTIFICADOS PARA ZNI</v>
          </cell>
        </row>
        <row r="318">
          <cell r="B318" t="str">
            <v>0500I027 PROYECTOS ESTRUCTURADOS CON ENERGIAS ALTERNATIVAS</v>
          </cell>
        </row>
        <row r="319">
          <cell r="B319" t="str">
            <v>0500I028 VARIACION DE LA PRODUCCION DEL SECTOR MINERO (PIBMINERO)</v>
          </cell>
        </row>
        <row r="320">
          <cell r="B320" t="str">
            <v>0500I029 NUEVOS PROSPECTOS MINEROS</v>
          </cell>
        </row>
        <row r="321">
          <cell r="B321" t="str">
            <v>0500I030 CRECIMIENTO DE LA PRODUCCION DEL SECTOR MINERO</v>
          </cell>
        </row>
        <row r="322">
          <cell r="B322" t="str">
            <v>0500I031 USUARIOS RESIDENCIALES CONECTADOS CON SERVICIO DE GAS NATURAL AL AÑO</v>
          </cell>
        </row>
        <row r="323">
          <cell r="B323" t="str">
            <v>0500I032 GRADO DE UTILIZACION DE PRODUCTOS</v>
          </cell>
        </row>
        <row r="324">
          <cell r="B324" t="str">
            <v>0500I033 VARIACION DE COSTOS DE PRODUCCION DE LAS UNIDADES MINERAS DOTADAS TECNOLOGICAMENTE</v>
          </cell>
        </row>
        <row r="325">
          <cell r="B325" t="str">
            <v>0500I034 CARGOS DE TRANSMISION</v>
          </cell>
        </row>
        <row r="326">
          <cell r="B326" t="str">
            <v>0500I035 CONSULTAS ATENDIDAS DE USUARIOS</v>
          </cell>
        </row>
        <row r="327">
          <cell r="B327" t="str">
            <v>0500I036 DERECHOS DE USUARIOS</v>
          </cell>
        </row>
        <row r="328">
          <cell r="B328" t="str">
            <v>0500I037 EMPRESAS QUE INCUMPLEN LA NORMATIVIDAD</v>
          </cell>
        </row>
        <row r="329">
          <cell r="B329" t="str">
            <v>0500I038 NUEVAS EMPRESAS COMPETITIVAS</v>
          </cell>
        </row>
        <row r="330">
          <cell r="B330" t="str">
            <v>0500I039 SOBRECOSTOS DE LOS GENERADORES POR FALTA DE SINCRONIZACION DE DESPACHO DE GAS</v>
          </cell>
        </row>
        <row r="331">
          <cell r="B331" t="str">
            <v>0500I040 GENERACION DE PRODUCTOS MINEROS</v>
          </cell>
        </row>
        <row r="332">
          <cell r="B332" t="str">
            <v>0500I041 CONTRAPRESTACIONES POR PRODUCCION MINERA RESULTADO DE LA GESTION INSTITUCIONAL</v>
          </cell>
        </row>
        <row r="333">
          <cell r="B333" t="str">
            <v>0500I043 VOLUMEN DE EXPORTACION MINERA</v>
          </cell>
        </row>
        <row r="334">
          <cell r="B334" t="str">
            <v>0500I044 INFORMACION URBANA DE AGUA NO CONTABILIZADA EN MUNICIPIOS MENOR A 100.000 HAB</v>
          </cell>
        </row>
        <row r="335">
          <cell r="B335" t="str">
            <v>0500I045 COBERTURA DEL SERVICIO DE ENERGIA ELECTRICA EN LAS AREAS URBANAS</v>
          </cell>
        </row>
        <row r="336">
          <cell r="B336" t="str">
            <v>0500I046 CUBRIMIENTO DEL SERVICIO ENERGIA ELECTRICA EN CAPITALES DE ZONAS NO INTERCONECTADAS</v>
          </cell>
        </row>
        <row r="337">
          <cell r="B337" t="str">
            <v>0500I047 PROMEDIO DE HORAS DIARIAS DE SERVICIO DE ENERGIA ELECTRICA EN CAPITALES DE ZONAS NO INTERCONECTADAS</v>
          </cell>
        </row>
        <row r="338">
          <cell r="B338" t="str">
            <v>0500I048 KILOMETROS DE LINEA DE TRANSMISION CONSTRUIDOS</v>
          </cell>
        </row>
        <row r="339">
          <cell r="B339" t="str">
            <v>0500I049 COBERTURA DE MUNICIPIOS CON POTENCIAL MAYOR DEL 30% EN SERVICIO DE GAS NATURAL POR RED PARA USUARIOS RESIDENCIALES</v>
          </cell>
        </row>
        <row r="340">
          <cell r="B340" t="str">
            <v>0500I050 CONSUMO NACIONAL DE GAS NATURAL (MILLONES DE BTU/DIA)</v>
          </cell>
        </row>
        <row r="341">
          <cell r="B341" t="str">
            <v>0500I051 PRODUCCION NACIONAL DE CRUDO (MILES DE BARRILES DE PETROLEO PRODUCIDOS DIARIAMENTE)</v>
          </cell>
        </row>
        <row r="342">
          <cell r="B342" t="str">
            <v>0500I052 BARRILES DE RESERVA DE PETROLEO DESCUBIERTOS</v>
          </cell>
        </row>
        <row r="343">
          <cell r="B343" t="str">
            <v>0500I053 POZOS DE PETROLEO PERFORADOS</v>
          </cell>
        </row>
        <row r="344">
          <cell r="B344" t="str">
            <v>0500I054 PARTICIPACION DEL PETROLEO Y SUS DERIVADOS EN LAS EXPORTACIONES NACIONALES</v>
          </cell>
        </row>
        <row r="345">
          <cell r="B345" t="str">
            <v>0500I055 RESERVAS REMANENTES DE PETROLEO (MILLONES DE BARRILES)</v>
          </cell>
        </row>
        <row r="346">
          <cell r="B346" t="str">
            <v>0500I056 DISPONIBILIDAD DE PETROLEO</v>
          </cell>
        </row>
        <row r="347">
          <cell r="B347" t="str">
            <v>0500I057 PRODUCCION DE ESMERALDAS</v>
          </cell>
        </row>
        <row r="348">
          <cell r="B348" t="str">
            <v>0500I058 PRODUCCION TOTAL DE CARBON</v>
          </cell>
        </row>
        <row r="349">
          <cell r="B349" t="str">
            <v>0500I059 PRODUCCION DE NIQUEL</v>
          </cell>
        </row>
        <row r="350">
          <cell r="B350" t="str">
            <v>0500I060 PRODUCCION DE ORO</v>
          </cell>
        </row>
        <row r="351">
          <cell r="B351" t="str">
            <v>0500I061 PRODUCCION DE PLATA</v>
          </cell>
        </row>
        <row r="352">
          <cell r="B352" t="str">
            <v>0500I062 USUARIOS ATENDIDOS POR EMPRESAS PRIVADAS DE DISTRIBUCION ELECTRICA</v>
          </cell>
        </row>
        <row r="353">
          <cell r="B353" t="str">
            <v>0500I063 ACTIVOS DE TRANSMISION ELECTRICA BAJO EL CONTROL PRIVADO</v>
          </cell>
        </row>
        <row r="354">
          <cell r="B354" t="str">
            <v>0500I064 ACTIVOS DE GENERACION ELECTRICA BAJO EL CONTROL PRIVADO</v>
          </cell>
        </row>
        <row r="355">
          <cell r="B355" t="str">
            <v>0500I065 EXPORTACIONES DE CARBON</v>
          </cell>
        </row>
        <row r="356">
          <cell r="B356" t="str">
            <v>0500I066 EXPORTACIONES DE NIQUEL</v>
          </cell>
        </row>
        <row r="357">
          <cell r="B357" t="str">
            <v>0500I067 EXPORTACIONES DE ORO</v>
          </cell>
        </row>
        <row r="358">
          <cell r="B358" t="str">
            <v>0500I068 EXPORTACIONES DE PLATA</v>
          </cell>
        </row>
        <row r="359">
          <cell r="B359" t="str">
            <v>0500I069 EXPORTACIONES DE ESMERALDA</v>
          </cell>
        </row>
        <row r="360">
          <cell r="B360" t="str">
            <v>06000000 SECTOR TRANSPORTE</v>
          </cell>
        </row>
        <row r="361">
          <cell r="B361" t="str">
            <v>0600I001 TIEMPO DE VIAJE POR TRAMO DE VIA TERRESTRE DEFINIDO</v>
          </cell>
        </row>
        <row r="362">
          <cell r="B362" t="str">
            <v>0600I002 MOVIMIENTO DE VEHICULOS POR TRAMO DE VIA DEFINIDO</v>
          </cell>
        </row>
        <row r="363">
          <cell r="B363" t="str">
            <v>0600I003 MOVIMIENTO DE BUQUES POR PUERTO O MUELLE</v>
          </cell>
        </row>
        <row r="364">
          <cell r="B364" t="str">
            <v>0600I004 OPERACIONES DE CABOTAJE POR PUERTO O MUELLE</v>
          </cell>
        </row>
        <row r="365">
          <cell r="B365" t="str">
            <v>0600I005 OPERACIONES INTERNACIONALES POR PUERTO O MUELLE</v>
          </cell>
        </row>
        <row r="366">
          <cell r="B366" t="str">
            <v>0600I006 HORAS DE VUELO POR AERONAVE</v>
          </cell>
        </row>
        <row r="367">
          <cell r="B367" t="str">
            <v>0600I007 SILLAS OCUPADAS POR VUELO Y AERONAVE</v>
          </cell>
        </row>
        <row r="368">
          <cell r="B368" t="str">
            <v>0600I008 VUELOS PROGRAMADOS POR VUELO O AERONAVE</v>
          </cell>
        </row>
        <row r="369">
          <cell r="B369" t="str">
            <v>0600I009 AEROPUERTOS QUE CUMPLEN CON ESPECIFICACIONES DE LA FEDERAL AVIATION ADMINISTRATION, FAA</v>
          </cell>
        </row>
        <row r="370">
          <cell r="B370" t="str">
            <v>0600I010 PASAJEROS MOVILIZADOS EN PUERTOS INTERNACIONALES</v>
          </cell>
        </row>
        <row r="371">
          <cell r="B371" t="str">
            <v>0600I011 MOVIMIENTO DE CARGA NACIONAL POR MODO DE TRANSPORTE</v>
          </cell>
        </row>
        <row r="372">
          <cell r="B372" t="str">
            <v>0600I012 VALOR TOTAL FLETE DE TRANSPORTE TERRESTRE DE CARGA POR TONELADA KILOMETRO</v>
          </cell>
        </row>
        <row r="373">
          <cell r="B373" t="str">
            <v>0600I013 VALOR TOTAL FLETE DE TRANSPORTE AEREO DE CARGA POR TONELADA Y KILOMETROS O RUTA</v>
          </cell>
        </row>
        <row r="374">
          <cell r="B374" t="str">
            <v>0600I014 VALOR TOTAL FLETE DE TRANSPORTE FERREO DE CARGA POR TONELADA Y KILOMETRO</v>
          </cell>
        </row>
        <row r="375">
          <cell r="B375" t="str">
            <v>0600I015 VALOR TOTAL FLETE DE TRANSPORTE FLUVIAL O MARITIMO DE CARGA POR TONELADA Y KILOMETRO</v>
          </cell>
        </row>
        <row r="376">
          <cell r="B376" t="str">
            <v>0600I016 VUELOS (LLEGANDO O SALIENDO) POR AEROPUERTO</v>
          </cell>
        </row>
        <row r="377">
          <cell r="B377" t="str">
            <v>0600I017 VARIACION EN EL VOLUMEN DE ALMACENAMIENTO DE CARGA EN PUERTOS</v>
          </cell>
        </row>
        <row r="378">
          <cell r="B378" t="str">
            <v>0600I018 VARIACION DEL MOVIMIENTO DIARIO DE CARGA EN PUERTOS</v>
          </cell>
        </row>
        <row r="379">
          <cell r="B379" t="str">
            <v>0600I019 VARIACION DE DESCARGA DIARIA DE CARGA EN PUERTOS</v>
          </cell>
        </row>
        <row r="380">
          <cell r="B380" t="str">
            <v>0600I020 COBERTURA DEL SISTEMAS DE RADIOAYUDAS</v>
          </cell>
        </row>
        <row r="381">
          <cell r="B381" t="str">
            <v>0600I021 COBERTURA DEL SISTEMA DE INFORMACION EN AEROPUERTOS</v>
          </cell>
        </row>
        <row r="382">
          <cell r="B382" t="str">
            <v>0600I022 COBERTURA DE SISTEMAS DE COMUNICACION</v>
          </cell>
        </row>
        <row r="383">
          <cell r="B383" t="str">
            <v>0600I023 COBERTURA DEL SISTEMA DE ENERGIA</v>
          </cell>
        </row>
        <row r="384">
          <cell r="B384" t="str">
            <v>0600I024 COBERTURA DE LA RED METEOROLOGICA</v>
          </cell>
        </row>
        <row r="385">
          <cell r="B385" t="str">
            <v>0600I025 COBERTURA DE EQUIPOS DE INCENDIO EN AEROPUERTOS</v>
          </cell>
        </row>
        <row r="386">
          <cell r="B386" t="str">
            <v>0600I026 MANTENIMIENTO Y CONSERVACION DE EQUIPOS DE COMPUTACION</v>
          </cell>
        </row>
        <row r="387">
          <cell r="B387" t="str">
            <v>0600I027 ADQUISICION DE SISTEMAS Y SERVICIOS INFORMATICOS</v>
          </cell>
        </row>
        <row r="388">
          <cell r="B388" t="str">
            <v>0600I028 MANTENIMIENTO A TERMINALES AEREOS</v>
          </cell>
        </row>
        <row r="389">
          <cell r="B389" t="str">
            <v>0600I029 INSPECCIONES A EMPRESAS AEREAS</v>
          </cell>
        </row>
        <row r="390">
          <cell r="B390" t="str">
            <v>0600I030 AEROPUERTOS CON SISTEMAS DE SEGURIDAD</v>
          </cell>
        </row>
        <row r="391">
          <cell r="B391" t="str">
            <v>0600I031 AEROPUERTOS CON OBRAS DE SISMORESISTENCIA</v>
          </cell>
        </row>
        <row r="392">
          <cell r="B392" t="str">
            <v>0600I032 INSPECCIONES A TALLERES AERONAUTICOS</v>
          </cell>
        </row>
        <row r="393">
          <cell r="B393" t="str">
            <v>0600I033 INSPECCION A ESCUELAS DE AVIACION</v>
          </cell>
        </row>
        <row r="394">
          <cell r="B394" t="str">
            <v>0600I034 MANTENIMIENTO DE PISTAS</v>
          </cell>
        </row>
        <row r="395">
          <cell r="B395" t="str">
            <v>0600I035 PASAJEROS MOVILIZADOS POR MEDIOS DE TRANSPORTE FERREO</v>
          </cell>
        </row>
        <row r="396">
          <cell r="B396" t="str">
            <v>0600I036 BUQUES CON CALADO MAXIMO PERMITIDO QUE USAN CANAL DE ACCESO</v>
          </cell>
        </row>
        <row r="397">
          <cell r="B397" t="str">
            <v>0600I037 VARIACION DE CARGA MOVILIZADA EN PUERTOS</v>
          </cell>
        </row>
        <row r="398">
          <cell r="B398" t="str">
            <v>0600I038 COBERTURA DE CAPACITACION A MANO DE OBRA NO CALIFICADA EN LA REGION</v>
          </cell>
        </row>
        <row r="399">
          <cell r="B399" t="str">
            <v>0600I039 COBERTURA CON EQUIPOS DE COMPUTO Y SERVICIOS DE RED</v>
          </cell>
        </row>
        <row r="400">
          <cell r="B400" t="str">
            <v>0600I040 CUBRIMIENTO DEL PROGRAMA ALIANZA</v>
          </cell>
        </row>
        <row r="401">
          <cell r="B401" t="str">
            <v>0600I041 VARIACION EN EL VOLUMEN DE CARGA MOVILIZADA EN PUERTOS</v>
          </cell>
        </row>
        <row r="402">
          <cell r="B402" t="str">
            <v>0600I042 VARIACION EN TIEMPO DE LA NAVEGABILIDAD</v>
          </cell>
        </row>
        <row r="403">
          <cell r="B403" t="str">
            <v>0600I043 INCREMENTO DE DIAS NAVEGABLES.</v>
          </cell>
        </row>
        <row r="404">
          <cell r="B404" t="str">
            <v>0600I044 VOLUMEN DE PASAJEROS</v>
          </cell>
        </row>
        <row r="405">
          <cell r="B405" t="str">
            <v>0600I045 INVERSION DE RECURSOS POR DEPARTAMENTO</v>
          </cell>
        </row>
        <row r="406">
          <cell r="B406" t="str">
            <v>0600I046 COBERTURA A PERSONAS BENEFICIADAS CON PROYECTOS</v>
          </cell>
        </row>
        <row r="407">
          <cell r="B407" t="str">
            <v>0600I047 COBERTURA A POBLACION BENEFICIADA CON PROYECTOS</v>
          </cell>
        </row>
        <row r="408">
          <cell r="B408" t="str">
            <v>0600I048 PASAJEROS MOVILIZADOS EN CANALES MUELLES O PUERTOS</v>
          </cell>
        </row>
        <row r="409">
          <cell r="B409" t="str">
            <v>0600I049 PASAJEROS MOVILIZADOS POR MEDIO DE TRANSPORTE</v>
          </cell>
        </row>
        <row r="410">
          <cell r="B410" t="str">
            <v>0600I050 VARIACION EN COSTOS DE OPERACION VEHICULAR</v>
          </cell>
        </row>
        <row r="411">
          <cell r="B411" t="str">
            <v>0600I051 APLICACIONES DE SISTEMAS EN SERVICIOS (PROCESOS ADMINISTRATIVOS Y MISIONALES)</v>
          </cell>
        </row>
        <row r="412">
          <cell r="B412" t="str">
            <v>0600I052 AREA DE PRODUCCION ANUAL POR ACTIVIDADES ECONOMICAS</v>
          </cell>
        </row>
        <row r="413">
          <cell r="B413" t="str">
            <v>0600I053 ATENCION ACCIDENTES DE TRANSITO A NIVEL NACIONAL</v>
          </cell>
        </row>
        <row r="414">
          <cell r="B414" t="str">
            <v>0600I054 CAPACIDAD CARGA AEREA MOVILIZADA</v>
          </cell>
        </row>
        <row r="415">
          <cell r="B415" t="str">
            <v>0600I055 VARIACION DE LA CARGA MOVILIZADA</v>
          </cell>
        </row>
        <row r="416">
          <cell r="B416" t="str">
            <v>0600I056 CONSULTAS O SOLICITUDES SOBRE OPERACION Y COSTOS DE TRANSPORTE RESUELTAS</v>
          </cell>
        </row>
        <row r="417">
          <cell r="B417" t="str">
            <v>0600I057 CUBRIMIENTO DE LA SEGURIDAD VIAL EN LA RED NACIONAL DE CARRETERAS</v>
          </cell>
        </row>
        <row r="418">
          <cell r="B418" t="str">
            <v>0600I058 TRAFICO PROMEDIO DIARIO</v>
          </cell>
        </row>
        <row r="419">
          <cell r="B419" t="str">
            <v>0600I059 VELOCIDAD DE OPERACION</v>
          </cell>
        </row>
        <row r="420">
          <cell r="B420" t="str">
            <v>0600I060 MOVILIZACION DE CARGA POR VIAJE</v>
          </cell>
        </row>
        <row r="421">
          <cell r="B421" t="str">
            <v>0600I061 REUNIONES DE CONCERTACION LOGRADAS CON LA COMUNIDAD</v>
          </cell>
        </row>
        <row r="422">
          <cell r="B422" t="str">
            <v>0600I062 OPERACIONES AEREAS</v>
          </cell>
        </row>
        <row r="423">
          <cell r="B423" t="str">
            <v>0600I063 TIEMPO DE ATERRIZAJE Y DECOLAJE DE LAS NAVES</v>
          </cell>
        </row>
        <row r="424">
          <cell r="B424" t="str">
            <v>0600I064 TIEMPO DE PASO POR FRONTERA</v>
          </cell>
        </row>
        <row r="425">
          <cell r="B425" t="str">
            <v>0600I065 TIEMPOS DE DESPLAZAMIENTO</v>
          </cell>
        </row>
        <row r="426">
          <cell r="B426" t="str">
            <v>0600I066 USUARIOS ATENDIDOS</v>
          </cell>
        </row>
        <row r="427">
          <cell r="B427" t="str">
            <v>0600I067 VENTAS ANUALES EN UNA ZONA</v>
          </cell>
        </row>
        <row r="428">
          <cell r="B428" t="str">
            <v>0600I068 VARIACION EN EL VALOR TOTAL FLETE TERRESTRE DE CARGA</v>
          </cell>
        </row>
        <row r="429">
          <cell r="B429" t="str">
            <v>0600I069 COBERTURA EN SEGURIDAD EN AEROPUERTOS</v>
          </cell>
        </row>
        <row r="430">
          <cell r="B430" t="str">
            <v>0600I070 MOVIMIENTO DE CARGA NACIONAL POR MODO DE TRANSPORTE AEREO</v>
          </cell>
        </row>
        <row r="431">
          <cell r="B431" t="str">
            <v>0600I071 MOVIMIENTO DE PASAJEROS POR MODO DE TRANSPORTE</v>
          </cell>
        </row>
        <row r="432">
          <cell r="B432" t="str">
            <v>0600I072 MOVIMIENTO DE PASAJEROS POR MODO DE TRANSPORTE AEREO</v>
          </cell>
        </row>
        <row r="433">
          <cell r="B433" t="str">
            <v>0600I073 NRO DE ACCIDENTES POR MODO DE TRANSPORTE</v>
          </cell>
        </row>
        <row r="434">
          <cell r="B434" t="str">
            <v>0600I074 NRO DE ACCIDENTES POR MODO DE TRANSPORTE FERREO</v>
          </cell>
        </row>
        <row r="435">
          <cell r="B435" t="str">
            <v>0600I075 MANTENIMIENTO DE PISTAS</v>
          </cell>
        </row>
        <row r="436">
          <cell r="B436" t="str">
            <v>0600I076 MANTENIMIENTO DE CERRAMIENTOS EN PISTA AEREAS</v>
          </cell>
        </row>
        <row r="437">
          <cell r="B437" t="str">
            <v>0600I077 MANTENIMIENTO DE TERMINALES AEREOS</v>
          </cell>
        </row>
        <row r="438">
          <cell r="B438" t="str">
            <v>0600I078 CONSTRUCCIÓN DE PISTAS AEREAS</v>
          </cell>
        </row>
        <row r="439">
          <cell r="B439" t="str">
            <v>0600I079 CONSTRUCCIÓN DE CERRAMIENTOS EN PISTAS AEREAS</v>
          </cell>
        </row>
        <row r="440">
          <cell r="B440" t="str">
            <v>0600I080 CONSTRUCCIÓN DE TERMINALES AEREOS</v>
          </cell>
        </row>
        <row r="441">
          <cell r="B441" t="str">
            <v>0600I081 CONSTRUCCIÓN DE INSTALACIONES ADMINISTRATIVAS</v>
          </cell>
        </row>
        <row r="442">
          <cell r="B442" t="str">
            <v>0600I082 MANTENIMIENTO DE INSTALACIONES ADMINISTRATIVAS</v>
          </cell>
        </row>
        <row r="443">
          <cell r="B443" t="str">
            <v>0600I083 OBRAS DE SISMORESISTENCIA EN INSTALACIONES</v>
          </cell>
        </row>
        <row r="444">
          <cell r="B444" t="str">
            <v>0600I084 MANTENIMIENTO A EQUIPOS DE SEGURIDAD</v>
          </cell>
        </row>
        <row r="445">
          <cell r="B445" t="str">
            <v>0600I085 SEGURIDAD AEROPORTUARIA</v>
          </cell>
        </row>
        <row r="446">
          <cell r="B446" t="str">
            <v>0600I086 AEROPUERTOS CON INFRAESTRUCTURA AMBIENTAL</v>
          </cell>
        </row>
        <row r="447">
          <cell r="B447" t="str">
            <v>0600I087 AEROPUERTOS CUBIERTOS CON SISTEMAS DE VIGILANCIA</v>
          </cell>
        </row>
        <row r="448">
          <cell r="B448" t="str">
            <v>0600I088 COBERTURA DE LA RED DE SISTEMAS</v>
          </cell>
        </row>
        <row r="449">
          <cell r="B449" t="str">
            <v>0600I089 CUBRIMIENTO ESTACIONES METEOROLÓGICAS</v>
          </cell>
        </row>
        <row r="450">
          <cell r="B450" t="str">
            <v>0600I090 MEJORAMIENTO EN LAS CONDICIONES DE TRABAJO</v>
          </cell>
        </row>
        <row r="451">
          <cell r="B451" t="str">
            <v>0600I091 KILOMETROS CONSTRUIDOS EN LA RED VIAL PRIMARIA POR CONCESION</v>
          </cell>
        </row>
        <row r="452">
          <cell r="B452" t="str">
            <v>0600I092 RED VIAL PRIMARIA CONSTRUIDA POR CONCESION</v>
          </cell>
        </row>
        <row r="453">
          <cell r="B453" t="str">
            <v>0600I093 KILOMETROS REHABILITADOS EN LA RED VIAL PRIMARIA POR CONCESION</v>
          </cell>
        </row>
        <row r="454">
          <cell r="B454" t="str">
            <v>0600I094 RED VIAL PRIMARIA REHABILITADA POR CONCESION</v>
          </cell>
        </row>
        <row r="455">
          <cell r="B455" t="str">
            <v>0600I095 KILOMETROS MANTENIDOS EN LA RED VIAL PRIMARIA POR CONCESION</v>
          </cell>
        </row>
        <row r="456">
          <cell r="B456" t="str">
            <v>0600I096 RED VIAL PRIMARIA MANTENIDA POR CONCESION</v>
          </cell>
        </row>
        <row r="457">
          <cell r="B457" t="str">
            <v>0600I097 VELOCIDAD PROMEDIO DE OPERACION DE LOS CORREDORES FERREOS</v>
          </cell>
        </row>
        <row r="458">
          <cell r="B458" t="str">
            <v>0600I098 KILOMETROS DE RED FERREA MANTENIDA</v>
          </cell>
        </row>
        <row r="459">
          <cell r="B459" t="str">
            <v>0600I099 RED FERREA MANTENIDA POR CONCESION</v>
          </cell>
        </row>
        <row r="460">
          <cell r="B460" t="str">
            <v>0600I100 KILOMETROS DE RED FERREA REHABILITADA</v>
          </cell>
        </row>
        <row r="461">
          <cell r="B461" t="str">
            <v>0600I101 RED FERREA MANTENIDA POR CONCESION</v>
          </cell>
        </row>
        <row r="462">
          <cell r="B462" t="str">
            <v>0600I102 CARGA MOVILIZADAS POR LA RED FERREA</v>
          </cell>
        </row>
        <row r="463">
          <cell r="B463" t="str">
            <v>0600I103 MOVIMIENTO DE PASAJEROS POR LA RED FERREA</v>
          </cell>
        </row>
        <row r="464">
          <cell r="B464" t="str">
            <v>0600I104 CANALES DE ACCESO A PUERTOS ADJUDICADOS EN CONCESION</v>
          </cell>
        </row>
        <row r="465">
          <cell r="B465" t="str">
            <v>0600I105 RED VIAL PRINCIPAL CONSTRUIDA</v>
          </cell>
        </row>
        <row r="466">
          <cell r="B466" t="str">
            <v>0600I106 KILOMETROS CONSTRUIDOS RED VIAL PRINCIPAL</v>
          </cell>
        </row>
        <row r="467">
          <cell r="B467" t="str">
            <v>0600I107 RED VIAL PRINCIPAL REHABILITADA</v>
          </cell>
        </row>
        <row r="468">
          <cell r="B468" t="str">
            <v>0600I108 KILOMETROS REHABILITADOS RED VIAL PRINCIPAL</v>
          </cell>
        </row>
        <row r="469">
          <cell r="B469" t="str">
            <v>0600I109 RED VIAL PRINCIPAL CONSERVADA A TRAVES DE MICROEMPRESAS</v>
          </cell>
        </row>
        <row r="470">
          <cell r="B470" t="str">
            <v>0600I110 KILOMETROS CONSERVADOS EN LA RED VIAL PRINCIPAL A TRAVES DE MICROEMPRESAS</v>
          </cell>
        </row>
        <row r="471">
          <cell r="B471" t="str">
            <v>0600I111 RED VIAL PRINCIPAL CONSERVADOS POR MANTENIMIENTO PERIODICO</v>
          </cell>
        </row>
        <row r="472">
          <cell r="B472" t="str">
            <v>0600I112 KILOMETROS CONSERVADOS POR MANTENIMIENTO PERIODICO EN LA RED VIAL PRINCIPAL</v>
          </cell>
        </row>
        <row r="473">
          <cell r="B473" t="str">
            <v>0600I113 RED VIAL PAVIMENTADA EN BUEN ESTADO</v>
          </cell>
        </row>
        <row r="474">
          <cell r="B474" t="str">
            <v>0600I114 KILOMETROS PAVIMENTADOS Y EN BUEN ESTADO EN LA RED VIAL PRINCIPAL</v>
          </cell>
        </row>
        <row r="475">
          <cell r="B475" t="str">
            <v>0600I115 RED VIAL PAVIMENTADA EN REGULAR ESTADO</v>
          </cell>
        </row>
        <row r="476">
          <cell r="B476" t="str">
            <v>0600I116 KILOMETROS PAVIMENTADOS Y EN REGULAR ESTADO EN LA RED VIAL PRINCIPAL</v>
          </cell>
        </row>
        <row r="477">
          <cell r="B477" t="str">
            <v>0600I117 RED VIAL PAVIMENTADA EN MAL ESTADO</v>
          </cell>
        </row>
        <row r="478">
          <cell r="B478" t="str">
            <v>0600I118 KILOMETROS PAVIMENTADOS Y EN MAL ESTADO EN LA RED VIAL PRINCIPAL</v>
          </cell>
        </row>
        <row r="479">
          <cell r="B479" t="str">
            <v>0600I119 RED VIAL EN AFIRMADO EN BUEN ESTADO</v>
          </cell>
        </row>
        <row r="480">
          <cell r="B480" t="str">
            <v>0600I120 KILOMETROS EN AFIRMADO Y EN BUEN ESTADO EN LA RED VIAL PRINCIPAL</v>
          </cell>
        </row>
        <row r="481">
          <cell r="B481" t="str">
            <v>0600I121 RED VIAL EN AFIRMADO EN REGULAR ESTADO</v>
          </cell>
        </row>
        <row r="482">
          <cell r="B482" t="str">
            <v>0600I122 KILOMETROS EN AFIRMADO Y EN REGULAR ESTADO EN LA RED VIAL PRINCIPAL</v>
          </cell>
        </row>
        <row r="483">
          <cell r="B483" t="str">
            <v>0600I123 RED VIAL EN AFIRMADO EN MAL ESTADO</v>
          </cell>
        </row>
        <row r="484">
          <cell r="B484" t="str">
            <v>0600I124 KILOMETROS EN AFIRMADO Y EN MAL ESTADO EN LA RED VIAL PRINCIPAL</v>
          </cell>
        </row>
        <row r="485">
          <cell r="B485" t="str">
            <v>0600I125 RED VIAL SECUNDARIA MANTENIDA</v>
          </cell>
        </row>
        <row r="486">
          <cell r="B486" t="str">
            <v>0600I126 KILOMETROS MANTENIDOS EN LA RED VIAL SECUNDARIA</v>
          </cell>
        </row>
        <row r="487">
          <cell r="B487" t="str">
            <v>0600I127 RED VIAL TERCIARIA MANTENIDA</v>
          </cell>
        </row>
        <row r="488">
          <cell r="B488" t="str">
            <v>0600I128 KILOMETROS MANTENIDOS EN LA RED VIAL TERCIARIA</v>
          </cell>
        </row>
        <row r="489">
          <cell r="B489" t="str">
            <v>0600I129 RED VIAL SECUNDARIA CONSTRUIDA</v>
          </cell>
        </row>
        <row r="490">
          <cell r="B490" t="str">
            <v>0600I130 KILOMETROS CONSTRUIDOS EN LA RED VIAL SECUNDARIA</v>
          </cell>
        </row>
        <row r="491">
          <cell r="B491" t="str">
            <v>0600I131 RED VIAL TERCIARIA CONSTRUIDA</v>
          </cell>
        </row>
        <row r="492">
          <cell r="B492" t="str">
            <v>0600I132 KILOMETROS  CONSTRUIDOS EN LA RED VIAL TERCIARIA</v>
          </cell>
        </row>
        <row r="493">
          <cell r="B493" t="str">
            <v>0600I133 KILOMETROS TRANSFERIDOS DE LA RED VIAL TERCIARIA</v>
          </cell>
        </row>
        <row r="494">
          <cell r="B494" t="str">
            <v>0600I134 RED VIAL TERCIARIA TRANSFERIDA</v>
          </cell>
        </row>
        <row r="495">
          <cell r="B495" t="str">
            <v>0600I135 KILOMETROS MANTENIDOS EN LA RED FLUVIAL NAVEGABLE</v>
          </cell>
        </row>
        <row r="496">
          <cell r="B496" t="str">
            <v>0600I136 RED FLUVIAL NAVEGABLE MANTENIDA</v>
          </cell>
        </row>
        <row r="497">
          <cell r="B497" t="str">
            <v>0600I137 PERMANENCIA DE BUQUES EN PUERTO</v>
          </cell>
        </row>
        <row r="498">
          <cell r="B498" t="str">
            <v>0600I138 CARGA MOVILIZADA POR NAVE</v>
          </cell>
        </row>
        <row r="499">
          <cell r="B499" t="str">
            <v>0600I139 MOVIMIENTO DE CARGA POR NAVE</v>
          </cell>
        </row>
        <row r="500">
          <cell r="B500" t="str">
            <v>0600I140 MOVIMIENTO DE CARGA POR NAVE AL DIA</v>
          </cell>
        </row>
        <row r="501">
          <cell r="B501" t="str">
            <v>0600I141 DEPARTAMENTOS CON INVENTARIO DE VIAS ACTUALIZADO</v>
          </cell>
        </row>
        <row r="502">
          <cell r="B502" t="str">
            <v>0600I142 ACCIDENTALIDAD EN LA RED VIAL PRINCIPAL</v>
          </cell>
        </row>
        <row r="503">
          <cell r="B503" t="str">
            <v>0600I143 ACCIDENTALIDAD EN LA RED VIAL PRIMARIA</v>
          </cell>
        </row>
        <row r="504">
          <cell r="B504" t="str">
            <v>0600I144 ACCIDENTALIDAD EN LA RED VIAL SECUNDARIA</v>
          </cell>
        </row>
        <row r="505">
          <cell r="B505" t="str">
            <v>0600I145 ACCIDENTALIDAD EN LA RED VIAL TERCIARIA</v>
          </cell>
        </row>
        <row r="506">
          <cell r="B506" t="str">
            <v>0600I146 COBERTURA DE RADAR SECUNDARIO DE NIVEL SUPERIOR</v>
          </cell>
        </row>
        <row r="507">
          <cell r="B507" t="str">
            <v>0600I147 COBERTURA DE RADAR SECUNDARIO DE NIVEL INFERIOR</v>
          </cell>
        </row>
        <row r="508">
          <cell r="B508" t="str">
            <v>0600I148 COBERTURA DE RADAR PRIMARIO</v>
          </cell>
        </row>
        <row r="509">
          <cell r="B509" t="str">
            <v>0600I149 COBERTURA SISTEMA DE RADIOAYUDAS ILS</v>
          </cell>
        </row>
        <row r="510">
          <cell r="B510" t="str">
            <v>0600I150 COBERTURA SISTEMA DE RADIOAYUDAS VOR</v>
          </cell>
        </row>
        <row r="511">
          <cell r="B511" t="str">
            <v>0600I151 COBERTURA SISTEMA DE RADIOAYUDAS DME</v>
          </cell>
        </row>
        <row r="512">
          <cell r="B512" t="str">
            <v>0600I152 CUBRIMIENTO DEL SISTEMA DE COMUNICACIONES TIERRA - AIRE</v>
          </cell>
        </row>
        <row r="513">
          <cell r="B513" t="str">
            <v>0600I153 ACCIDENTES EN EL MODO DE TRANSPORTE AEREO</v>
          </cell>
        </row>
        <row r="514">
          <cell r="B514" t="str">
            <v>0600I154 ACCIDENTES EN EL MODO DE TRANSPORTE FERREO</v>
          </cell>
        </row>
        <row r="515">
          <cell r="B515" t="str">
            <v>0600I155 NOVEDADES EN LAS VIAS FERREAS</v>
          </cell>
        </row>
        <row r="516">
          <cell r="B516" t="str">
            <v>07000000 SECTOR EDUCACION Y CULTURA</v>
          </cell>
        </row>
        <row r="517">
          <cell r="B517" t="str">
            <v>0700I001 COBERTURA EN EDUCACION PREESCOLAR</v>
          </cell>
        </row>
        <row r="518">
          <cell r="B518" t="str">
            <v>0700I002 ESTUDIANTES QUE INGRESAN A UNA UNIVERSIDAD 2 AÑOS DESPUES DE LA GRADUACION</v>
          </cell>
        </row>
        <row r="519">
          <cell r="B519" t="str">
            <v>0700I003 RETENCION ESCOLAR SECUNDARIA</v>
          </cell>
        </row>
        <row r="520">
          <cell r="B520" t="str">
            <v>0700I004 COBERTURA EN EDUCACION PRIMARIA</v>
          </cell>
        </row>
        <row r="521">
          <cell r="B521" t="str">
            <v>0700I005 COBERTURA EN EDUCACION SECUNDARIA Y MEDIA</v>
          </cell>
        </row>
        <row r="522">
          <cell r="B522" t="str">
            <v>0700I006 VISITANTES A BIBLIOTECAS</v>
          </cell>
        </row>
        <row r="523">
          <cell r="B523" t="str">
            <v>0700I007 ARTISTAS PARTICIPANTES EN EL SALON NACIONAL DE ARTISTAS</v>
          </cell>
        </row>
        <row r="524">
          <cell r="B524" t="str">
            <v>0700I008 PUNTAJES MINIMOS LOGRADOS EN LAS PRUEBAS ACADEMICAS GRADUATE RECORD EXAM, GRE O DE LAS PRUEBAS GRADUATE MANAGEMENT ADMISION TEST, GMAT</v>
          </cell>
        </row>
        <row r="525">
          <cell r="B525" t="str">
            <v>0700I009 ESTUDIANTES QUE LOGRAN PUNTAJE MINIMO EN LAS PRUEBAS ACADEMICAS GRADUATE MANAGEMENT ADMISION TEST, GMAT</v>
          </cell>
        </row>
        <row r="526">
          <cell r="B526" t="str">
            <v>0700I010 EGRESADOS QUE SOLICITAN INGRESO A UNIVERSIDADES EXTRANJERAS Y SON ADMITIDOS</v>
          </cell>
        </row>
        <row r="527">
          <cell r="B527" t="str">
            <v>0700I011 EGRESADOS DE UNIVERSIDADES QUE LOGRAN CONSEGUIR TRABAJO DURANTE EL AÑO SIGUIENTE A SU TERMINACION, EN SU AREA DE TRABAJO</v>
          </cell>
        </row>
        <row r="528">
          <cell r="B528" t="str">
            <v>0700I012 RESULTADOS POR AREA TEMATICA EN LOS PUNTAJES DEL LOS EXAMEN DEL ICFES</v>
          </cell>
        </row>
        <row r="529">
          <cell r="B529" t="str">
            <v>0700I013 COBERTURA CON EXAMENES DEL ICFES</v>
          </cell>
        </row>
        <row r="530">
          <cell r="B530" t="str">
            <v>0700I014 ESTUDIANTES CON ALTOS PUNTAJES</v>
          </cell>
        </row>
        <row r="531">
          <cell r="B531" t="str">
            <v>0700I015 ESTUDIANTES DE SECUNDARIA GRADUADOS QUE NO LOGRARON INGRESAR A UNIVERSIDADES</v>
          </cell>
        </row>
        <row r="532">
          <cell r="B532" t="str">
            <v>0700I016 ESTUDIANTES DE SECUNDARIA GRADUADOS QUE LOGRARON INGRESAR A UNIVERSIDADES</v>
          </cell>
        </row>
        <row r="533">
          <cell r="B533" t="str">
            <v>0700I017 RESULTADOS DE LA PRUEBAS SABER E ICFES</v>
          </cell>
        </row>
        <row r="534">
          <cell r="B534" t="str">
            <v>0700I018 TASA DE COBERTURA NETA EN EDUCACION PRIMARIA</v>
          </cell>
        </row>
        <row r="535">
          <cell r="B535" t="str">
            <v>0700I019 TASA DE COBERTURA NETA EN EDUCACION MEDIA Y SECUNDARIA</v>
          </cell>
        </row>
        <row r="536">
          <cell r="B536" t="str">
            <v>0700I020 TASA DE RETENCION ESCOLAR PRIMARIA</v>
          </cell>
        </row>
        <row r="537">
          <cell r="B537" t="str">
            <v>0700I021 VARIACION EN EL NRO DE PERSONAS CON FORMACION EN DEPORTE</v>
          </cell>
        </row>
        <row r="538">
          <cell r="B538" t="str">
            <v>0700I022 INVESTIGADORES QUE HACEN PARTE DE LAS UNIVERSIDADES.</v>
          </cell>
        </row>
        <row r="539">
          <cell r="B539" t="str">
            <v>0700I023 PROGRAMAS ACREDITADOS DE EDUCACION SUPERIOR.</v>
          </cell>
        </row>
        <row r="540">
          <cell r="B540" t="str">
            <v>0700I024 AGRUPACIONES MUSICALES Y ORQUESTAS SINFONICAS JUVENILES E INFANTILES FUNCIONANDO</v>
          </cell>
        </row>
        <row r="541">
          <cell r="B541" t="str">
            <v>0700I025 BIBLIOTECAS PUBLICAS FORTALECIDAS A TRAVES DE LA RED DE BIBLIOTECAS A NIVEL NACIONAL</v>
          </cell>
        </row>
        <row r="542">
          <cell r="B542" t="str">
            <v>0700I026 DEPORTISTAS DE ALTO RENDIMIENTO APOYADOS POR ENTIDADES DEL ESTADO</v>
          </cell>
        </row>
        <row r="543">
          <cell r="B543" t="str">
            <v>0700I027 INVESTIGADORES FORMADOS.</v>
          </cell>
        </row>
        <row r="544">
          <cell r="B544" t="str">
            <v>0700I028 PROYECTOS AUTO EVALUADOS.</v>
          </cell>
        </row>
        <row r="545">
          <cell r="B545" t="str">
            <v>0700I029 ATENCION DE USUARIOS</v>
          </cell>
        </row>
        <row r="546">
          <cell r="B546" t="str">
            <v>0700I030 COBERTURA EDUCACION SUPERIOR</v>
          </cell>
        </row>
        <row r="547">
          <cell r="B547" t="str">
            <v>0700I031 COBERTURA EN EDUCCION DE LA POBLACION LIMITADA VISUAL</v>
          </cell>
        </row>
        <row r="548">
          <cell r="B548" t="str">
            <v>0700I032 COBERTURA CON EL CREDITO ICETEX</v>
          </cell>
        </row>
        <row r="549">
          <cell r="B549" t="str">
            <v>0700I033 ENTIDADES TERRITORIALES DOTADAS CON AULAS INFORMATICAS ACCESIBLES A LA POBLACION CON LIMITACION VISUAL</v>
          </cell>
        </row>
        <row r="550">
          <cell r="B550" t="str">
            <v>0700I034 POBLACION LIMITADA VISUAL BENEFICIADA CON MATERIAL Y EQUIPO TIFLOTECNICO</v>
          </cell>
        </row>
        <row r="551">
          <cell r="B551" t="str">
            <v>0700I035 GRADUADOS QUE NO LOGRARON INGRESAR AL MERCADO LABORAL, NI CONSIGUIERON ENTRADA A UNA UNIVERSIDAD</v>
          </cell>
        </row>
        <row r="552">
          <cell r="B552" t="str">
            <v>0700I036 GRADUADOS CON EMPLEOS BIEN REMUNERADOS O QUE CONTINUARON ESTUDIANDO 2 AÑOS DESPUES DE LA GRADUACION</v>
          </cell>
        </row>
        <row r="553">
          <cell r="B553" t="str">
            <v>0700I037 RESULTADOS DE LAS PRUEBAS "SABER"</v>
          </cell>
        </row>
        <row r="554">
          <cell r="B554" t="str">
            <v>0700I038 TASA DE COBERTURA (O TASA DE ESCOLARIDAD) EN EDUCACION PRIMARIA</v>
          </cell>
        </row>
        <row r="555">
          <cell r="B555" t="str">
            <v>0700I039 TASA DE COBERTURA EN EDUCACION MEDIA Y SECUNDARIA</v>
          </cell>
        </row>
        <row r="556">
          <cell r="B556" t="str">
            <v>0700I041 INDIVIDUOS FORMADOS EN EL DEPORTE</v>
          </cell>
        </row>
        <row r="557">
          <cell r="B557" t="str">
            <v>0700I042 CENTROS Y CASAS DE LA CULTURA OPERANDO</v>
          </cell>
        </row>
        <row r="558">
          <cell r="B558" t="str">
            <v>0700I043 ONGS CULTURALES ASESORADAS</v>
          </cell>
        </row>
        <row r="559">
          <cell r="B559" t="str">
            <v>0700I044 FONDOS MIXTOS DEL SISTEMA NACIONAL DE CULTURA EVALUADOS Y CON SEGUIMIENTO</v>
          </cell>
        </row>
        <row r="560">
          <cell r="B560" t="str">
            <v>0700I045 CENTROS CULTURALES DEL SISTEMA NACIONAL DE CULTURA EVALUADOS Y CON SEGUIMIENTO</v>
          </cell>
        </row>
        <row r="561">
          <cell r="B561" t="str">
            <v>0700I046 CONSEJOS DE ARCHIVISTICA EVALUADOS Y CON SEGUIMIENTO</v>
          </cell>
        </row>
        <row r="562">
          <cell r="B562" t="str">
            <v>0700I047 VISITANTES A PARQUES ARQUEOLOGICOS</v>
          </cell>
        </row>
        <row r="563">
          <cell r="B563" t="str">
            <v>0700I048 PERSONAS VISITANTES A PARQUES ARQUEOLOGICOS</v>
          </cell>
        </row>
        <row r="564">
          <cell r="B564" t="str">
            <v>0700I049 MONUMENTOS NACIONALES RESTAURADOS</v>
          </cell>
        </row>
        <row r="565">
          <cell r="B565" t="str">
            <v>0700I050 MONUMENTOS NACIONALES MANTENIDOS</v>
          </cell>
        </row>
        <row r="566">
          <cell r="B566" t="str">
            <v>0700I051 PARQUES ARQUEOLOGICOS RESTAURADOS</v>
          </cell>
        </row>
        <row r="567">
          <cell r="B567" t="str">
            <v>0700I052 PARQUES ARQUEOLOGICOS MANTENIDOS</v>
          </cell>
        </row>
        <row r="568">
          <cell r="B568" t="str">
            <v>0700I053 PARQUES ARQUEOLOGICOS PRESERVADOS</v>
          </cell>
        </row>
        <row r="569">
          <cell r="B569" t="str">
            <v>0700I054 MUSEOS VINCULADOS AL SISTEMA NACIONAL DE MUSEOS</v>
          </cell>
        </row>
        <row r="570">
          <cell r="B570" t="str">
            <v>0700I055 VISITANTES AL MUSEO NACIONAL</v>
          </cell>
        </row>
        <row r="571">
          <cell r="B571" t="str">
            <v>0700I056 VISITANTES A BIBLIOTECAS</v>
          </cell>
        </row>
        <row r="572">
          <cell r="B572" t="str">
            <v>0700I057 EVENTOS ARTISTICOS APOYADOS</v>
          </cell>
        </row>
        <row r="573">
          <cell r="B573" t="str">
            <v>0700I058 PROGRAMAS DE FORMACION QUE INVOLUCREN LA DIMENSION ARTISTICA Y CULTURAL COMO ESTRATEGIA PARA EL DESARROLLO INTEGRAL</v>
          </cell>
        </row>
        <row r="574">
          <cell r="B574" t="str">
            <v>0700I059 NIÑOS BENEFICIADOS EN TALLERES DE FORMACION ARTISTICA PARA LA INFANCIA</v>
          </cell>
        </row>
        <row r="575">
          <cell r="B575" t="str">
            <v>0700I060 CENTROS PILOTO DE FORMACION CULTURAL CREADOS</v>
          </cell>
        </row>
        <row r="576">
          <cell r="B576" t="str">
            <v>0700I061 CENTROS DE SERVICIOS ARCHIVISTICOS ASESORADOS</v>
          </cell>
        </row>
        <row r="577">
          <cell r="B577" t="str">
            <v>0700I062 CENTROS DE SERVICIOS ARCHIVISTICOS CREADOS</v>
          </cell>
        </row>
        <row r="578">
          <cell r="B578" t="str">
            <v>0700I063 CENTROS PILOTOS DE FORMACION ARQUEOLOGICA CREADOS</v>
          </cell>
        </row>
        <row r="579">
          <cell r="B579" t="str">
            <v>0700I064 ARTISTAS PARTICIPANTES EN EL SALON ARTISTAS</v>
          </cell>
        </row>
        <row r="580">
          <cell r="B580" t="str">
            <v>0700I065 BECAS NACIONALES EN ARTE OTORGADAS</v>
          </cell>
        </row>
        <row r="581">
          <cell r="B581" t="str">
            <v>0700I066 PREMIOS NACIONALES EN ARTE OTORGADOS</v>
          </cell>
        </row>
        <row r="582">
          <cell r="B582" t="str">
            <v>0700I067 INVESTIGACIONES EN ARTE Y CULTURA REALIZADAS</v>
          </cell>
        </row>
        <row r="583">
          <cell r="B583" t="str">
            <v>0700I068 INVESTIGACIONES EN ANTROPOLOGIA E HISTORIA REALIZADAS</v>
          </cell>
        </row>
        <row r="584">
          <cell r="B584" t="str">
            <v>0700I069 EXPOSICIONES DEL ARTE Y LA CULTURA E HISTORIA REALIZADAS</v>
          </cell>
        </row>
        <row r="585">
          <cell r="B585" t="str">
            <v>0700I070 OBRAS DE ARTE MUSICALES REGISTRADAS</v>
          </cell>
        </row>
        <row r="586">
          <cell r="B586" t="str">
            <v>0700I071 OBRAS DE ARTE ESCENICAS REGISTRADAS</v>
          </cell>
        </row>
        <row r="587">
          <cell r="B587" t="str">
            <v>0700I072 OBRAS DE LITERATURA REGISTRADAS</v>
          </cell>
        </row>
        <row r="588">
          <cell r="B588" t="str">
            <v>0700I073 PROGRAMAS DE RADIO PRODUCIDOS</v>
          </cell>
        </row>
        <row r="589">
          <cell r="B589" t="str">
            <v>0700I074 PROGRAMAS EMITIDOS A TRAVES DE RADIO COMUNITARIA</v>
          </cell>
        </row>
        <row r="590">
          <cell r="B590" t="str">
            <v>0700I075 PRODUCCIONES AUDIOVISUALES Y CINEMATOGRAFICAS COLOMBIANAS EXHIBIDAS</v>
          </cell>
        </row>
        <row r="591">
          <cell r="B591" t="str">
            <v>0700I076 PUBLICACIONES Y BOLETINES EN ARCHIVISTICA DIFUNDIDOS POR LOS MEDIOS</v>
          </cell>
        </row>
        <row r="592">
          <cell r="B592" t="str">
            <v>0700I077 PUBLICACIONES Y BOLETINES DE ANTROPOLOGIA E HISTORIA DIFUNDIDOS POR LOS MEDIOS</v>
          </cell>
        </row>
        <row r="593">
          <cell r="B593" t="str">
            <v>0700I078 PROGRAMAS DE DIALOGOS DE NACION PRODUCIDOS Y EMITIDOS</v>
          </cell>
        </row>
        <row r="594">
          <cell r="B594" t="str">
            <v>0700I079 PROGRAMAS DE TV DEL MINISTERIO DE CULTURA DIFUNDIDOS</v>
          </cell>
        </row>
        <row r="595">
          <cell r="B595" t="str">
            <v>0700I080 ESTUDIOS DE CONTRIBUCION A LA LUCHA  ANTIPIRATERIA DE LA INDUSTRIA CINEMATOGRAFICA</v>
          </cell>
        </row>
        <row r="596">
          <cell r="B596" t="str">
            <v>0700I081 ESTUDIOS DE CONTRIBUCION A LA LUCHA  ANTIPIRATERIA AUDIOVISUAL</v>
          </cell>
        </row>
        <row r="597">
          <cell r="B597" t="str">
            <v>0700I082 ESTUDIOS DE CONTRIBUCION A LA LUCHA  ANTIPIRATERIA RADIAL</v>
          </cell>
        </row>
        <row r="598">
          <cell r="B598" t="str">
            <v>0700I083 ESTUDIOS DE CONTRIBUCION A LA LUCHA  ANTIPIRATERIA DEL LIBRO</v>
          </cell>
        </row>
        <row r="599">
          <cell r="B599" t="str">
            <v>0700I084 PROYECTOS DE CONTRIBUCION A LA LUCHA  ANTIPIRATERIA DE LA INDUSTRIA CINEMATOGRAFICA</v>
          </cell>
        </row>
        <row r="600">
          <cell r="B600" t="str">
            <v>0700I085 PROYECTOS DE CONTRIBUCION A LA LUCHA  ANTIPIRATERIA AUDIOVISUAL</v>
          </cell>
        </row>
        <row r="601">
          <cell r="B601" t="str">
            <v>0700I086 PROYECTOS DE CONTRIBUCION A LA LUCHA  ANTIPIRATERIA RADIAL</v>
          </cell>
        </row>
        <row r="602">
          <cell r="B602" t="str">
            <v>0700I087 PROYECTOS DE CONTRIBUCION A LA LUCHA  ANTIPIRATERIA DEL LIBRO</v>
          </cell>
        </row>
        <row r="603">
          <cell r="B603" t="str">
            <v>0700I088 EJEMPLARES DE LAS MEMORIAS "SEMINARIO DE ECONOMIA Y CULTURA" PUBLICADOS Y DISTRIBUIDOS</v>
          </cell>
        </row>
        <row r="604">
          <cell r="B604" t="str">
            <v>0700I089 EVALUACION CENSAL A MUNICIPIOS CUBIERTOS POR EL PROGRAMA NUEVO SISTEMA ESCOLAR (ALUMNOS DE 5° A 9°)</v>
          </cell>
        </row>
        <row r="605">
          <cell r="B605" t="str">
            <v>0700I090 PRUEBAS A LAS QUE SE LES DIVULGA RESULTADOS (SABER, ICFES, TIMSS Y LLECE)</v>
          </cell>
        </row>
        <row r="606">
          <cell r="B606" t="str">
            <v>0700I091 PROMEDIO NACIONAL PREGUNTAS DEL NUCLEO COMUN (2) - ICFES (LENGUAJE)</v>
          </cell>
        </row>
        <row r="607">
          <cell r="B607" t="str">
            <v>0700I092 PROMEDIO NACIONAL PREGUNTAS DEL NUCLEO COMUN (2) - ICFES (MATEMATICAS)</v>
          </cell>
        </row>
        <row r="608">
          <cell r="B608" t="str">
            <v>0700I093 PROGRAMAS DE EDUCACION SUPERIOR EVALUADOS EN LOS PROCESOS DE CERTIFICACION DE REQUISITOS BASICOS</v>
          </cell>
        </row>
        <row r="609">
          <cell r="B609" t="str">
            <v>0700I094 NUEVOS CUPOS OFRECIDOS POR EL SECTOR OFICIAL</v>
          </cell>
        </row>
        <row r="610">
          <cell r="B610" t="str">
            <v>0700I095 CREDITOS PARA EDUCACION SUPERIOR ICETEX</v>
          </cell>
        </row>
        <row r="611">
          <cell r="B611" t="str">
            <v>0700I096 RECUPERACION DE CARTERA DE CREDITOS OTORGADOS POR EL ICETEX</v>
          </cell>
        </row>
        <row r="612">
          <cell r="B612" t="str">
            <v>0700I097 CREDITOS PARA EDUCACION AVALADOS A TRAVES DEL  ESQUEMA DEL FONDO NACIONAL DE GARANTIAS</v>
          </cell>
        </row>
        <row r="613">
          <cell r="B613" t="str">
            <v>0700I098 CREDITOS PARA EDUCACION OTORGADOS A LOS ESTRATOS 1, 2 Y 3</v>
          </cell>
        </row>
        <row r="614">
          <cell r="B614" t="str">
            <v>0700I099 CREDITOS UNIVERSITARIOS</v>
          </cell>
        </row>
        <row r="615">
          <cell r="B615" t="str">
            <v>0700I100 BENEFICIARIOS SUBSIDIADOS PARA EDUCACION BASICA Y MEDIA</v>
          </cell>
        </row>
        <row r="616">
          <cell r="B616" t="str">
            <v>0700I101 MUNICIPIOS GRADUADOS POR COBERTURA PLENA EN BASICA</v>
          </cell>
        </row>
        <row r="617">
          <cell r="B617" t="str">
            <v>0700I102 MUNICIPIOS CERTIFICADOS PARA EL MANEJO AUTONOMO DE LA EDUCACION</v>
          </cell>
        </row>
        <row r="618">
          <cell r="B618" t="str">
            <v>0700I103 CONVENIOS DE DESEMPEÑO CERTIFICADOS FIRMADOS</v>
          </cell>
        </row>
        <row r="619">
          <cell r="B619" t="str">
            <v>0700I104 DOCENTES TERRITORIALES INCORPORADOS A LA PLANTA DEL SITUADO FISCAL</v>
          </cell>
        </row>
        <row r="620">
          <cell r="B620" t="str">
            <v>0700I105 TRASLADO DE PLAZAS (EN Y ENTRE MUNICIPIOS)</v>
          </cell>
        </row>
        <row r="621">
          <cell r="B621" t="str">
            <v>0700I106 TRASLADO DE DOCENTES (EN Y ENTRE MUNICIPIOS)</v>
          </cell>
        </row>
        <row r="622">
          <cell r="B622" t="str">
            <v>0700I107 CANCELACION DE CARGOS TERRITORIALES NO FINANCIABLES</v>
          </cell>
        </row>
        <row r="623">
          <cell r="B623" t="str">
            <v>0700I108 CANCELACION DE CONTRATOS TERRITORIALES NO FINANCIABLES</v>
          </cell>
        </row>
        <row r="624">
          <cell r="B624" t="str">
            <v>0700I109 TASA DE COBERTURA EN EDUCACION PREESCOLAR</v>
          </cell>
        </row>
        <row r="625">
          <cell r="B625" t="str">
            <v>0700I110 TASA DE COBERTURA EN EDUCACION PRIMARIA</v>
          </cell>
        </row>
        <row r="626">
          <cell r="B626" t="str">
            <v>0700I111 TASA DE COBERTURA EN EDUCACION SECUNDARIA Y MEDIA</v>
          </cell>
        </row>
        <row r="627">
          <cell r="B627" t="str">
            <v>0700I112 TASA DE RETENCION ESCOLAR PREESCOLAR</v>
          </cell>
        </row>
        <row r="628">
          <cell r="B628" t="str">
            <v>0700I113 TASA DE RETENCION ESCOLAR PRIMARIA</v>
          </cell>
        </row>
        <row r="629">
          <cell r="B629" t="str">
            <v>0700I114 TASA DE RETENCION ESCOLAR SECUNDARIA Y MEDIA</v>
          </cell>
        </row>
        <row r="630">
          <cell r="B630" t="str">
            <v>0700I115 RELACION ALUMNO POR DOCENTE - OFICIAL - EN EDUCACION PREESCOLAR</v>
          </cell>
        </row>
        <row r="631">
          <cell r="B631" t="str">
            <v>0700I116 RELACION ALUMNO POR DOCENTE - OFICIAL - EN EDUCACION PRIMARIA</v>
          </cell>
        </row>
        <row r="632">
          <cell r="B632" t="str">
            <v>0700I117 RELACION ALUMNO POR DOCENTE - OFICIAL - EN EDUCACION MEDIA Y SECUNDARIA</v>
          </cell>
        </row>
        <row r="633">
          <cell r="B633" t="str">
            <v>0700I118 ALUMNOS CAPACITADOS EN CURSOS LARGOS POR EL SENA</v>
          </cell>
        </row>
        <row r="634">
          <cell r="B634" t="str">
            <v>0700I119 ALUMNOS CAPACITADOS EN CURSOS CORTOS POR EL SENA</v>
          </cell>
        </row>
        <row r="635">
          <cell r="B635" t="str">
            <v>0700I120 TASA DE DESEMPLEO DE LOS EGRESADOS DE CURSOS LARGOS DEL SENA</v>
          </cell>
        </row>
        <row r="636">
          <cell r="B636" t="str">
            <v>0700I121 TASA DE OCUPACION DE LOS EGRESADOS DE CURSOS LARGOS DEL SENA</v>
          </cell>
        </row>
        <row r="637">
          <cell r="B637" t="str">
            <v>0700I122 EGRESADOS CURSOS LARGOS DEL SENA QUE SE DEDICAN A ACTIVIDADES DIFERENTES A AQUELLAS EN LAS QUE RECIBIERON CAPACITACION</v>
          </cell>
        </row>
        <row r="638">
          <cell r="B638" t="str">
            <v>0700I123 EMPRESAS ATENDIDAS CON SERVICIOS TECNOLOGICOS POR EL SENA</v>
          </cell>
        </row>
        <row r="639">
          <cell r="B639" t="str">
            <v>0700I124 DESEMPLEADOS INSCRITOS EN LOS CENTROS DE INFORMACION PARA EL EMPLEO (CIES) DEL SENA QUE SE COLOCAN DIRECTA O INDIRECTAMENTE</v>
          </cell>
        </row>
        <row r="640">
          <cell r="B640" t="str">
            <v>0700I125 VACANTES CAPTADAS EN  LOS CIES DEL SENA Y CUBIERTAS A TRAVES DE ESTOS MISMOS CENTROS DIRECTAMENTE</v>
          </cell>
        </row>
        <row r="641">
          <cell r="B641" t="str">
            <v>0700I126 DESEMPLEADOS INSCRITOS EN LOS CIES DEL SENA, QUE SE ORIENTAN PARA CONSEGUIR EMPLEO O PARA CAPACITACION</v>
          </cell>
        </row>
        <row r="642">
          <cell r="B642" t="str">
            <v>0700I127 COLOCADOS POR LOS CIES DEL SENA EN  EMPLEOS GENERADOS POR LA ECONOMIA</v>
          </cell>
        </row>
        <row r="643">
          <cell r="B643" t="str">
            <v>0700I128 NUMERO DE NIÑOS BENEFICIADOS POR SUBSIDIOS EN EDUCACION PRIMARIA QUE PERTENECEN AL PROGRAMA "FAMILIAS EN ACCION"</v>
          </cell>
        </row>
        <row r="644">
          <cell r="B644" t="str">
            <v>0700I129 NUMERO DE JOVENES BENEFICIADOS POR SUBSIDIOS EN EDUCACION SECUNDARIA QUE PERTENECEN AL PROGRAMA "FAMILIAS EN ACCION"</v>
          </cell>
        </row>
        <row r="645">
          <cell r="B645" t="str">
            <v>0700I130 CAMBIO NETO EN LA ASISTENCIA ESCOLAR DE NIÑOS QUE PERTENECEN AL PROGRAMA "FAMILIAS EN ACCION"</v>
          </cell>
        </row>
        <row r="646">
          <cell r="B646" t="str">
            <v>0700I131 CAMBIO NETO EN DESERCION ESCOLAR DE NIÑOS QUE PERTENECEN AL PROGRAMA "FAMILIAS EN ACCION"</v>
          </cell>
        </row>
        <row r="647">
          <cell r="B647" t="str">
            <v>0700I132 CAMBIO NETO EN MATRICULAS ESCOLARES DE NIÑOS QUE PERTENECEN AL PROGRAMA "FAMILIAS EN ACCION"</v>
          </cell>
        </row>
        <row r="648">
          <cell r="B648" t="str">
            <v>08000000 SECTOR  INTERIOR Y JUSTICIA</v>
          </cell>
        </row>
        <row r="649">
          <cell r="B649" t="str">
            <v>0800I001 CASAS DE JUSTICIA EN FUNCIONAMIENTO</v>
          </cell>
        </row>
        <row r="650">
          <cell r="B650" t="str">
            <v>0800I002 INDICE DE EVACUAION RESPECTO AL TOT DE SALIDAS</v>
          </cell>
        </row>
        <row r="651">
          <cell r="B651" t="str">
            <v>0800I003 EVACUACION  DE PROCESOS</v>
          </cell>
        </row>
        <row r="652">
          <cell r="B652" t="str">
            <v>0800I004 INDICE DE DESCONGESTION RESPECTO AL TOT DE SALIDAS DEL PROCESO</v>
          </cell>
        </row>
        <row r="653">
          <cell r="B653" t="str">
            <v>0800I005 DESCONGESTION RESPECTO A LAS SALIDAS EFECTIVAS DE PROCESOS</v>
          </cell>
        </row>
        <row r="654">
          <cell r="B654" t="str">
            <v>0800I006 COBERTURA DE ATENCION DE USUARIOS DE REGISTRO CON LA NUEVA RED DE SISTEMAS</v>
          </cell>
        </row>
        <row r="655">
          <cell r="B655" t="str">
            <v>0800I007 COBERTURA  DE POBLACION ATENDIDA RESPECTO A LOS SERVICIOS PUBLICOS DE REGISTRO CON LA INTEGRACION DE SISTEMAS</v>
          </cell>
        </row>
        <row r="656">
          <cell r="B656" t="str">
            <v>0800I008 PORCENTAJE DE ATENCION A LOS USUARIOS CON LA REPOSICION DE EQUIPOS</v>
          </cell>
        </row>
        <row r="657">
          <cell r="B657" t="str">
            <v>0800I009 POBLACION BENEFICIADA POR PRESTACION DE SERVICIOS CON LA SISTEMATIZACION</v>
          </cell>
        </row>
        <row r="658">
          <cell r="B658" t="str">
            <v>0800I010 TIEMPO DE RESPUESTA EN EL SERVICIO</v>
          </cell>
        </row>
        <row r="659">
          <cell r="B659" t="str">
            <v>0800I011 VARIACION EN EL NRO DE USUARIOS ATENDIDOS</v>
          </cell>
        </row>
        <row r="660">
          <cell r="B660" t="str">
            <v>0800I012 COBERTURA DE SISTEMATIZACION DE PROCESOS MUNICIPALES</v>
          </cell>
        </row>
        <row r="661">
          <cell r="B661" t="str">
            <v>0800I013 VARIACION EN TIEMPO DE ENTREGA DE RESULTADOS EN LOS PROCESOS ELECTORALES CON VOTO ELECTRONICO</v>
          </cell>
        </row>
        <row r="662">
          <cell r="B662" t="str">
            <v>0800I014 MANTENIMIENTO Y MEJORAMIENTO DE SEDES POR MUNICIPIO.</v>
          </cell>
        </row>
        <row r="663">
          <cell r="B663" t="str">
            <v>0800I015 PERDIDA DE INFORMACION DE PROCESOS</v>
          </cell>
        </row>
        <row r="664">
          <cell r="B664" t="str">
            <v>0800I016 TIEMPO EN LA ENTREGA DEL DOCUMENTO</v>
          </cell>
        </row>
        <row r="665">
          <cell r="B665" t="str">
            <v>0800I017 BENEFICIARIOS ACTIVIDADES ESCUELA JUDICIAL</v>
          </cell>
        </row>
        <row r="666">
          <cell r="B666" t="str">
            <v>0800I018 CENTROS EDUCATIVOS ORGANIZADOS Y EN FUNCIONAMIENTO</v>
          </cell>
        </row>
        <row r="667">
          <cell r="B667" t="str">
            <v>0800I019 EQUIPOS INTERDISCIPLINARIOS CAPACITADOS EN ATENCION Y TRATAMIENTO PARA ATENCION AL RECLUSO</v>
          </cell>
        </row>
        <row r="668">
          <cell r="B668" t="str">
            <v>0800I020 ORGANIZACION DEL DESPACHO JUDICIAL (DESPACHOS ATENDIDOS CON PROGRAMAS DE ORGANIZACION DEL DESPACHO JUDICIAL JUEZ DIRECTOR DEL PROCESO)</v>
          </cell>
        </row>
        <row r="669">
          <cell r="B669" t="str">
            <v>0800I021 INTERNOS TRABAJANDO Y EN CAPACITACION</v>
          </cell>
        </row>
        <row r="670">
          <cell r="B670" t="str">
            <v>0800I022 COBERTURA DEL PROGRAMA DE PREVENCION A LA DROGADICCION A INTERNOS</v>
          </cell>
        </row>
        <row r="671">
          <cell r="B671" t="str">
            <v>0800I023 CAMBIO DE HABITOS DE SALUD DE INTERNOS POR PROGRAMAS DE PREVENCION SALUD</v>
          </cell>
        </row>
        <row r="672">
          <cell r="B672" t="str">
            <v>0800I024 VARIACION EN LA MORBILIDAD TOTAL POR PATOLOGIA A LOS SEIS MESES (PREVENCION Y PROMOCION DE LA SALUD)</v>
          </cell>
        </row>
        <row r="673">
          <cell r="B673" t="str">
            <v>0800I025 USUARIOS BENEFICIADOS POR LA INFRAESTRUCTURA FISICA</v>
          </cell>
        </row>
        <row r="674">
          <cell r="B674" t="str">
            <v>0800I026 PRODUCTIVIDAD</v>
          </cell>
        </row>
        <row r="675">
          <cell r="B675" t="str">
            <v>0800I027 OFERTA DEL SERVICIO</v>
          </cell>
        </row>
        <row r="676">
          <cell r="B676" t="str">
            <v>0800I028 EJECUCION PLANES SEGURIDAD</v>
          </cell>
        </row>
        <row r="677">
          <cell r="B677" t="str">
            <v>0800I029 ESTABILIDAD, ROTACION, EXCELENCIA EN EL SERVICIO</v>
          </cell>
        </row>
        <row r="678">
          <cell r="B678" t="str">
            <v>0800I030 EXCELENCIA EN EL SERVICIO</v>
          </cell>
        </row>
        <row r="679">
          <cell r="B679" t="str">
            <v>0800I031 OPORTUNIDAD</v>
          </cell>
        </row>
        <row r="680">
          <cell r="B680" t="str">
            <v>0800I032 PRODUCTIVIDAD PROCESOS</v>
          </cell>
        </row>
        <row r="681">
          <cell r="B681" t="str">
            <v>0800I033 PRODUCTIVIDAD PROCESOS QUE TERMINAN</v>
          </cell>
        </row>
        <row r="682">
          <cell r="B682" t="str">
            <v>0800I034 PERSONAL SANCIONADO POR VIOLACIONES A LOS DERECHOS HUMANOS QUE PERTENECE A LA FUERZA PUBLICA, FP</v>
          </cell>
        </row>
        <row r="683">
          <cell r="B683" t="str">
            <v>0800I035 PERSONAL SANCIONADO POR VIOLACIONES A LOS DERECHOS HUMANOS QUE PERTENECE A LA FUERZA PUBLICA, FP</v>
          </cell>
        </row>
        <row r="684">
          <cell r="B684" t="str">
            <v>0800I036 MIEMBROS DE LA FUERZA PUBLICA, FP, CONDENADOS POR LA FISCALIA, POR CONCEPTO DE VIOLACION DE DERECHOS HUMANOS</v>
          </cell>
        </row>
        <row r="685">
          <cell r="B685" t="str">
            <v>0800I037 MIEMBROS DE LA FUERZA PUBLICA, FP, CONDENADOS POR LA FISCALIA, POR CONCEPTO DE VIOLACION DE DERECHOS HUMANOS</v>
          </cell>
        </row>
        <row r="686">
          <cell r="B686" t="str">
            <v>0800I038 PERSONAL ABSUELTO POR LA FISCALIA</v>
          </cell>
        </row>
        <row r="687">
          <cell r="B687" t="str">
            <v>0800I039 PROCESOS ABIERTOS POR QUEJAS RECIBIDAS</v>
          </cell>
        </row>
        <row r="688">
          <cell r="B688" t="str">
            <v>0800I040 PROTECCION A LOS DEFENSORES DE DERECHOS HUMANOS</v>
          </cell>
        </row>
        <row r="689">
          <cell r="B689" t="str">
            <v>0800I041 CASOS PARA PROTECCION APROBADOS</v>
          </cell>
        </row>
        <row r="690">
          <cell r="B690" t="str">
            <v>0800I042 CASOS CON PROTECCION</v>
          </cell>
        </row>
        <row r="691">
          <cell r="B691" t="str">
            <v>0800I043 CASOS DE PERSONAS PROTEGIDAS QUE HAN SIDO ASESINADAS</v>
          </cell>
        </row>
        <row r="692">
          <cell r="B692" t="str">
            <v>0800I044 PERSONAS CAPACITADAS EN AUTOPROTECCION Y AUTO SEGURIDAD EN COORDINACION CON EL DEPARTAMENTO ADMINISTRATIVO DE SEGURIDAD, DAS</v>
          </cell>
        </row>
        <row r="693">
          <cell r="B693" t="str">
            <v>0800I045 EQUIDAD EN EL ACCESO</v>
          </cell>
        </row>
        <row r="694">
          <cell r="B694" t="str">
            <v>0800I046 OFERTA DEL SERVICIO</v>
          </cell>
        </row>
        <row r="695">
          <cell r="B695" t="str">
            <v>0800I047 OPORTUNIDAD</v>
          </cell>
        </row>
        <row r="696">
          <cell r="B696" t="str">
            <v>0800I048 PRODUCTIVIDAD</v>
          </cell>
        </row>
        <row r="697">
          <cell r="B697" t="str">
            <v>0800I049 ROTACION</v>
          </cell>
        </row>
        <row r="698">
          <cell r="B698" t="str">
            <v>0800I050 EXCELENCIA EN EL SERVICIO POR CALIFICACION</v>
          </cell>
        </row>
        <row r="699">
          <cell r="B699" t="str">
            <v>0800I051 EXCELENCIA EN EL SERVICIO POR JUECES DENTRO DEL RANGO DETERMINADO</v>
          </cell>
        </row>
        <row r="700">
          <cell r="B700" t="str">
            <v>0800I052 ESTABILIDAD</v>
          </cell>
        </row>
        <row r="701">
          <cell r="B701" t="str">
            <v>0800I053 CONTROL DISCIPLINARIO A ABOGADOS</v>
          </cell>
        </row>
        <row r="702">
          <cell r="B702" t="str">
            <v>0800I054 CONTROL DISCIPLINARIO A SERVIDORES</v>
          </cell>
        </row>
        <row r="703">
          <cell r="B703" t="str">
            <v>0800I055 PARTICIPACION PRESUPUESTAL</v>
          </cell>
        </row>
        <row r="704">
          <cell r="B704" t="str">
            <v>0800I056 SEGURIDAD COLECTIVA</v>
          </cell>
        </row>
        <row r="705">
          <cell r="B705" t="str">
            <v>0800I057 SEGURIDAD INDIVIDUAL</v>
          </cell>
        </row>
        <row r="706">
          <cell r="B706" t="str">
            <v>0800I058 COMITES REGIONALES PARA LA PREVENCION Y ATENCION DE DESASTRES CON PLAN TERRITORIAL</v>
          </cell>
        </row>
        <row r="707">
          <cell r="B707" t="str">
            <v>0800I059 MUNICIPIOS CON COMITES LOCALES DE PREVENCION Y ATENCION DE DESASTRES CON FONDO EN FUNCIONAMIENTO</v>
          </cell>
        </row>
        <row r="708">
          <cell r="B708" t="str">
            <v>0800I060 MUNICIPIOS EN QUE SE APLICA EL INSTRUMENTO DE DESCENTRALIZACION</v>
          </cell>
        </row>
        <row r="709">
          <cell r="B709" t="str">
            <v>0800I061 EQUIPOS DE COORDINACION INTERINSTITUCIONAL</v>
          </cell>
        </row>
        <row r="710">
          <cell r="B710" t="str">
            <v>0800I062 CASAS DE PARTICIPACION QUE SE IMPLEMENTARAN CON EL PROGRAMA "CASAS DE  PARTICIPACION" EN LOS ENTES TERRITORIALES</v>
          </cell>
        </row>
        <row r="711">
          <cell r="B711" t="str">
            <v>0800I063 COBERTURA DEL PLAN DE APOYO LEGISLATIVO (ENTIDADES DE ORDEN NACIONAL Y ENTES TERRITORIALES)</v>
          </cell>
        </row>
        <row r="712">
          <cell r="B712" t="str">
            <v>0800I064 PROYECTOS DE LEY Y DE ACTOS LEGISLATIVOS DE INTERES GUBERNAMENTAL CON SEGUIMIENTO Y ANALISIS ANTE EL CONGRESO</v>
          </cell>
        </row>
        <row r="713">
          <cell r="B713" t="str">
            <v>0800I065 HECTAREAS TITULADAS</v>
          </cell>
        </row>
        <row r="714">
          <cell r="B714" t="str">
            <v>0800I066 ORGANIZACIONES AFRO COLOMBIANAS ACTIVAS</v>
          </cell>
        </row>
        <row r="715">
          <cell r="B715" t="str">
            <v>0800I067 ORGANIZACIONES AFRO COLOMBIANAS CAPACITADAS EN DERECHOS ETNICOS</v>
          </cell>
        </row>
        <row r="716">
          <cell r="B716" t="str">
            <v>0800I068 COMUNIDADES INDIGENAS REPORTADAS</v>
          </cell>
        </row>
        <row r="717">
          <cell r="B717" t="str">
            <v>0800I069 GOBERNADORES INDIGENAS VERIFICADOS</v>
          </cell>
        </row>
        <row r="718">
          <cell r="B718" t="str">
            <v>0800I070 COMUNIDADES INDIGENAS RECONOCIDAS EN SALUD</v>
          </cell>
        </row>
        <row r="719">
          <cell r="B719" t="str">
            <v>0800I071 CONFLICTOS REGISTRADOS</v>
          </cell>
        </row>
        <row r="720">
          <cell r="B720" t="str">
            <v>0800I072 CENTROS DE INFORMACION POLICIAL EN FUNCIONAMIENTO</v>
          </cell>
        </row>
        <row r="721">
          <cell r="B721" t="str">
            <v>0800I073 ESTACIONES DE POLICIAL COFINANCIADAS CONSTRUIDAS</v>
          </cell>
        </row>
        <row r="722">
          <cell r="B722" t="str">
            <v>0800I074 ESTACIONES DE POLICIA COFINANCIADAS RECONSTRUIDAS</v>
          </cell>
        </row>
        <row r="723">
          <cell r="B723" t="str">
            <v>0800I075 ALCALDIAS RECONSTRUIDAS</v>
          </cell>
        </row>
        <row r="724">
          <cell r="B724" t="str">
            <v>0800I076 PERSONAS DESMOVILIZADAS AFILIADAS AL REGIMEN SUBSIDIADO</v>
          </cell>
        </row>
        <row r="725">
          <cell r="B725" t="str">
            <v>0800I077 POBLACION DESMOVILIZADA QUE ACCEDE A LA EDUCACION SUPERIOR</v>
          </cell>
        </row>
        <row r="726">
          <cell r="B726" t="str">
            <v>0800I078 POBLACION DESMOVILIZADA QUE VA A LA UNIVERSIDAD</v>
          </cell>
        </row>
        <row r="727">
          <cell r="B727" t="str">
            <v>0800I079 NIÑOS DESMOVILIZADOS VINCULADOS AL POS</v>
          </cell>
        </row>
        <row r="728">
          <cell r="B728" t="str">
            <v>0800I080 NIÑOS DESMOVILIZADOS ATENDIDOS PSICO AFECTIVAMENTE</v>
          </cell>
        </row>
        <row r="729">
          <cell r="B729" t="str">
            <v>0800I081 EMPLEOS GENERADOS PARA LA POBLACION DESMOVILIZADOS</v>
          </cell>
        </row>
        <row r="730">
          <cell r="B730" t="str">
            <v>0800I082 FUNCIONARIOS TERRITORIALES INVESTIGADOS Y SANCIONADOS PENAL, FISCAL Y DISCIPLINARIAMENTE</v>
          </cell>
        </row>
        <row r="731">
          <cell r="B731" t="str">
            <v>0800I083 PLANTAS DE PERSONAL MUNICIPIOS</v>
          </cell>
        </row>
        <row r="732">
          <cell r="B732" t="str">
            <v>0800I084 PLANTAS DE PERSONAL DEPARTAMENTOS</v>
          </cell>
        </row>
        <row r="733">
          <cell r="B733" t="str">
            <v>0800I085 NUEVAS CASAS DE JUSTICIA EN FUNCIONAMIENTO</v>
          </cell>
        </row>
        <row r="734">
          <cell r="B734" t="str">
            <v>0800I086 REINCIDENCIA DELICTIVA</v>
          </cell>
        </row>
        <row r="735">
          <cell r="B735" t="str">
            <v>0800I087 PRESOS FUGADOS</v>
          </cell>
        </row>
        <row r="736">
          <cell r="B736" t="str">
            <v>0800I088 PRESOS FUGADOS EN LOS NUEVOS ESTABLECIMIENTOS  DE RECLUSION</v>
          </cell>
        </row>
        <row r="737">
          <cell r="B737" t="str">
            <v>0800I089 NIVEL DE HACINAMIENTO DE LA POBLACION RECLUSA</v>
          </cell>
        </row>
        <row r="738">
          <cell r="B738" t="str">
            <v>0800I090 CUPOS NUEVOS RECIBIDOS POR EL INPEC Y EN OPERACION EN LOS ESTABLECIMIENTOS DE RECLUSION DEL ORDEN NACIONAL</v>
          </cell>
        </row>
        <row r="739">
          <cell r="B739" t="str">
            <v>0800I091 CUPOS NUEVOS GENERADOS Y ENTREGADOS AL INPEC MEDIANTE ACTA</v>
          </cell>
        </row>
        <row r="740">
          <cell r="B740" t="str">
            <v>0800I092 POBLACION CARCELARIA (NUMERO DE PRESOS POR 100.000 HABITANTES)</v>
          </cell>
        </row>
        <row r="741">
          <cell r="B741" t="str">
            <v>0800I093 POBLACION EN LAS CARCELES (NUMERO DE PRESOS POR 100.000 HABITANTES)</v>
          </cell>
        </row>
        <row r="742">
          <cell r="B742" t="str">
            <v>0800I094 CONDENADOS ENCARCELADOS (NUMERO DE PRESOS POR 100.000 HABITANTES)</v>
          </cell>
        </row>
        <row r="743">
          <cell r="B743" t="str">
            <v>09000000 SECTOR MEDIO AMBIENTE</v>
          </cell>
        </row>
        <row r="744">
          <cell r="B744" t="str">
            <v>0900I001 POBLACION AFECTADA POR DESASTRE NATURAL</v>
          </cell>
        </row>
        <row r="745">
          <cell r="B745" t="str">
            <v>0900I002 AREA AFECTADA POR DESASTRES.</v>
          </cell>
        </row>
        <row r="746">
          <cell r="B746" t="str">
            <v>0900I003 PARTICIPACION EN EL DESARROLLO FORESTAL</v>
          </cell>
        </row>
        <row r="747">
          <cell r="B747" t="str">
            <v>0900I004 CONSERVACION DE TIERRAS</v>
          </cell>
        </row>
        <row r="748">
          <cell r="B748" t="str">
            <v>0900I005 DEMANDA BIOQUIMICA DE OXIGENO EN LAS CORRIENTES SUPERFICIALES, DBO (MEDIDA DE CONTENIDO DE MATERIA ORGANICA BIODEGRADABLE)</v>
          </cell>
        </row>
        <row r="749">
          <cell r="B749" t="str">
            <v>0900I006 FUENTES CONTAMINANTES</v>
          </cell>
        </row>
        <row r="750">
          <cell r="B750" t="str">
            <v>0900I007 POBLACION EN JURISDICCION DE UNA CORPORACION AUTONOMA REGIONAL</v>
          </cell>
        </row>
        <row r="751">
          <cell r="B751" t="str">
            <v>0900I008 AREA AFECTADA POR DESASTRES</v>
          </cell>
        </row>
        <row r="752">
          <cell r="B752" t="str">
            <v>0900I009 PERDIDAS HUMANAS POR DESASTRE NATURAL</v>
          </cell>
        </row>
        <row r="753">
          <cell r="B753" t="str">
            <v>0900I010 TASA DE DEFORESTACION ANUAL</v>
          </cell>
        </row>
        <row r="754">
          <cell r="B754" t="str">
            <v>0900I011 PRODUCCION DE MACERA</v>
          </cell>
        </row>
        <row r="755">
          <cell r="B755" t="str">
            <v>0900I012 RELACION PRODUCCION - RESERVA DE RECURSO MADERABLE</v>
          </cell>
        </row>
        <row r="756">
          <cell r="B756" t="str">
            <v>0900I013 EMPRESAS VINCULADAS A PROGRAMAS DE MEJORAMIENTO CONTINUO</v>
          </cell>
        </row>
        <row r="757">
          <cell r="B757" t="str">
            <v>0900I014 EAR, EMPRESAS ATENDIDAS EN PROGRAMAS DE RECONVERSION A TECNOLOGIAS LIMPIAS EN UN PERIODO N; TEA, NUMERO TOTAL DE EMPRESAS ATENDIDAS EN PROGRAMAS DE RECONVERSION A TECNOLOGIAS LIMPIAS; TESS, NUMERO TOTAL DE EMPRESAS QUE S</v>
          </cell>
        </row>
        <row r="758">
          <cell r="B758" t="str">
            <v>0900I015 EMPRESAS BENEFICIADAS POR EL SISTEMA NACIONAL DE GARANTIAS</v>
          </cell>
        </row>
        <row r="759">
          <cell r="B759" t="str">
            <v>0900I016 CAPACITADAS EN PROGRAMAS DEL SENA PARA EL SECTOR PRODUCTIVO</v>
          </cell>
        </row>
        <row r="760">
          <cell r="B760" t="str">
            <v>0900I017 INCUBADORAS OPERANDO</v>
          </cell>
        </row>
        <row r="761">
          <cell r="B761" t="str">
            <v>0900I018 EMPRESAS INCUBADAS</v>
          </cell>
        </row>
        <row r="762">
          <cell r="B762" t="str">
            <v>0900I019 ECORREGIONES ESTRATEGICAS</v>
          </cell>
        </row>
        <row r="763">
          <cell r="B763" t="str">
            <v>0900I020 ECORREGIONES ESTRATEGICAS NACIONALES CARACTERIZADAS</v>
          </cell>
        </row>
        <row r="764">
          <cell r="B764" t="str">
            <v>0900I021 ECORREGIONES ESTRATEGICAS REGIONALES IDENTIFICADAS</v>
          </cell>
        </row>
        <row r="765">
          <cell r="B765" t="str">
            <v>0900I022 ECORREGIONES ESTRATEGICAS REGIONALES CON PROGRAMAS DE DESARROLLO SOSTENIBLE</v>
          </cell>
        </row>
        <row r="766">
          <cell r="B766" t="str">
            <v>0900I023 ECORREGIONES ESTRATEGICAS MARINAS Y COSTERAS IDENTIFICADAS Y CARACTERIZADAS</v>
          </cell>
        </row>
        <row r="767">
          <cell r="B767" t="str">
            <v>0900I024 MICROCUENCAS ABASTECEDORAS DE ACUEDUCTOS CON PLANES DE ORDENAMIENTO Y MANEJO EN  OPERACION</v>
          </cell>
        </row>
        <row r="768">
          <cell r="B768" t="str">
            <v>0900I025 AUTORIDADES AMBIENTALES COBRANDO TASAS RETRIBUTIVAS POR CONTAMINACION HIDRICA</v>
          </cell>
        </row>
        <row r="769">
          <cell r="B769" t="str">
            <v>0900I026 VALOR TOTAL DE LOS RECAUDOS POR TASAS RETRIBUTIVAS</v>
          </cell>
        </row>
        <row r="770">
          <cell r="B770" t="str">
            <v>0900I027 VALOR TOTAL DE LOS RECAUDOS POR TASAS RETRIBUTIVAS EN FUNCION DEL PIB</v>
          </cell>
        </row>
        <row r="771">
          <cell r="B771" t="str">
            <v>0900I028 FONDOS REGIONALES DE RECUPERACION HIDRICA EN OPERACION</v>
          </cell>
        </row>
        <row r="772">
          <cell r="B772" t="str">
            <v>0900I029 POBLACION AFECTADA  POR ESCASEZ DE AGUA EN AÑO SECO</v>
          </cell>
        </row>
        <row r="773">
          <cell r="B773" t="str">
            <v>0900I030 DEMANDA TOTAL DE AGUA EN COLOMBIA</v>
          </cell>
        </row>
        <row r="774">
          <cell r="B774" t="str">
            <v>0900I031 DEMANDA TOTAL DE AGUA PARA CONSUMO HUMANO EN COLOMBIA</v>
          </cell>
        </row>
        <row r="775">
          <cell r="B775" t="str">
            <v>0900I032 DEMANDA DE AGUA PARA CONSUMO HUMANO EN COLOMBIA</v>
          </cell>
        </row>
        <row r="776">
          <cell r="B776" t="str">
            <v>0900I033 AREAS DE PARAMO EN COLOMBIA</v>
          </cell>
        </row>
        <row r="777">
          <cell r="B777" t="str">
            <v>0900I034 AREA DE PARAMO DELIMITADA EN COLOMBIA</v>
          </cell>
        </row>
        <row r="778">
          <cell r="B778" t="str">
            <v>0900I035 AREAS DE SUBPARAMO EN COLOMBIA</v>
          </cell>
        </row>
        <row r="779">
          <cell r="B779" t="str">
            <v>0900I036 PLANES DE MANEJO FORMULADOS EN ZONAS DE PARAMO Y SUBPARAMO</v>
          </cell>
        </row>
        <row r="780">
          <cell r="B780" t="str">
            <v>0900I037 ESPECIES DE FLORA AMENAZADAS</v>
          </cell>
        </row>
        <row r="781">
          <cell r="B781" t="str">
            <v>0900I038 FLORA AMENAZADA</v>
          </cell>
        </row>
        <row r="782">
          <cell r="B782" t="str">
            <v>0900I039 ESPECIES DE FAUNA AMENAZADAS</v>
          </cell>
        </row>
        <row r="783">
          <cell r="B783" t="str">
            <v>0900I040 FAUNA AMENAZADA</v>
          </cell>
        </row>
        <row r="784">
          <cell r="B784" t="str">
            <v>0900I041 FLORA AMENAZADA CON PLANES DE MANEJO EN OPERACION</v>
          </cell>
        </row>
        <row r="785">
          <cell r="B785" t="str">
            <v>0900I042 FAUNA AMENAZADA CON PLANES DE MANEJO EN OPERACION</v>
          </cell>
        </row>
        <row r="786">
          <cell r="B786" t="str">
            <v>0900I043 HECTAREAS TITULADAS A COMUNIDADES NEGRAS DENTRO DE  LA ESTRATEGIA DE CONSERVACION DE ESPACIOS DE BIODIVERSIDAD</v>
          </cell>
        </row>
        <row r="787">
          <cell r="B787" t="str">
            <v>0900I044 COMUNIDADES NEGRAS BENEFICIADAS CON LA TITULACION DE TIERRAS DENTRO DE  LA ESTRATEGIA DE CONSERVACION DE ESPACIOS DE BIODIVERSIDAD</v>
          </cell>
        </row>
        <row r="788">
          <cell r="B788" t="str">
            <v>0900I045 AREA POR COMUNIDAD NEGRA QUE FUE BENEFICIADA CON LA TITULACION DE TIERRAS DENTRO DE  LA ESTRATEGIA DE CONSERVACION DE ESPACIOS DE BIODIVERSIDAD EN UN PERIODO N; TAT, AREA TOTAL TITULADA DENTRO DE  LA ESTRATEGIA DE CONSER</v>
          </cell>
        </row>
        <row r="789">
          <cell r="B789" t="str">
            <v>0900I046 HECTAREAS DE CONSTITUCION DE RESGUARDOS INDIGENAS DENTRO DE  LA ESTRATEGIA DE CONSERVACION DE ESPACIOS DE BIODIVERSIDAD</v>
          </cell>
        </row>
        <row r="790">
          <cell r="B790" t="str">
            <v>0900I047 HECTAREAS DE AMPLIACION DE RESGUARDOS INDIGENAS DENTRO DE  LA ESTRATEGIA DE CONSERVACION DE ESPACIOS DE BIODIVERSIDAD</v>
          </cell>
        </row>
        <row r="791">
          <cell r="B791" t="str">
            <v>0900I048 RESGUARDOS INDIGENAS DENTRO DE  LA ESTRATEGIA DE CONSERVACION DE ESPACIOS DE BIODIVERSIDAD</v>
          </cell>
        </row>
        <row r="792">
          <cell r="B792" t="str">
            <v>0900I049 TERRITORIO NACIONAL PROTEGIDO POR LA UNIDAD ADMINISTRATIVA ESPECIAL DEL SISTEMA DE PARQUES NACIONALES NATURALES</v>
          </cell>
        </row>
        <row r="793">
          <cell r="B793" t="str">
            <v>0900I050 TERRITORIO DE PARQUES NACIONALES NATURALES</v>
          </cell>
        </row>
        <row r="794">
          <cell r="B794" t="str">
            <v>0900I051 PARQUES NACIONALES CON "ACUERDOS DE PARTICIPACION Y MANEJO"</v>
          </cell>
        </row>
        <row r="795">
          <cell r="B795" t="str">
            <v>0900I052 NUEVAS AREAS DE PROTEGIDAS "COGESTIONADAS Y APOYADAS" POR EL NIVEL REGIONAL</v>
          </cell>
        </row>
        <row r="796">
          <cell r="B796" t="str">
            <v>0900I053 ESPECIES COLOMBIANAS PROPUESTAS PARA REGULACION COMERCIAL</v>
          </cell>
        </row>
        <row r="797">
          <cell r="B797" t="str">
            <v>0900I054 ESPECIES PROPUESTAS PARA REGULACION COMERCIAL</v>
          </cell>
        </row>
        <row r="798">
          <cell r="B798" t="str">
            <v>0900I055 COBERTURA DE AREA NATURAL TOTAL DEL PAIS</v>
          </cell>
        </row>
        <row r="799">
          <cell r="B799" t="str">
            <v>0900I056 COBERTURA BOSCOSA</v>
          </cell>
        </row>
        <row r="800">
          <cell r="B800" t="str">
            <v>0900I057 AREA DEFORESTADA</v>
          </cell>
        </row>
        <row r="801">
          <cell r="B801" t="str">
            <v>0900I058 TASA DE DEFORESTACION</v>
          </cell>
        </row>
        <row r="802">
          <cell r="B802" t="str">
            <v>0900I059 AREA REFORESTADA</v>
          </cell>
        </row>
        <row r="803">
          <cell r="B803" t="str">
            <v>0900I060 TASA DE REFORESTACION</v>
          </cell>
        </row>
        <row r="804">
          <cell r="B804" t="str">
            <v>0900I061 AREA REFORESTADA EN EL MARCO DEL PLAN NACIONAL DE DESARROLLO FORESTAL - COMPONENTE PLAN VERDE</v>
          </cell>
        </row>
        <row r="805">
          <cell r="B805" t="str">
            <v>0900I062 TASA DE REFORESTACION EN EL MARCO DEL PLAN NACIONAL DE DESARROLLO FORESTAL - COMPONENTE PLAN VERDE</v>
          </cell>
        </row>
        <row r="806">
          <cell r="B806" t="str">
            <v>0900I063 AREA REFORESTADA EN MICROCUENCAS ABASTECEDORAS DE ACUEDUCTOS</v>
          </cell>
        </row>
        <row r="807">
          <cell r="B807" t="str">
            <v>0900I064 TASA DE REFORESTACION EN MICROCUENCAS ABASTECEDORAS DE ACUEDUCTOS</v>
          </cell>
        </row>
        <row r="808">
          <cell r="B808" t="str">
            <v>0900I065 CENTROS DE PREVENCION Y ATENCION DE INCENDIOS FORESTALES EN OPERACION</v>
          </cell>
        </row>
        <row r="809">
          <cell r="B809" t="str">
            <v>0900I066 GUIAS AMBIENTALES SECTORIALES EN OPERACION</v>
          </cell>
        </row>
        <row r="810">
          <cell r="B810" t="str">
            <v>0900I067 PROYECTOS DE PRODUCCION LIMPIA OPERANDO</v>
          </cell>
        </row>
        <row r="811">
          <cell r="B811" t="str">
            <v>0900I068 PROYECTOS DE RECONVERSION INDUSTRIAL OPERANDO</v>
          </cell>
        </row>
        <row r="812">
          <cell r="B812" t="str">
            <v>0900I069 TONELADAS METRICAS DE SUSTANCIAS AGOTADORAS DE LA CAPA DE OZONO ELIMINADAS POR PROYECTOS DE RECONVERSION INDUSTRIAL</v>
          </cell>
        </row>
        <row r="813">
          <cell r="B813" t="str">
            <v>0900I070 SUSTANCIAS AGOTADORAS DE LA CAPA DE OZONO ELIMINADAS POR PROYECTOS DE RECONVERSION INDUSTRIAL</v>
          </cell>
        </row>
        <row r="814">
          <cell r="B814" t="str">
            <v>0900I071 EMPRESAS PRODUCTORAS DE SUSTANCIAS AGOTADORAS DE LA CAPA DE OZONO</v>
          </cell>
        </row>
        <row r="815">
          <cell r="B815" t="str">
            <v>0900I072 EMPRESAS PRODUCTORAS DE SUSTANCIAS AGOTADORAS DE LA CAPA DE OZONO EN PLAN DE RECONVERSION INDUSTRIAL</v>
          </cell>
        </row>
        <row r="816">
          <cell r="B816" t="str">
            <v>0900I073 INVENTARIO NACIONAL SOBRE PLAGUICIDAS OBSOLETOS</v>
          </cell>
        </row>
        <row r="817">
          <cell r="B817" t="str">
            <v>0900I074 INVENTARIO NACIONAL DE PLAGUICIDAS OBSOLETOS</v>
          </cell>
        </row>
        <row r="818">
          <cell r="B818" t="str">
            <v>0900I075 PLAGUICIDAS OBSOLETOS</v>
          </cell>
        </row>
        <row r="819">
          <cell r="B819" t="str">
            <v>0900I076 TONELADAS DE RESIDUOS SOLIDOS QUE GENERA EL SECTOR INDUSTRIAL</v>
          </cell>
        </row>
        <row r="820">
          <cell r="B820" t="str">
            <v>0900I077 TONELADAS DE RESIDUOS SOLIDOS QUE GENERA EL SECTOR INDUSTRIAL MANUFACTURERO</v>
          </cell>
        </row>
        <row r="821">
          <cell r="B821" t="str">
            <v>0900I078 PLANES DE BIONEGOCIO PARA LA BOLSA AMAZONICA SOBRE ESPECIES PROMISORIAS PRESENTADOS</v>
          </cell>
        </row>
        <row r="822">
          <cell r="B822" t="str">
            <v>0900I079 PLANES DE BIONEGOCIO PARA LA BOLSA AMAZONICA SOBRE ESPECIES PROMISORIAS</v>
          </cell>
        </row>
        <row r="823">
          <cell r="B823" t="str">
            <v>0900I080 ESPECIES PROMISORIAS IDENTIFICADAS</v>
          </cell>
        </row>
        <row r="824">
          <cell r="B824" t="str">
            <v>0900I081 ESPECIES PROMISORIAS CARACTERIZADAS</v>
          </cell>
        </row>
        <row r="825">
          <cell r="B825" t="str">
            <v>0900I082 ESPECIES PROMISORIAS IDENTIFICADAS Y CARACTERIZADAS</v>
          </cell>
        </row>
        <row r="826">
          <cell r="B826" t="str">
            <v>0900I083 ESPECIES PROMISORIAS IDENTIFICADAS QUE PUEDEN HACER PARTE DE LOS PLANES DE BIONEGOCIO PARA LA BOLSA AMAZONICA SOBRE ESPECIES</v>
          </cell>
        </row>
        <row r="827">
          <cell r="B827" t="str">
            <v>0900I084 ESPECIES PROMISORIAS IDENTIFICADAS Y CARACTERIZADAS QUE PUEDEN HACER PARTE DE LOS PLANES DE BIONEGOCIO PARA LA BOLSA AMAZONICA SOBRE ESPECIES</v>
          </cell>
        </row>
        <row r="828">
          <cell r="B828" t="str">
            <v>0900I085 PAQUETES TECNOLOGICOS DE ESPECIES PROMISORIAS RECOMENDADOS PARA TRANSFERENCIA A PRODUCTORES</v>
          </cell>
        </row>
        <row r="829">
          <cell r="B829" t="str">
            <v>0900I086 ESPECIES PROMISORIAS OBJETO DE PROYECTOS PILOTO DE APROVECHAMIENTO</v>
          </cell>
        </row>
        <row r="830">
          <cell r="B830" t="str">
            <v>0900I087 ESPECIES PROMISORIAS EN PROYECTOS PILOTO DE APROVECHAMIENTO</v>
          </cell>
        </row>
        <row r="831">
          <cell r="B831" t="str">
            <v>0900I088 CIUDADES DONDE SE APLICAN EXPERIENCIAS PILOTO DEL MODELO DE GESTION AMBIENTAL URBANA, SIGAM</v>
          </cell>
        </row>
        <row r="832">
          <cell r="B832" t="str">
            <v>0900I089 PROYECTOS DE TRATAMIENTOS DE AGUAS RESIDUALES COFINANCIADOS EN LA ETAPA DE PREINVERSION</v>
          </cell>
        </row>
        <row r="833">
          <cell r="B833" t="str">
            <v>0900I090 PROYECTOS DE TRATAMIENTOS DE AGUAS RESIDUALES COFINANCIADOS EN LA ETAPA DE INVERSION</v>
          </cell>
        </row>
        <row r="834">
          <cell r="B834" t="str">
            <v>0900I091 PROYECTOS DE MANEJO INTEGRAL DE RESIDUOS SOLIDOS COFINANCIADOS EN LA ETAPA DE PREINVERSION</v>
          </cell>
        </row>
        <row r="835">
          <cell r="B835" t="str">
            <v>0900I092 PROYECTOS DE MANEJO INTEGRAL DE RESIDUOS SOLIDOS COFINANCIADOS EN LA ETAPA DE INVERSION</v>
          </cell>
        </row>
        <row r="836">
          <cell r="B836" t="str">
            <v>0900I093 PROYECTOS PILOTO PARA LA GESTION INTEGRAL DE RESIDUOS SOLIDOS</v>
          </cell>
        </row>
        <row r="837">
          <cell r="B837" t="str">
            <v>0900I094 PROYECTOS PILOTO PARA LA GESTION INTEGRAL DE LOS RESIDUOS HOSPITALARIOS</v>
          </cell>
        </row>
        <row r="838">
          <cell r="B838" t="str">
            <v>0900I095 GUIAS AMBIENTALES ELABORADAS PARA PROYECTOS DE ACUEDUCTOS</v>
          </cell>
        </row>
        <row r="839">
          <cell r="B839" t="str">
            <v>0900I096 GUIAS AMBIENTALES ELABORADAS PARA PROYECTOS DE ALCANTARILLADOS</v>
          </cell>
        </row>
        <row r="840">
          <cell r="B840" t="str">
            <v>0900I097 GUIAS AMBIENTALES ELABORADAS PARA PROYECTOS DE SISTEMAS DE TRATAMIENTO DE AGUAS RESIDUALES</v>
          </cell>
        </row>
        <row r="841">
          <cell r="B841" t="str">
            <v>0900I098 GUIAS AMBIENTALES ELABORADAS PARA PROYECTOS DE FORMULACION DE PLANES DE MANEJO INTEGRAL DE RESIDUOS SOLIDOS</v>
          </cell>
        </row>
        <row r="842">
          <cell r="B842" t="str">
            <v>0900I099 CUENCAS CRITICAS QUE REQUIEREN GESTION PRIORITARIA PARA EL SANEAMIENTO HIDRICO EN COLOMBIA</v>
          </cell>
        </row>
        <row r="843">
          <cell r="B843" t="str">
            <v>0900I100 CIUDADES CON EL PROGRAMA DE USO EFICIENTE Y AHORRO DEL AGUA IMPLEMENTADO</v>
          </cell>
        </row>
        <row r="844">
          <cell r="B844" t="str">
            <v>0900I101 RESIDUOS SOLIDOS DE LA POBLACION</v>
          </cell>
        </row>
        <row r="845">
          <cell r="B845" t="str">
            <v>0900I102 VOLUMEN TOTAL DE RESIDUOS SOLIDOS POR PERSONA</v>
          </cell>
        </row>
        <row r="846">
          <cell r="B846" t="str">
            <v>0900I103 RESIDUOS SOLIDOS DISPUESTOS ADECUADAMENTE</v>
          </cell>
        </row>
        <row r="847">
          <cell r="B847" t="str">
            <v>0900I104 DESARROLLO DE LA LINEA BASE  GENERAL SOBRE EL ESTADO DEL MEDIO AMBIENTE EN EL CONTEXTO URBANO - CARACTERIZADO Y GEOREFERENCIADA</v>
          </cell>
        </row>
        <row r="848">
          <cell r="B848" t="str">
            <v>0900I105 DESARROLLO DE LA LINEA BASE  GENERAL SOBRE EL ESTADO DEL MEDIO AMBIENTE EN EL CONTEXTO REGIONAL - CARACTERIZADO Y GEOREFERENCIADA</v>
          </cell>
        </row>
        <row r="849">
          <cell r="B849" t="str">
            <v>0900I106 DESARROLLO DE INDICADORES DE ESTADO EN HIDROLOGICA</v>
          </cell>
        </row>
        <row r="850">
          <cell r="B850" t="str">
            <v>0900I107 DESARROLLO DE INDICADORES DE ESTADO EN METEOROLOGIA</v>
          </cell>
        </row>
        <row r="851">
          <cell r="B851" t="str">
            <v>0900I108 DESARROLLO DE INDICADORES DE ESTADO EN ECOSISTEMAS</v>
          </cell>
        </row>
        <row r="852">
          <cell r="B852" t="str">
            <v>0900I109 DESARROLLO DE INDICADORES DE ESTADO EN CAMBIO GLOBAL</v>
          </cell>
        </row>
        <row r="853">
          <cell r="B853" t="str">
            <v>0900I110 DESARROLLO DE INDICADORES DE ESTADO EN GEOMORFOLOGIA</v>
          </cell>
        </row>
        <row r="854">
          <cell r="B854" t="str">
            <v>0900I111 DESARROLLO DE INDICADORES DE ESTADO EN SUELOS</v>
          </cell>
        </row>
        <row r="855">
          <cell r="B855" t="str">
            <v>0900I112 DESARROLLO DE LOS INDICES DE FRAGMENTACION DE ECOSISTEMAS PARA EL TOTAL DEL PAIS</v>
          </cell>
        </row>
        <row r="856">
          <cell r="B856" t="str">
            <v>0900I113 ELABORACION DE LA "LINEA BASE DE INDICADORES DE CALIDAD" DE LAS AGUAS CONTINENTALES</v>
          </cell>
        </row>
        <row r="857">
          <cell r="B857" t="str">
            <v>0900I114 ELABORACION DE LA "LINEA BASE DE INDICADORES DE CALIDAD" DE LAS AGUAS MARINAS Y COSTERAS</v>
          </cell>
        </row>
        <row r="858">
          <cell r="B858" t="str">
            <v>0900I115 MUNICIPIOS CON PLANES DE ORDENAMIENTO TERRITORIAL APROBADOS POR LAS CAR</v>
          </cell>
        </row>
        <row r="859">
          <cell r="B859" t="str">
            <v>10000000 SECTOR ADMINISTRACION DEL ESTADO</v>
          </cell>
        </row>
        <row r="860">
          <cell r="B860" t="str">
            <v>1000I001 PARTICIPACION DE LA INVERSION DEL RECURSO CENTRAL EN LAS INVERSIONES A NIVEL MUNICIPAL</v>
          </cell>
        </row>
        <row r="861">
          <cell r="B861" t="str">
            <v>1000I002 PARTICIPACION CIUDADANA</v>
          </cell>
        </row>
        <row r="862">
          <cell r="B862" t="str">
            <v>1000I003 EFICIENCIA DEL RECAUDO DE IMPUESTOS</v>
          </cell>
        </row>
        <row r="863">
          <cell r="B863" t="str">
            <v>1000I004 EXPORTACIONES DE TEXTILES</v>
          </cell>
        </row>
        <row r="864">
          <cell r="B864" t="str">
            <v>1000I005 EXPORTACIONES DE CONFECCIONES</v>
          </cell>
        </row>
        <row r="865">
          <cell r="B865" t="str">
            <v>1000I006 EXPORTACIONES DE CALZADO</v>
          </cell>
        </row>
        <row r="866">
          <cell r="B866" t="str">
            <v>1000I007 EXPORTACIONES DE PAPEL E INSUMOS IMPRENTA</v>
          </cell>
        </row>
        <row r="867">
          <cell r="B867" t="str">
            <v>1000I008 EXPORTACIONES DE ALIMENTOS</v>
          </cell>
        </row>
        <row r="868">
          <cell r="B868" t="str">
            <v>1000I009 EXPORTACIONES DE BEBIDAS</v>
          </cell>
        </row>
        <row r="869">
          <cell r="B869" t="str">
            <v>1000I010 EXPORTACIONES DE TABACOS</v>
          </cell>
        </row>
        <row r="870">
          <cell r="B870" t="str">
            <v>1000I011 EXPORTACIONES DE PRODUCTOS AGRICOLAS</v>
          </cell>
        </row>
        <row r="871">
          <cell r="B871" t="str">
            <v>1000I012 EXPORTACIONES DE SILVICULTURA</v>
          </cell>
        </row>
        <row r="872">
          <cell r="B872" t="str">
            <v>1000I013 EXPORTACIONES DE PRODUCTOS PARA LA PESCA</v>
          </cell>
        </row>
        <row r="873">
          <cell r="B873" t="str">
            <v>1000I014 EXPORTACIONES DE QUIMICOS</v>
          </cell>
        </row>
        <row r="874">
          <cell r="B874" t="str">
            <v>1000I015 EXPORTACIONES DE PLASTICOS</v>
          </cell>
        </row>
        <row r="875">
          <cell r="B875" t="str">
            <v>1000I016 EXPORTACIONES DE PRODUCTOS CERAMICOS</v>
          </cell>
        </row>
        <row r="876">
          <cell r="B876" t="str">
            <v>1000I017 EXPORTACIONES DE HIERRO</v>
          </cell>
        </row>
        <row r="877">
          <cell r="B877" t="str">
            <v>1000I018 EXPORTACIONES DE ACERO</v>
          </cell>
        </row>
        <row r="878">
          <cell r="B878" t="str">
            <v>1000I019 EXPORTACIONES DE MADERA</v>
          </cell>
        </row>
        <row r="879">
          <cell r="B879" t="str">
            <v>1000I020 EXPORTACIONES DE MUEBLES</v>
          </cell>
        </row>
        <row r="880">
          <cell r="B880" t="str">
            <v>1000I021 EXPORTACIONES DE MINERALES</v>
          </cell>
        </row>
        <row r="881">
          <cell r="B881" t="str">
            <v>1000I022 EXPORTACIONES DE OTROS MINERALES</v>
          </cell>
        </row>
        <row r="882">
          <cell r="B882" t="str">
            <v>1000I023 IMPORTACIONES DE TEXTILES</v>
          </cell>
        </row>
        <row r="883">
          <cell r="B883" t="str">
            <v>1000I024 IMPORTACIONES DE CONFECCIONES</v>
          </cell>
        </row>
        <row r="884">
          <cell r="B884" t="str">
            <v>1000I025 IMPORTACIONES DE CALZADO</v>
          </cell>
        </row>
        <row r="885">
          <cell r="B885" t="str">
            <v>1000I026 IMPORTACIONES DE PAPEL E INSUMOS IMPRENTA</v>
          </cell>
        </row>
        <row r="886">
          <cell r="B886" t="str">
            <v>1000I027 IMPORTACIONES DE ALIMENTOS</v>
          </cell>
        </row>
        <row r="887">
          <cell r="B887" t="str">
            <v>1000I028 IMPORTACIONES DE BEBIDAS</v>
          </cell>
        </row>
        <row r="888">
          <cell r="B888" t="str">
            <v>1000I029 IMPORTACIONES DE TABACOS</v>
          </cell>
        </row>
        <row r="889">
          <cell r="B889" t="str">
            <v>1000I030 IMPORTACIONES DE PRODUCTOS AGRICOLAS</v>
          </cell>
        </row>
        <row r="890">
          <cell r="B890" t="str">
            <v>1000I031 IMPORTACIONES DE SILVICULTURA</v>
          </cell>
        </row>
        <row r="891">
          <cell r="B891" t="str">
            <v>1000I032 IMPORTACIONES DE PRODUCTOS PARA LA PESCA</v>
          </cell>
        </row>
        <row r="892">
          <cell r="B892" t="str">
            <v>1000I033 IMPORTACIONES DE QUIMICOS</v>
          </cell>
        </row>
        <row r="893">
          <cell r="B893" t="str">
            <v>1000I034 IMPORTACIONES DE PLASTICOS</v>
          </cell>
        </row>
        <row r="894">
          <cell r="B894" t="str">
            <v>1000I035 IMPORTACIONES DE PRODUCTOS CERAMICOS</v>
          </cell>
        </row>
        <row r="895">
          <cell r="B895" t="str">
            <v>1000I036 IMPORTACIONES DE HIERRO</v>
          </cell>
        </row>
        <row r="896">
          <cell r="B896" t="str">
            <v>1000I037 IMPORTACIONES DE ACERO</v>
          </cell>
        </row>
        <row r="897">
          <cell r="B897" t="str">
            <v>1000I038 IMPORTACIONES DE MADERA</v>
          </cell>
        </row>
        <row r="898">
          <cell r="B898" t="str">
            <v>1000I039 IMPORTACIONES DE MUEBLES</v>
          </cell>
        </row>
        <row r="899">
          <cell r="B899" t="str">
            <v>1000I040 IMPORTACIONES DE MINERALES</v>
          </cell>
        </row>
        <row r="900">
          <cell r="B900" t="str">
            <v>1000I041 IMPORTACIONES DE OTROS MINERALES</v>
          </cell>
        </row>
        <row r="901">
          <cell r="B901" t="str">
            <v>1000I042 PRODUCTO INTERNO BRUTO (PRECIOS CONSTANTES)</v>
          </cell>
        </row>
        <row r="902">
          <cell r="B902" t="str">
            <v>1000I043 EXPORTACIONES TOTALES</v>
          </cell>
        </row>
        <row r="903">
          <cell r="B903" t="str">
            <v>1000I044 EXPORTACIONES NO TRADICIONALES</v>
          </cell>
        </row>
        <row r="904">
          <cell r="B904" t="str">
            <v>1000I045 IMPORTACIONES TOTALES</v>
          </cell>
        </row>
        <row r="905">
          <cell r="B905" t="str">
            <v>1000I046 BALANCE DEL SECTOR PUBLICO CONSOLIDADO (COMO % DEL PIB)</v>
          </cell>
        </row>
        <row r="906">
          <cell r="B906" t="str">
            <v>1000I047 BALANCE DEL SECTOR PUBLICO NO FINANCIERO  (COMO % DEL PIB)</v>
          </cell>
        </row>
        <row r="907">
          <cell r="B907" t="str">
            <v>1000I048 BALANCE DEL GOBIERNO CENTRAL  (COMO % DEL PIB)</v>
          </cell>
        </row>
        <row r="908">
          <cell r="B908" t="str">
            <v>1000I049 BALANCE DEL SECTOR DESCENTRALIZADO  (COMO % DEL PIB)</v>
          </cell>
        </row>
        <row r="909">
          <cell r="B909" t="str">
            <v>1000I101 EVENTOS DE DESPLAZAMIENTO MASIVO ATENDIDO POR LA RSS</v>
          </cell>
        </row>
        <row r="910">
          <cell r="B910" t="str">
            <v>1000I102 MUNICIPIOS ATENDIDOS VICTIMA DE LA VIOLENCIA</v>
          </cell>
        </row>
        <row r="911">
          <cell r="B911" t="str">
            <v>1000I103 ORGANIZACIONES COMUNITARIAS CAPACITADAS</v>
          </cell>
        </row>
        <row r="912">
          <cell r="B912" t="str">
            <v>1000I104 EVENTOS DE DESPLAZAMIENTO MASIVO A LOS QUE HA PRESTADO APOYO O HA ENTREGADO RECURSOS LA RED DE SOLIDARIDAD SOCIAL, RSS</v>
          </cell>
        </row>
        <row r="913">
          <cell r="B913" t="str">
            <v>1000I105 PARTICIPACION DE LAS ONGS EN CONTRATACION PARA LA ATENCION HUMANITARIA DE EMERGENCIA</v>
          </cell>
        </row>
        <row r="914">
          <cell r="B914" t="str">
            <v>1000I106 POBLACION SOBRE LOS QUE SE HAN DESARROLLADO LAS DIFERENTES ACCIONES (BENEFICIARIOS DIRECTOS) DEL PROYECTO</v>
          </cell>
        </row>
        <row r="915">
          <cell r="B915" t="str">
            <v>1000I201 CONTROL Y SEGUIMIENTO AL SISTEMA DE GESTION</v>
          </cell>
        </row>
        <row r="916">
          <cell r="B916" t="str">
            <v>1000I202 CONTROL Y SEGUIMIENTO AL SISTEMA DATAWAREHOUSE</v>
          </cell>
        </row>
        <row r="917">
          <cell r="B917" t="str">
            <v>1000I203 INCIDENTES O SINIESTROS OCURRIDOS</v>
          </cell>
        </row>
        <row r="918">
          <cell r="B918" t="str">
            <v>1000I204 SINIESTRALIDAD ACCIDENTES SEDE BOGOTA</v>
          </cell>
        </row>
        <row r="919">
          <cell r="B919" t="str">
            <v>1000I205 CUBRIMIENTO SISTEMA DE COMUNICACIONES</v>
          </cell>
        </row>
        <row r="920">
          <cell r="B920" t="str">
            <v>1000I206 COBERTURA DE POBLACION EN EVENTOS DE DIVULGACION</v>
          </cell>
        </row>
        <row r="921">
          <cell r="B921" t="str">
            <v>1000I207 ATENCION A SOLICITUDES (COBERTURA DE ATENCION)</v>
          </cell>
        </row>
        <row r="922">
          <cell r="B922" t="str">
            <v>1000I208 ESTABLECIMIENTOS EDUCATIVOS REPARADOS EN ZONAS AFECTADAS POR SISMO</v>
          </cell>
        </row>
        <row r="923">
          <cell r="B923" t="str">
            <v>1000I209 ESTABLECIMIENTOS EDUCATIVOS RECONSTRUIDOS EN EL AREA URBANA EN ZONAS AFECTADAS POR SISMO</v>
          </cell>
        </row>
        <row r="924">
          <cell r="B924" t="str">
            <v>1000I210 ESTABLECIMIENTO EDUCATIVOS RECONSTRUIDOS EN EL AREA RURAL EN ZONAS AFECTADAS POR SISMO</v>
          </cell>
        </row>
        <row r="925">
          <cell r="B925" t="str">
            <v>1000I211 ALCALDIAS Y OFICINAS PUBLICAS RECONSTRUIDAS EN ZONAS AFECTADAS POR SISMO</v>
          </cell>
        </row>
        <row r="926">
          <cell r="B926" t="str">
            <v>1000I212 VIAS URBANAS RECONSTRUIDAS EN ZONAS AFECTADAS POR SISMO</v>
          </cell>
        </row>
        <row r="927">
          <cell r="B927" t="str">
            <v>1000I213 ACUEDUCTOS Y ALCANTARILLADOS RECONSTRUIDOS EN ZONAS AFECTADAS POR SISMO</v>
          </cell>
        </row>
        <row r="928">
          <cell r="B928" t="str">
            <v>1000I214 IGLESIAS RECONSTRUIDAS QUE FUERON AFECTADAS POR EL SISMO</v>
          </cell>
        </row>
        <row r="929">
          <cell r="B929" t="str">
            <v>1000I215 CENTROS DE RECREACION CULTURA Y DEPORTE RECONSTRUIDOS  QUE FUERON AFECTADOS POR EL SISMO</v>
          </cell>
        </row>
        <row r="930">
          <cell r="B930" t="str">
            <v>1000I216 PLAZAS DE MERCADO RECONSTRUIDAS QUE FUERON AFECTADAS POR EL SISMO</v>
          </cell>
        </row>
        <row r="931">
          <cell r="B931" t="str">
            <v>1000I217 ESTACIONES DE BOMBEROS Y DEFENSA CIVIL RECONSTRUIDAS QUE FUERON AFECTADAS POR EL SISMO</v>
          </cell>
        </row>
        <row r="932">
          <cell r="B932" t="str">
            <v>1000I218 HOGARES DE ATENCION INFANTIL RECONSTRUIDOS QUE FUERON AFECTADOS POR SISMO</v>
          </cell>
        </row>
        <row r="933">
          <cell r="B933" t="str">
            <v>1000I219 CENTROS COMUNITARIOS RECONSTRUIDOS QUE FUERON AFECTADOS POR EL SISMO</v>
          </cell>
        </row>
        <row r="934">
          <cell r="B934" t="str">
            <v>1000I220 INFRAESTRUCTURA CARCELARIA RECONSTRUIDA QUE FUERON AFECTADAS POR EL SISMO</v>
          </cell>
        </row>
        <row r="935">
          <cell r="B935" t="str">
            <v>1000I221 ANCIANATOS RECONSTRUIDOS QUE FUERON AFECTADOS POR EL SISMO</v>
          </cell>
        </row>
        <row r="936">
          <cell r="B936" t="str">
            <v>1000I222 CASAS DE LA CULTURA RECONSTRUIDAS QUE FUERON AFECTADAS POR EL SISMO</v>
          </cell>
        </row>
        <row r="937">
          <cell r="B937" t="str">
            <v>1000I223 REDES DE TELEFONIA RECONSTRUIDAS QUE FUERON AFECTADAS POR EL SISMO</v>
          </cell>
        </row>
        <row r="938">
          <cell r="B938" t="str">
            <v>1000I224 REDES DE ENERGIA RECONSTRUIDAS QUE FUERON AFECTADAS POR EL SISMO</v>
          </cell>
        </row>
        <row r="939">
          <cell r="B939" t="str">
            <v>1000I225 MATADEROS RECONSTRUIDOS QUE FUERON AFECTADOS POR EL SISMO</v>
          </cell>
        </row>
        <row r="940">
          <cell r="B940" t="str">
            <v>1000I226 VIVIENDAS REPARADAS EN EL SECTOR URBANO</v>
          </cell>
        </row>
        <row r="941">
          <cell r="B941" t="str">
            <v>1000I227 VIVIENDAS RECONSTRUIDAS EN EL SECTOR URBANO</v>
          </cell>
        </row>
        <row r="942">
          <cell r="B942" t="str">
            <v>1000I228 VIVIENDAS  REUBICADAS  EN EL SECTOR URBANO</v>
          </cell>
        </row>
        <row r="943">
          <cell r="B943" t="str">
            <v>1000I229 VIVIENDAS REPARADAS EN EL SECTOR RURAL</v>
          </cell>
        </row>
        <row r="944">
          <cell r="B944" t="str">
            <v>1000I230 VIVIENDAS  RECONSTRUIDAS  EN EL SECTOR RURAL</v>
          </cell>
        </row>
        <row r="945">
          <cell r="B945" t="str">
            <v>1000I231 VIVIENDAS  REUBICADAS EN EL SECTOR RURAL</v>
          </cell>
        </row>
        <row r="946">
          <cell r="B946" t="str">
            <v>1000I232 FAMILIAS BENEFICIARIAS QUE SALIERON DE ALOJAMIENTOS TEMPORALES</v>
          </cell>
        </row>
        <row r="947">
          <cell r="B947" t="str">
            <v>1000I233 PROYECTOS DE ATENCION EN SALUD</v>
          </cell>
        </row>
        <row r="948">
          <cell r="B948" t="str">
            <v>1000I234 PROYECTOS DE ATENCION EN SANEAMIENTO BASICO</v>
          </cell>
        </row>
        <row r="949">
          <cell r="B949" t="str">
            <v>1000I235 PROYECTOS DE ATENCION EN  VIGILANCIA EPIDEMIOLOGICA</v>
          </cell>
        </row>
        <row r="950">
          <cell r="B950" t="str">
            <v>1000I236 PERSONAS AFILIADAS AL REGIMEN SUBSIDIADO DE SALUD</v>
          </cell>
        </row>
        <row r="951">
          <cell r="B951" t="str">
            <v>1000I237 INFRAESTRUCTURA EN SALUD RECONSTRUIDA EN ZONAS AFECTADAS POR SISMO</v>
          </cell>
        </row>
        <row r="952">
          <cell r="B952" t="str">
            <v>1000I238 MUNICIPIOS CON ZONIFICACION DE AMENAZAS NATURALES EN ZONAS AFECTADAS POR SISMO</v>
          </cell>
        </row>
        <row r="953">
          <cell r="B953" t="str">
            <v>1000I239 PLANES DE ORDENAMIENTO MUNICIPAL APROBADOS EN LA ZONA AFECTADA POR EL SISMO</v>
          </cell>
        </row>
        <row r="954">
          <cell r="B954" t="str">
            <v>1000I240 NUMERO DE PLANES DE ORDENAMIENTO DEPARTAMENTAL EN LA ZONA AFECTADA POR EL SISMO</v>
          </cell>
        </row>
        <row r="955">
          <cell r="B955" t="str">
            <v>1000I241 MUNICIPIOS CON DECRETOS APROBADOS QUE INCLUYEN ZONAS DE RIESGO</v>
          </cell>
        </row>
        <row r="956">
          <cell r="B956" t="str">
            <v>1000I242 FAMILIAS ATENDIDAS CON MICRO CREDITO</v>
          </cell>
        </row>
        <row r="957">
          <cell r="B957" t="str">
            <v>1000I243 FAMILIAS ATENDIDAS CON CAPITAL SEMILLA</v>
          </cell>
        </row>
        <row r="958">
          <cell r="B958" t="str">
            <v>1000I244 FAMILIAS CON PREDIOS ASIGNADOS</v>
          </cell>
        </row>
        <row r="959">
          <cell r="B959" t="str">
            <v>1000I245 FAMILIAS DESPLAZADAS BENEFICIADAS CON SUBSIDIOS DE ARRENDAMIENTO</v>
          </cell>
        </row>
        <row r="960">
          <cell r="B960" t="str">
            <v>1000I246 MUJERES CABEZA DE FAMILIA DESPLAZADAS BENEFICIADAS CON LOS PROGRAMAS DE RESTABLECIMIENTO</v>
          </cell>
        </row>
        <row r="961">
          <cell r="B961" t="str">
            <v>1000I247 PERSONAS DESPLAZADAS BENEFICIADAS CON PROYECTOS DE TERRITORIALIDAD COLECTIVA, FORMAS ASOCIATIVAS Y PROCESOS DE ETNOEDUCACION</v>
          </cell>
        </row>
        <row r="962">
          <cell r="B962" t="str">
            <v>1000I248 FAMILIAS DESPLAZADAS BENEFICIADAS CON PROYECTOS PRODUCTIVOS</v>
          </cell>
        </row>
        <row r="963">
          <cell r="B963" t="str">
            <v>1000I249 FAMILIAS BENEFICIADAS CON REPARACION DE VIVIENDAS</v>
          </cell>
        </row>
        <row r="964">
          <cell r="B964" t="str">
            <v>1000I250 FAMILIAS BENEFICIADAS CON SUBSIDIOS NUTRICIONALES ASIGNADOS</v>
          </cell>
        </row>
        <row r="965">
          <cell r="B965" t="str">
            <v>1000I251 FAMILIAS BENEFICIADAS CON SUBSIDIOS EN EDUCACION ASIGNADOS</v>
          </cell>
        </row>
        <row r="966">
          <cell r="B966" t="str">
            <v>1000I252 FAMILIAS DESPLAZADAS BENEFICIADAS CON SUBSIDIOS DE ALOJAMIENTO TEMPORAL ENTREGADOS</v>
          </cell>
        </row>
        <row r="967">
          <cell r="B967" t="str">
            <v>1000I253 FAMILIAS DESPLAZADAS QUE RECIBEN KITS DE ASEO</v>
          </cell>
        </row>
        <row r="968">
          <cell r="B968" t="str">
            <v>1000I254 PERSONAS DESPLAZADAS MENORES DE 18 AÑOS BENEFICIADAS CON ACTIVIDADES CULTURALES Y/O RECREATIVAS CON APOYO PSICOSOCIAL</v>
          </cell>
        </row>
        <row r="969">
          <cell r="B969" t="str">
            <v>1000I255 CUPOS ESCOLARES PARA PERSONAS DESPLAZADAS EN EDAD ESCOLAR</v>
          </cell>
        </row>
        <row r="970">
          <cell r="B970" t="str">
            <v>1000I256 FAMILIAS DESPLAZADAS AFILIADAS AL REGIMEN SUBSIDIADO DE SALUD</v>
          </cell>
        </row>
        <row r="971">
          <cell r="B971" t="str">
            <v>1000I257 UNIDADES DE ATENCION Y ORIENTACION, UAO CONFORMADOS Y FUNCIONANDO</v>
          </cell>
        </row>
        <row r="972">
          <cell r="B972" t="str">
            <v>1000I258 COMITES MUNICIPALES Y DEPARTAMENTALES DE ATENCION A LA POBLACION DESPLAZADA FUNCIONANDO</v>
          </cell>
        </row>
        <row r="973">
          <cell r="B973" t="str">
            <v>1000I259 FAMILIAS DESPLAZADAS REGISTRADAS EN EL SUR</v>
          </cell>
        </row>
        <row r="974">
          <cell r="B974" t="str">
            <v>1000I260 ACUERDOS HUMANITARIOS FIRMADOS CON GRUPOS AL MARGEN DE LEY</v>
          </cell>
        </row>
        <row r="975">
          <cell r="B975" t="str">
            <v>1000I261 POBLACION DESVINCULADA DEL CONFLICTO ARMADO</v>
          </cell>
        </row>
        <row r="976">
          <cell r="B976" t="str">
            <v>1000I262 MUNICIPIOS CON PLANES LOCALES DE PREVENCION DE ACCIDENTES POR MINAS ANTIPERSONALES, MAP.</v>
          </cell>
        </row>
        <row r="977">
          <cell r="B977" t="str">
            <v>1000I263 ATENCION A VICTIMAS DE MINAS ANTIPERSONALES, MAP</v>
          </cell>
        </row>
        <row r="978">
          <cell r="B978" t="str">
            <v>1000I264 CASOS IMPULSADOS EN EL COMITE ESPECIAL DE IMPULSO A CASOS GRAVES DE VIOLACION DE DERECHOS HUMANOS</v>
          </cell>
        </row>
        <row r="979">
          <cell r="B979" t="str">
            <v>1000I265 LEYES APROBADAS Y SANCIONADAS CONTRA LA VIOLACION DE DERECHOS HUMANOS</v>
          </cell>
        </row>
        <row r="980">
          <cell r="B980" t="str">
            <v>1000I266 PROYECTOS LEY CONTRA LA VIOLACION DE DERECHOS HUMANOS CON DEBATE EN EL CONGRESO</v>
          </cell>
        </row>
        <row r="981">
          <cell r="B981" t="str">
            <v>1000I267 DECRETOS EXPEDIDOS</v>
          </cell>
        </row>
        <row r="982">
          <cell r="B982" t="str">
            <v>1000I268 DIRECTIVAS PRESIDENCIALES EXPEDIDAS</v>
          </cell>
        </row>
        <row r="983">
          <cell r="B983" t="str">
            <v>1000I269 INFORMES PRESENTADOS ANTE ORGANISMOS INTERNACIONALES</v>
          </cell>
        </row>
        <row r="984">
          <cell r="B984" t="str">
            <v>1000I270 PUBLICACIONES SOBRE DIFERENTES TEMAS DDHH ELABORADAS Y DISTRIBUIDAS</v>
          </cell>
        </row>
        <row r="985">
          <cell r="B985" t="str">
            <v>1000I271 EJEMPLARES DISTRIBUIDOS SOBRE INVESTIGACIONES</v>
          </cell>
        </row>
        <row r="986">
          <cell r="B986" t="str">
            <v>1000I272 EMISORAS RADIALES COMUNITARIAS CON PROGRAMAS DE DERECHOS HUMANOS DIFUNDIDOS</v>
          </cell>
        </row>
        <row r="987">
          <cell r="B987" t="str">
            <v>1000I273 CANALES REGIONALES CON PROGRAMAS DE DERECHOS HUMANOS</v>
          </cell>
        </row>
        <row r="988">
          <cell r="B988" t="str">
            <v>1000I274 ENCUENTROS REALIZADOS ENTRE SOCIEDAD CIVIL - GOBIERNO Y FFPP</v>
          </cell>
        </row>
        <row r="989">
          <cell r="B989" t="str">
            <v>1000I275 EFECTIVOS DE LA FUERZA PUBLICA, FP CAPACITADOS ESPECIALIZADOS EN DERECHOS HUMANOS, DH</v>
          </cell>
        </row>
        <row r="990">
          <cell r="B990" t="str">
            <v>1000I276 PROYECTO PEDAGOGICO EN MATERIA DE DERECHOS HUMANOS, DH Y DERECHO INTERNACIONAL HUMANITARIO, DIH</v>
          </cell>
        </row>
        <row r="991">
          <cell r="B991" t="str">
            <v>1000I277 OBSERVATORIO DE DERECHOS HUMANOS, DH Y DEL DERECHO INTERNACIONAL HUMANITARIO DIH</v>
          </cell>
        </row>
        <row r="992">
          <cell r="B992" t="str">
            <v>1000I278 DEPARTAMENTOS CON EL COMPONENTE DE DERECHOS HUMANOS, DH EN EL PLAN DE DESARROLLO</v>
          </cell>
        </row>
        <row r="993">
          <cell r="B993" t="str">
            <v>1000I279 MUNICIPIOS CON EL COMPONENTE DE DERECHOS HUMANOS, DH EN EL PLAN DE DESARROLLO</v>
          </cell>
        </row>
        <row r="994">
          <cell r="B994" t="str">
            <v>1000I280 CASOS DE VIOLACIONES DE DERECHOS LABORALES TRAMITADOS</v>
          </cell>
        </row>
        <row r="995">
          <cell r="B995" t="str">
            <v>1000I281 PROMOTORES DE DERECHOS HUMANOS FORMADOS</v>
          </cell>
        </row>
        <row r="996">
          <cell r="B996" t="str">
            <v>1000I282 PUBLICACIONES GUIAS SOBRE DERECHOS HUMANOS</v>
          </cell>
        </row>
        <row r="997">
          <cell r="B997" t="str">
            <v>1000I283 BASES DE DATOS CONCERTADA SOBRE VIOLACIONES AL DERECHO A LA VIDA DE LOS TRABAJADORES Y DIRIGENTES SINDICALES</v>
          </cell>
        </row>
        <row r="998">
          <cell r="B998" t="str">
            <v>1000I284 RECURSOS ASIGNADOS PARA ASISTENCIA HUMANITARIA</v>
          </cell>
        </row>
        <row r="999">
          <cell r="B999" t="str">
            <v>1000I285 RECURSOS ASIGNADOS PARA ALERTAS TEMPRANAS</v>
          </cell>
        </row>
        <row r="1000">
          <cell r="B1000" t="str">
            <v>1000I286 RECURSOS ASIGNADOS PARA COFINANCIACION DE: TIERRAS, RETORNOS, PROYECTOS PRODUCTIVOS.</v>
          </cell>
        </row>
        <row r="1001">
          <cell r="B1001" t="str">
            <v>1000I287 RECURSOS ASIGNADOS PARA APOYO ADQUISICION TIERRAS NIVEL NACIONAL.</v>
          </cell>
        </row>
        <row r="1002">
          <cell r="B1002" t="str">
            <v>1000I288 RECURSOS ASIGNADOS PARA ALIANZAS ESTRATEGICAS A NIVEL NACIONAL.</v>
          </cell>
        </row>
        <row r="1003">
          <cell r="B1003" t="str">
            <v>1000I289 RECURSOS ASIGNADOS PARA EL PROGRAMA "HAZ PAZ".</v>
          </cell>
        </row>
        <row r="1004">
          <cell r="B1004" t="str">
            <v>1000I290 RECURSOS ASIGNADOS PARA EL PROGRAMA "CULTURA PARA LA PAZ".</v>
          </cell>
        </row>
        <row r="1005">
          <cell r="B1005" t="str">
            <v>1000I291 RECURSOS ASIGNADOS PARA EDUCACION RURAL.</v>
          </cell>
        </row>
        <row r="1006">
          <cell r="B1006" t="str">
            <v>1000I292 RECURSOS ASIGNADOS PARA ELIMINACION MINAS ANTIPERSONALES, MAP.</v>
          </cell>
        </row>
        <row r="1007">
          <cell r="B1007" t="str">
            <v>1000I293 RECURSOS ASIGNADOS PARA ATENCION VICTIMAS NIVEL NACIONAL.</v>
          </cell>
        </row>
        <row r="1008">
          <cell r="B1008" t="str">
            <v>1000I294 RECURSOS ASIGNADOS PARA INVESTIGACION DE CASOS EN DERECHO HUMANITARIO, DH Y DERECHO INTERNACIONAL HUMANITARIO, DIH.</v>
          </cell>
        </row>
        <row r="1009">
          <cell r="B1009" t="str">
            <v>1000I295 RECURSOS ASIGNADOS PARA OBSERVATORIO DERECHOS HUMANOS, DH.</v>
          </cell>
        </row>
        <row r="1010">
          <cell r="B1010" t="str">
            <v>1000I296 RECURSOS ASIGNADOS PARA PROMOTORES DE DERECHOS HUMANOS, DH,.</v>
          </cell>
        </row>
        <row r="1011">
          <cell r="B1011" t="str">
            <v>1000I297 RECURSOS ASIGNADOS PARA ACUERDOS HUMANITARIOS NIVEL NACIONAL.</v>
          </cell>
        </row>
        <row r="1012">
          <cell r="B1012" t="str">
            <v>1000I301 PARTICIPACION CIUDADANA EN EVENTOS REALIZADOS</v>
          </cell>
        </row>
        <row r="1013">
          <cell r="B1013" t="str">
            <v>1000I302 CRECIMIENTO DE LAS EXPORTACIONES (PUEDE TOMARSE EN PESOS O EN TONELADAS DE PRODUCTO EXPORTADO)</v>
          </cell>
        </row>
        <row r="1014">
          <cell r="B1014" t="str">
            <v>1000I303 COBERTURA DEL PROGRAMA PLAN CARIBE EN LA REGION CARIBE</v>
          </cell>
        </row>
        <row r="1015">
          <cell r="B1015" t="str">
            <v>1000I304 PROYECTOS MEJORADOS EN CALIDAD DE INFORMACION</v>
          </cell>
        </row>
        <row r="1016">
          <cell r="B1016" t="str">
            <v>1000I305 IMPLEMENTACION HERRAMIENTAS PARA EL DESARROLLO TERRITORIAL</v>
          </cell>
        </row>
        <row r="1017">
          <cell r="B1017" t="str">
            <v>1000I306 PARTICIPACION CIUDADANA EN EVENTOS REALIZADOS</v>
          </cell>
        </row>
        <row r="1018">
          <cell r="B1018" t="str">
            <v>1000I307 PARTICIPACION DE LA INVERSION PRIVADA EN INFRAESTRUCTURA DE MINAS Y ENERGIA</v>
          </cell>
        </row>
        <row r="1019">
          <cell r="B1019" t="str">
            <v>1000I308 DENSIDAD TELEFONICA (POR CADA 100 HABITANTES)</v>
          </cell>
        </row>
        <row r="1020">
          <cell r="B1020" t="str">
            <v>1000I309 CALIDAD DE LOS SERVICIOS DE APOYO</v>
          </cell>
        </row>
        <row r="1021">
          <cell r="B1021" t="str">
            <v>1000I310 DIFUSION DE LAS PUBLICACIONES</v>
          </cell>
        </row>
        <row r="1022">
          <cell r="B1022" t="str">
            <v>1000I311 FUNCIONARIOS BENEFICIADOS</v>
          </cell>
        </row>
        <row r="1023">
          <cell r="B1023" t="str">
            <v>1000I312 FUNCIONARIOS CAPACITADOS</v>
          </cell>
        </row>
        <row r="1024">
          <cell r="B1024" t="str">
            <v>1000I313 DEPURACION (REVISION) CUENTA ANTICIPOS A TERCEROS</v>
          </cell>
        </row>
        <row r="1025">
          <cell r="B1025" t="str">
            <v>1000I314 ASESORIAS BRINDADAS</v>
          </cell>
        </row>
        <row r="1026">
          <cell r="B1026" t="str">
            <v>1000I401 COBERTURA DE INFORMACION DECADACTILAR</v>
          </cell>
        </row>
        <row r="1027">
          <cell r="B1027" t="str">
            <v>1000I402 ANALISIS DE INTELIGENCIA (MONITOREO, PROGRAMACION, SEGUIMIENTO, AYANAMIENTOS, OPERATIVOS DE INTELIGENCIA, ETC) REALIZADOS PARA PREVENIR ACCIONES DE GRUPOS AL MARGEN DE LA LEY</v>
          </cell>
        </row>
        <row r="1028">
          <cell r="B1028" t="str">
            <v>1000I403 TIEMPO DE RESPUESTA EN EL SERVICIO</v>
          </cell>
        </row>
        <row r="1029">
          <cell r="B1029" t="str">
            <v>1000I404 DICTAMENES PERICIALES (ACTIVIDADES REALIZADAS POR UN PERITO, PERITAJE)</v>
          </cell>
        </row>
        <row r="1030">
          <cell r="B1030" t="str">
            <v>1000I405 FUNCIONARIOS BENEFICIADOS CON ADECUACIONES</v>
          </cell>
        </row>
        <row r="1031">
          <cell r="B1031" t="str">
            <v>1000I406 COBERTURA A PERSONAS PROTEGIDAS</v>
          </cell>
        </row>
        <row r="1032">
          <cell r="B1032" t="str">
            <v>1000I407 USUARIOS ATENDIDOS CON SERVICIOS DE SISTEMATIZACION</v>
          </cell>
        </row>
        <row r="1033">
          <cell r="B1033" t="str">
            <v>1000I408 COBERTURA DE FUNCIONARIOS CON EQUIPOS DE COMUNICACION</v>
          </cell>
        </row>
        <row r="1034">
          <cell r="B1034" t="str">
            <v>1000I409 TIEMPO DE RESPUESTA EN EL SERVICIO</v>
          </cell>
        </row>
        <row r="1035">
          <cell r="B1035" t="str">
            <v>1000I501 MEJORAMIENTO DE LAS CONDICIONES DE TRABAJO</v>
          </cell>
        </row>
        <row r="1036">
          <cell r="B1036" t="str">
            <v>1000I501 FINANCIACION GASTOS FUNCIONAMIENTO DE LOS MUNICIPIOS</v>
          </cell>
        </row>
        <row r="1037">
          <cell r="B1037" t="str">
            <v>1000I502 COBERTURA DE SERVICIOS TECNOLOGICOS</v>
          </cell>
        </row>
        <row r="1038">
          <cell r="B1038" t="str">
            <v>1000I502 FINANCIACION GASTOS DE FUNCIONAMIENTO DE LOS DEPARTAMENTOS</v>
          </cell>
        </row>
        <row r="1039">
          <cell r="B1039" t="str">
            <v>1000I503 PARTICIPACION DE LA INVERSION MUNICIPAL EN LA INVERSION TOTAL NACIONAL</v>
          </cell>
        </row>
        <row r="1040">
          <cell r="B1040" t="str">
            <v>1000I504 PARTICIPACION DE LOS INGRESOS TRIBUTARIOS MUNICIPALES EN EL TOTAL DE INGRESOS TRIBUTARIOS NACIONALES</v>
          </cell>
        </row>
        <row r="1041">
          <cell r="B1041" t="str">
            <v>1000I505 INVERSION REAL MUNICIPAL</v>
          </cell>
        </row>
        <row r="1042">
          <cell r="B1042" t="str">
            <v>1000I506 INVERSION REAL DEPARTAMENTAL</v>
          </cell>
        </row>
        <row r="1043">
          <cell r="B1043" t="str">
            <v>1000I507 PARTICIPACION DE LA INVERSION TERRITORIAL MUNICIPAL EN EL GASTO TERRITORIAL MUNICIPAL</v>
          </cell>
        </row>
        <row r="1044">
          <cell r="B1044" t="str">
            <v>1000I508 INGRESOS TRIBUTARIOS REALES MUNICIPALES</v>
          </cell>
        </row>
        <row r="1045">
          <cell r="B1045" t="str">
            <v>1000I509 GASTOS DE FUNCIONAMIENTO REAL DE LOS MUNICIPIOS</v>
          </cell>
        </row>
        <row r="1046">
          <cell r="B1046" t="str">
            <v>1000I510 TRANSFERENCIAS NACIONALES REALES (SITUADO FISCAL Y PARTICIPACIONES MUNICIPALES)</v>
          </cell>
        </row>
        <row r="1047">
          <cell r="B1047" t="str">
            <v>1000I511 TRANSFERENCIAS NACIONALES REALES (SITUADO FISCAL, FOSYGA, FCEE, FONDO NACIONAL DE REGALIAS, PRESUPUESTO NACIONAL Y PARTICIPACIONES MUNICIPALES)</v>
          </cell>
        </row>
        <row r="1048">
          <cell r="B1048" t="str">
            <v>1000I512 TASA DE DEPENDENCIA CON RESPECTO A TRANSFERENCIAS NACIONALES</v>
          </cell>
        </row>
        <row r="1049">
          <cell r="B1049" t="str">
            <v>1000I513 DEFICIT FISCAL MUNICIPAL COMO PORCENTAJE DEL PIB</v>
          </cell>
        </row>
        <row r="1050">
          <cell r="B1050" t="str">
            <v>1000I514 DEFICIT FISCAL DEPARTAMENTAL COMO PORCENTAJE  DEL PIB</v>
          </cell>
        </row>
        <row r="1051">
          <cell r="B1051" t="str">
            <v>1000I515 DEFICIT FISCAL DISTRITAL COMO PORCENTAJE DEL PIB</v>
          </cell>
        </row>
        <row r="1052">
          <cell r="B1052" t="str">
            <v>1000I516 ENDEUDAMIENTO MUNICIPAL COMO PORCENTAJE DEL PIB</v>
          </cell>
        </row>
        <row r="1053">
          <cell r="B1053" t="str">
            <v>1000I517 ENDEUDAMIENTO DEPARTAMENTAL COMO PORCENTAJE DEL PIB (SOLO SALDO DE LA DEUDA COMERCIAL CON LA BANCA INTERNA)</v>
          </cell>
        </row>
        <row r="1054">
          <cell r="B1054" t="str">
            <v>1000I518 ENDEUDAMIENTO DISTRITAL COMO PORCENTAJE DEL PIB</v>
          </cell>
        </row>
        <row r="1055">
          <cell r="B1055" t="str">
            <v>1000I519 CUMPLIMIENTO DE LA ASIGNACION SECTORIAL ESTABLECIDA EN LA LEY PARA LA ASIGNACION DE  LAS TRANSFERENCIAS. SECTOR EDUCACION</v>
          </cell>
        </row>
        <row r="1056">
          <cell r="B1056" t="str">
            <v>1000I520 CUMPLIMIENTO DE LA ASIGNACION SECTORIAL ESTABLECIDA EN LA LEY PARA LA ASIGNACION DE  LAS TRANSFERENCIAS SECTOR SALUD</v>
          </cell>
        </row>
        <row r="1057">
          <cell r="B1057" t="str">
            <v>1000I521 CUMPLIMIENTO DE LA ASIGNACION SECTORIAL ESTABLECIDA EN LA LEY PARA LA ASIGNACION DE  LAS TRANSFERENCIAS SECTOR SERVICIOS BASICOS</v>
          </cell>
        </row>
        <row r="1058">
          <cell r="B1058" t="str">
            <v>1000I522 INGRESOS TRIBUTARIOS MUNICIPALES PER CAPITA MUNICIPALES</v>
          </cell>
        </row>
        <row r="1059">
          <cell r="B1059" t="str">
            <v>1000I523 PAGO DE INTERESES MUNICIPALES</v>
          </cell>
        </row>
        <row r="1060">
          <cell r="B1060" t="str">
            <v>1000I524 PAGO DE INTERESES DEPARTAMENTALES</v>
          </cell>
        </row>
        <row r="1061">
          <cell r="B1061" t="str">
            <v>1000I525 SERVICIO DE LA DEUDA MUNICIPAL</v>
          </cell>
        </row>
        <row r="1062">
          <cell r="B1062" t="str">
            <v>1000I526 SERVICIO DE LA DEUDA DEPARTAMENTAL</v>
          </cell>
        </row>
        <row r="1063">
          <cell r="B1063" t="str">
            <v>1000I527 EQUIDAD EN LA DISTRIBUCION DE LAS TRANSFERENCIAS INTERGUBERNAMENTALES HACIA ENTIDADES TERRITORIALES</v>
          </cell>
        </row>
        <row r="1064">
          <cell r="B1064" t="str">
            <v>1000I528 TRANSFERENCIAS POR POBRE (INCLUYE REAFOROS EN LA VIGENCIA QUE SE GIRARON)</v>
          </cell>
        </row>
        <row r="1065">
          <cell r="B1065" t="str">
            <v>1000I529 METODOLOGIA PERMANENTE DE EVALUACION DESARROLLADA</v>
          </cell>
        </row>
        <row r="1066">
          <cell r="B1066" t="str">
            <v>1000I530 METODOLOGIAS PARA LA EVALUACION Y SEGUIMIENTO DESARROLLADAS</v>
          </cell>
        </row>
        <row r="1067">
          <cell r="B1067" t="str">
            <v>1000I531 INFORMES DE EVALUACION DE LA GESTION DE LAS ENTIDADES TERRITORIALES PUBLICADOS</v>
          </cell>
        </row>
        <row r="1068">
          <cell r="B1068" t="str">
            <v>1000I532 INSTRUMENTOS PARA LA CONSTITUCION DE LA AREAS DE DESARROLLO TERRITORIAL Y OTROS ARTICULOS CONSTITUCIONALES SOBRE ORDENAMIENTO APROBADOS</v>
          </cell>
        </row>
        <row r="1069">
          <cell r="B1069" t="str">
            <v>1000I533 ENTIDADES DEL ORDEN NACIONAL QUE HAN IMPLEMENTADO COMO MINIMO UNA DE LAS HERRAMIENTAS CONTRA LA CORRUPCION</v>
          </cell>
        </row>
        <row r="1070">
          <cell r="B1070" t="str">
            <v>1000I534 ENTIDADES QUE HAN MEJORADO AL MENOS UN PROCESO Y PUBLICAN SUS RESULTADOS</v>
          </cell>
        </row>
        <row r="1071">
          <cell r="B1071" t="str">
            <v>1000I535 ENTIDADES DEL ORDEN TERRITORIAL QUE HAN IMPLEMENTADO COMO MINIMO UNA DE LAS HERRAMIENTAS CONTRA LA CORRUPCION</v>
          </cell>
        </row>
        <row r="1072">
          <cell r="B1072" t="str">
            <v>1000I536 ENTIDADES DEL ORDEN TERRITORIAL QUE HAN MEJORADO AL MENOS UN PROCESO Y PUBLICAN SUS RESULTADOS</v>
          </cell>
        </row>
        <row r="1073">
          <cell r="B1073" t="str">
            <v>1000I537 MUNICIPIOS QUE SE HAN CERTIFICADO EN LA NORMA DE EFICIENCIA Y TRANSPARENCIA</v>
          </cell>
        </row>
        <row r="1074">
          <cell r="B1074" t="str">
            <v>1000I538 GOBERNACIONES QUE SE HAN CERTIFICADO EN LA NORMA DE EFICIENCIA Y TRANSPARENCIA</v>
          </cell>
        </row>
        <row r="1075">
          <cell r="B1075" t="str">
            <v>1000I539 NIÑOS Y JOVENES PARTICIPES EN EL TALLER DE MALOKA EN EL TEMA DE CONTROL SOCIAL</v>
          </cell>
        </row>
        <row r="1076">
          <cell r="B1076" t="str">
            <v>1000I540 VISITAS A MUNICIPIOS POR LAS PATRULLAS VOLADORAS PARA LA VIGILANCIA DEL SECTOR SALUD</v>
          </cell>
        </row>
        <row r="1077">
          <cell r="B1077" t="str">
            <v>1000I541 EXPEDIENTES DE PENSIONES REPORTADOS A ENTIDADES DE CONTROL EN CASOS CON ANALISIS DE IRREGULARIDADES</v>
          </cell>
        </row>
        <row r="1078">
          <cell r="B1078" t="str">
            <v>1000I542 DENUNCIAS ANALIZADAS Y SUSTANCIADAS PARA SER TRASLADADAS A LOS ORGANISMOS COMPETENTES</v>
          </cell>
        </row>
        <row r="1079">
          <cell r="B1079" t="str">
            <v>1000I543 MEDIDAS DE ASEGURAMIENTO PROFERIDAS POR DENUNCIAS JUDICIALIZADAS</v>
          </cell>
        </row>
        <row r="1080">
          <cell r="B1080" t="str">
            <v>1000I544 SANCIONES FISCALES Y DISCIPLINARIAS PROFERIDAS</v>
          </cell>
        </row>
        <row r="1081">
          <cell r="B1081" t="str">
            <v>1000I545 INVESTIGACIONES ABIERTAS POR LA FISCALIA</v>
          </cell>
        </row>
        <row r="1082">
          <cell r="B1082" t="str">
            <v>1000I546 MEDIDAS DE ASEGURAMIENTO PROFERIDAS POR LA FISCALIA GENERAL</v>
          </cell>
        </row>
        <row r="1083">
          <cell r="B1083" t="str">
            <v>11000000 SECTOR AGROPECUARIO</v>
          </cell>
        </row>
        <row r="1084">
          <cell r="B1084" t="str">
            <v>1100I001 INGRESOS DE LOS CAMPESINOS CON LA APLICACION DE UN PROGRAMA ESPECIFICO (PROAGRO)</v>
          </cell>
        </row>
        <row r="1085">
          <cell r="B1085" t="str">
            <v>1100I002 PRODUCTIVIDAD AGRICOLA EN UN PRODUCTO ESPECIFICO</v>
          </cell>
        </row>
        <row r="1086">
          <cell r="B1086" t="str">
            <v>1100I003 FAMILIAS QUE SE BENEFICIAN CON SISTEMA DE RIEGO</v>
          </cell>
        </row>
        <row r="1087">
          <cell r="B1087" t="str">
            <v>1100I004 EXPORTACIONES AGRICOLAS REGIONALES POR PRODUCTO</v>
          </cell>
        </row>
        <row r="1088">
          <cell r="B1088" t="str">
            <v>1100I005 COSECHAS PERDIDAS</v>
          </cell>
        </row>
        <row r="1089">
          <cell r="B1089" t="str">
            <v>1100I006 COSTOS DE PRODUCCION PROMEDIO POR HECTAREA TECNIFICADA</v>
          </cell>
        </row>
        <row r="1090">
          <cell r="B1090" t="str">
            <v>1100I007 PLANTACIONES ATACADAS POR PLAGAS AGRICOLAS TRADICIONALES</v>
          </cell>
        </row>
        <row r="1091">
          <cell r="B1091" t="str">
            <v>1100I008 INVESTIGACION EN DESARROLLO DE PRODUCTOS AGROECOLOGICOS</v>
          </cell>
        </row>
        <row r="1092">
          <cell r="B1092" t="str">
            <v>1100I009 EXPORTACIONES DE PRODUCTOS AGROECOLOGICOS</v>
          </cell>
        </row>
        <row r="1093">
          <cell r="B1093" t="str">
            <v>1100I010 COBERTURA DE AREA DESTINADA PARA COMUNIDADES INDIGENAS</v>
          </cell>
        </row>
        <row r="1094">
          <cell r="B1094" t="str">
            <v>1100I011 COBERTURA DE AREA TITULADA Y LEGALIZADA A COLONOS</v>
          </cell>
        </row>
        <row r="1095">
          <cell r="B1095" t="str">
            <v>1100I012 COBERTURA DE COLONOS BENEFICIADOS CON LA TITULACION DE TIERRAS</v>
          </cell>
        </row>
        <row r="1096">
          <cell r="B1096" t="str">
            <v>1100I013 COBERTURA POBLACIONAL INDIGENA BENEFICIADA CON LA TITULACION DE TIERRAS</v>
          </cell>
        </row>
        <row r="1097">
          <cell r="B1097" t="str">
            <v>1100I014 TITULACION COLECTIVA EN EL RECONOCIMIENTO LEGAL DE LOS TERRITORIOS BALDIOS EN COMUNIDADES AFRO COLOMBIANA</v>
          </cell>
        </row>
        <row r="1098">
          <cell r="B1098" t="str">
            <v>1100I015 ENTES TERRITORIALES Y ORGANIZACIONES BENEFICIABAS</v>
          </cell>
        </row>
        <row r="1099">
          <cell r="B1099" t="str">
            <v>1100I016 EXPORTACIONES PESQUERAS</v>
          </cell>
        </row>
        <row r="1100">
          <cell r="B1100" t="str">
            <v>1100I017 FAMILIAS BENEFICIADAS</v>
          </cell>
        </row>
        <row r="1101">
          <cell r="B1101" t="str">
            <v>1100I018 FAMILIAS BENEFICIADAS CON LA CONSTRUCCION DISTRITOS PEQUEÑA IRRIGACION</v>
          </cell>
        </row>
        <row r="1102">
          <cell r="B1102" t="str">
            <v>1100I019 FAMILIAS BENEFICIADAS CON CAPACITACION</v>
          </cell>
        </row>
        <row r="1103">
          <cell r="B1103" t="str">
            <v>1100I020 FAMILIAS BENEFICIADAS CON REHABILITACION Y/O COMPLEMENTACION DE OBRAS DE ADECUACION DE TIERRAS</v>
          </cell>
        </row>
        <row r="1104">
          <cell r="B1104" t="str">
            <v>1100I021 AREA BENEFICIADA CON CONSTRUCCION DISTRITOS PEQUEÑA IRRIGACION</v>
          </cell>
        </row>
        <row r="1105">
          <cell r="B1105" t="str">
            <v>1100I022 AREA BENEFICIADA CON LA REHABILITACION Y/O COMPLEMENTACION</v>
          </cell>
        </row>
        <row r="1106">
          <cell r="B1106" t="str">
            <v>1100I023 AREA CON  FACTIBILIDAD</v>
          </cell>
        </row>
        <row r="1107">
          <cell r="B1107" t="str">
            <v>1100I024 AREA CON DISEÑOS DETALLADOS</v>
          </cell>
        </row>
        <row r="1108">
          <cell r="B1108" t="str">
            <v>1100I025 HECTAREAS CON ESTUDIOS Y DISEÑOS</v>
          </cell>
        </row>
        <row r="1109">
          <cell r="B1109" t="str">
            <v>1100I026 AREA REFORESTADA</v>
          </cell>
        </row>
        <row r="1110">
          <cell r="B1110" t="str">
            <v>1100I027 INGRESOS DE MICROEMPRESARIOS</v>
          </cell>
        </row>
        <row r="1111">
          <cell r="B1111" t="str">
            <v>1100I028 INGRESOS DE PRODUCTORES VINCULADOS EN LAS ALIANZAS</v>
          </cell>
        </row>
        <row r="1112">
          <cell r="B1112" t="str">
            <v>1100I029 INGRESOS DE PRODUCCION AGROPECUARIA</v>
          </cell>
        </row>
        <row r="1113">
          <cell r="B1113" t="str">
            <v>1100I030 TONELADAS DE PRODUCTOS CON INCENTIVOS A LA COMERCIALIZACION</v>
          </cell>
        </row>
        <row r="1114">
          <cell r="B1114" t="str">
            <v>1100I031 VIVIENDAS CONSTRUIDAS</v>
          </cell>
        </row>
        <row r="1115">
          <cell r="B1115" t="str">
            <v>1100I032 PRODUCCION DE PRODUCTOS ESTABLECIDOS EN CADENAS PRODUCTIVAS</v>
          </cell>
        </row>
        <row r="1116">
          <cell r="B1116" t="str">
            <v>1100I033 PRODUCCION DE PRODUCTOS DE CADENAS A PARTIR DE INNOVACIONES TECNOLOGICAS</v>
          </cell>
        </row>
        <row r="1117">
          <cell r="B1117" t="str">
            <v>1100I034 OCUPACION DE COLONOS EN TERRITORIOS INDIGENAS</v>
          </cell>
        </row>
        <row r="1118">
          <cell r="B1118" t="str">
            <v>1100I035 CREDITOS NUEVOS OTORGADOS A CAMPESINOS</v>
          </cell>
        </row>
        <row r="1119">
          <cell r="B1119" t="str">
            <v>1100I036 ECORREGIONES CON PROGRAMAS DE DESARROLLO SOSTENIBLE</v>
          </cell>
        </row>
        <row r="1120">
          <cell r="B1120" t="str">
            <v>1100I037 FAMILIAS BENEFICIADAS CON LA RECUPERACION DEL RECURSO PESQUERO</v>
          </cell>
        </row>
        <row r="1121">
          <cell r="B1121" t="str">
            <v>1100I038 PROYECTOS DE PRODUCCION LIMPIA.</v>
          </cell>
        </row>
        <row r="1122">
          <cell r="B1122" t="str">
            <v>1100I039 PERDIDAS  EN LA PRODUCCION AGROPECUARIA</v>
          </cell>
        </row>
        <row r="1123">
          <cell r="B1123" t="str">
            <v>1100I040 PLANES DE ORDENAMIENTO TERRITORIAL, POTS,  QUE BENEFICIA A COMUNIDADES NEGRAS</v>
          </cell>
        </row>
        <row r="1124">
          <cell r="B1124" t="str">
            <v>1100I041 USO DE INFORMACION ENTREGADA</v>
          </cell>
        </row>
        <row r="1125">
          <cell r="B1125" t="str">
            <v>1100I042 PREDIOS REACTIVADOS ADQUIRIDOS A PARTIR DE LA LEY 160/94</v>
          </cell>
        </row>
        <row r="1126">
          <cell r="B1126" t="str">
            <v>1100I043 CONFLICTOS ASOCIADOS CON LA TITULACION COLECTIVA DE TIERRAS A COMUNIDADES NEGRAS</v>
          </cell>
        </row>
        <row r="1127">
          <cell r="B1127" t="str">
            <v>1100I044 SATISFACCION DEMANDA DE TIERRAS</v>
          </cell>
        </row>
        <row r="1128">
          <cell r="B1128" t="str">
            <v>1100I045 TITULACION COLECTIVA DE TIERRAS A COMUNIDADES NEGRAS COMO ESTRATEGIA DE  CONSERVACION DEL MEDIO AMBIENTE</v>
          </cell>
        </row>
        <row r="1129">
          <cell r="B1129" t="str">
            <v>1100I046 EXPORTACIONES AGROPECUARIAS NO RECHAZADAS EN PAISES COMPRADORES POR ESTADO SANITARIO INDESEABLE</v>
          </cell>
        </row>
        <row r="1130">
          <cell r="B1130" t="str">
            <v>1100I047 VALOR DE LA PARTICIPACION DEL INCENTIVO PARA LA CAPITALIZACION RURAL, ICR PAGADO SOBRE TOTAL DEL VALOR DE CREDITOS ORDINARIO PARA INVERSION OTORGADOS</v>
          </cell>
        </row>
        <row r="1131">
          <cell r="B1131" t="str">
            <v>1100I048 INCENTIVO PARA LA CAPITALIZACION RURAL, ICR PAGADO SOBRE TOTAL DEL CREDITO ORDINARIO PARA INVERSION EN EL TOTAL DE PROYECTOS</v>
          </cell>
        </row>
        <row r="1132">
          <cell r="B1132" t="str">
            <v>1100I049 NRO DE HECTAREAS CULTIVADAS CON PRODUCTOS INCLUIDOS EN CADENAS PRODUCTIVAS</v>
          </cell>
        </row>
        <row r="1133">
          <cell r="B1133" t="str">
            <v>1100I051 NRO DE NUEVAS EMPRESAS PESQUERAS</v>
          </cell>
        </row>
        <row r="1134">
          <cell r="B1134" t="str">
            <v>1100I053 PRODUCTO INTERNO BRUTO</v>
          </cell>
        </row>
        <row r="1135">
          <cell r="B1135" t="str">
            <v>1100I054 PRODUCCION DE LOS CULTIVOS PERMANENTES Y/O TRANSITORIOS</v>
          </cell>
        </row>
        <row r="1136">
          <cell r="B1136" t="str">
            <v>1100I055 PRODUCCION CULTIVOS PROYECTO</v>
          </cell>
        </row>
        <row r="1137">
          <cell r="B1137" t="str">
            <v>1100I056 INVERSION REQUERIDA PARA MEJORAR LA PRODUCCION</v>
          </cell>
        </row>
        <row r="1138">
          <cell r="B1138" t="str">
            <v>1100I057 INGRESO NACIONAL NETO A COSTO DE LOS FACTORES</v>
          </cell>
        </row>
        <row r="1139">
          <cell r="B1139" t="str">
            <v>1100I058 INGRESO DE LA POBLACION AREA DE ESTUDIO</v>
          </cell>
        </row>
        <row r="1140">
          <cell r="B1140" t="str">
            <v>1100I059 PARTICIPACION INGRESO POBLACION PROYECTO</v>
          </cell>
        </row>
        <row r="1141">
          <cell r="B1141" t="str">
            <v>1100I060 TASA DE DESEMPLEO EN EL SECTOR AGROPECUARIO</v>
          </cell>
        </row>
        <row r="1142">
          <cell r="B1142" t="str">
            <v>1100I061 INVERSION REQUERIDA PARA LA GENERACION DE EMPLEO EN EL SECTOR AGROPECUARIO</v>
          </cell>
        </row>
        <row r="1143">
          <cell r="B1143" t="str">
            <v>1100I062 BALANZA COMERCIAL</v>
          </cell>
        </row>
        <row r="1144">
          <cell r="B1144" t="str">
            <v>1100I063 VARIACION DE LAS EXPORTACIONES DEL PRODUCTO GENERADO POR EL PROYECTO</v>
          </cell>
        </row>
        <row r="1145">
          <cell r="B1145" t="str">
            <v>1100I064 PARTICIPACION DEL PRODUCTO EN LAS EXPORTACIONES DEL SECTOR</v>
          </cell>
        </row>
        <row r="1146">
          <cell r="B1146" t="str">
            <v>1100I065 COBERTURA</v>
          </cell>
        </row>
        <row r="1147">
          <cell r="B1147" t="str">
            <v>1100I067 INVERSION REQUERIDA PARA AMPLIAR LA COBERTURA DE ATENCION</v>
          </cell>
        </row>
        <row r="1148">
          <cell r="B1148" t="str">
            <v>1100I068 VARIACION EN EL NRO DE ACCIONES EN LA ZONA DEL PROYECTO</v>
          </cell>
        </row>
        <row r="1149">
          <cell r="B1149" t="str">
            <v>1100I069 PARTICIPACION POR TIPO Y AREA DE CONFLICTO</v>
          </cell>
        </row>
        <row r="1150">
          <cell r="B1150" t="str">
            <v>1100I070 INVERSION EN LA SOLUCION DE CONFLICTOS</v>
          </cell>
        </row>
        <row r="1151">
          <cell r="B1151" t="str">
            <v>1100I071 TASA DE DESEMPLEO EN EL AREA DE EJECUCION DEL PROYECTO</v>
          </cell>
        </row>
        <row r="1152">
          <cell r="B1152" t="str">
            <v>1100I072 PARTICIPACION DEL EMPLEO GENERADO EN EL AREA DE EJECUCION DEL PROYECTO</v>
          </cell>
        </row>
        <row r="1153">
          <cell r="B1153" t="str">
            <v>1100I073 INVERSION EN LA GENERACION DE EMPLEO</v>
          </cell>
        </row>
        <row r="1154">
          <cell r="B1154" t="str">
            <v>1100I074 HECTAREAS CULTIVADAS CON PRODUCTOS INCLUIDOS EN CADENAS PRODUCTIVAS (PROAGRO)</v>
          </cell>
        </row>
        <row r="1155">
          <cell r="B1155" t="str">
            <v>1100I075 TONELADAS PRODUCIDAS PARA CONSUMO INTERNO  INCLUIDOS EN CADENAS PRODUCTIVAS (PROAGRO)</v>
          </cell>
        </row>
        <row r="1156">
          <cell r="B1156" t="str">
            <v>1100I076 TONELADAS EXPORTADAS DE PRODUCTOS INCLUIDOS EN CADENAS PRODUCTIVAS (PROAGRO)</v>
          </cell>
        </row>
        <row r="1157">
          <cell r="B1157" t="str">
            <v>1100I077 FAMILIAS CAMPESINAS BENEFICIADAS CON LA ADQUISICION DE TIERRAS</v>
          </cell>
        </row>
        <row r="1158">
          <cell r="B1158" t="str">
            <v>1100I078 HECTAREAS ENTREGADAS A CAMPESINOS</v>
          </cell>
        </row>
        <row r="1159">
          <cell r="B1159" t="str">
            <v>1100I079 FAMILIAS INDIGENAS BENEFICIADAS CON LA CONSTITUCION Y AMPLIACION DE RESGUARDOS</v>
          </cell>
        </row>
        <row r="1160">
          <cell r="B1160" t="str">
            <v>1100I080 HECTAREAS LEGALIZADAS A LAS COMUNIDADES INDIGENAS</v>
          </cell>
        </row>
        <row r="1161">
          <cell r="B1161" t="str">
            <v>1100I081 FAMILIAS DE COLONOS BENEFICIADAS CON LA LEGALIZACION DE BALDIOS</v>
          </cell>
        </row>
        <row r="1162">
          <cell r="B1162" t="str">
            <v>1100I082 HECTAREAS BALDIAS LEGALIZADAS A COLONOS</v>
          </cell>
        </row>
        <row r="1163">
          <cell r="B1163" t="str">
            <v>1100I083 FAMILIAS DE COMUNIDADES NEGRAS BENEFICIADAS CON LA TITILACION COLECTIVA</v>
          </cell>
        </row>
        <row r="1164">
          <cell r="B1164" t="str">
            <v>1100I084 HECTAREAS LEGALIZADAS COMUNIDADES NEGRAS</v>
          </cell>
        </row>
        <row r="1165">
          <cell r="B1165" t="str">
            <v>1100I085 ZONAS DE RESERVA CAMPESINA CONSTITUIDAS LEGALMENTE</v>
          </cell>
        </row>
        <row r="1166">
          <cell r="B1166" t="str">
            <v>1100I086 EMPLEOS DIRECTOS GENERADOS CON PROGRAMAS DE  REFORMA AGRARIA</v>
          </cell>
        </row>
        <row r="1167">
          <cell r="B1167" t="str">
            <v>1100I087 EMPLEOS GENERADOS CON PRODUCTOS INCLUIDOS EN CADENAS PRODUCTIVAS (PROAGRO)</v>
          </cell>
        </row>
        <row r="1168">
          <cell r="B1168" t="str">
            <v>1100I088 FAMILIAS BENEFICIADAS CON PROYECTOS DE CONSTRUCCION EN INFRAESTRUCTURA</v>
          </cell>
        </row>
        <row r="1169">
          <cell r="B1169" t="str">
            <v>1100I089 FAMILIAS BENEFICIADAS CON PROYECTOS DE MEJORAMIENTO DE INFRAESTRUCTURA</v>
          </cell>
        </row>
        <row r="1170">
          <cell r="B1170" t="str">
            <v>1100I090 FAMILIAS BENEFICIADAS CON SUBSIDIOS DE VIVIENDA SOCIAL RURAL</v>
          </cell>
        </row>
        <row r="1171">
          <cell r="B1171" t="str">
            <v>1100I091 VACUNACION CONTRA LA FIEBRE AFTOSA EN BOVINOS A NIVEL NACIONAL</v>
          </cell>
        </row>
        <row r="1172">
          <cell r="B1172" t="str">
            <v>1100I092 FOCOS DE AFTOSA EN EL PAIS (EXCLUYENDO COSTA  ATLANTICA, ANTIOQUIA Y ZONA NORTE DEL CHOCO)</v>
          </cell>
        </row>
        <row r="1173">
          <cell r="B1173" t="str">
            <v>1100I093 INSUMOS PECUARIOS QUE NO CUMPLEN CON LA CALIDAD OFRECIDA POR LOS PRODUCTORES DEL MUESTREO REALIZADO</v>
          </cell>
        </row>
        <row r="1174">
          <cell r="B1174" t="str">
            <v>1100I094 INSUMOS AGRICOLAS QUE NO CUMPLEN CON LA CALIDAD OFRECIDA POR PRODUCTORES CON RESPECTO A MUESTRAS ANALIZADAS</v>
          </cell>
        </row>
        <row r="1175">
          <cell r="B1175" t="str">
            <v>1100I095 PLANES DE ORDENAMIENTO Y MANEJO DE RECURSOS PESQUEROS FORMULADOS</v>
          </cell>
        </row>
        <row r="1176">
          <cell r="B1176" t="str">
            <v>1100I096 HECTAREAS REFORESTADAS CON CERTIFICADO DE INCENTIVO FORESTAL -CIF</v>
          </cell>
        </row>
        <row r="1177">
          <cell r="B1177" t="str">
            <v>1100I097 PARTICIPACION DE LOS PEQUEÑOS PRODUCTORES EN EL VALOR TOTAL DE LOS CREDITOS</v>
          </cell>
        </row>
        <row r="1178">
          <cell r="B1178" t="str">
            <v>1100I098 INDICE DE SINIESTRALIDAD DE CARTERA</v>
          </cell>
        </row>
        <row r="1179">
          <cell r="B1179" t="str">
            <v>1100I099 RECURSOS DESEMBOLSADOS A TRAVES DE CREDITOS ENTREGADOS POR LOS PROGRAMAS DE "INCENTIVO AL ALMACENAMIENTO" Y "COMPENSACION DEL PRECIO".</v>
          </cell>
        </row>
        <row r="1180">
          <cell r="B1180" t="str">
            <v>1100I100 TONELADAS DE ALGODON TRANSADAS CON LOS PROGRAMAS DE "INCENTIVO AL ALMACENAMIENTO" Y "COMPENSACIONES AL PRECIO"</v>
          </cell>
        </row>
        <row r="1181">
          <cell r="B1181" t="str">
            <v>1100I101 HECTAREAS ADECUADAS QUE SE INCORPORAN A LA PRODUCCION EN PEQUEÑA IRRIGACION</v>
          </cell>
        </row>
        <row r="1182">
          <cell r="B1182" t="str">
            <v>1100I102 PROYECTOS REHABILITADOS Y/O COMPLEMENTADOS PEQUEÑA IRRIGACION</v>
          </cell>
        </row>
        <row r="1183">
          <cell r="B1183" t="str">
            <v>1100I103 DISTRITOS DE MEDIANA Y GRAN IRRIGACION ENTREGADOS A LAS ASOCIACIONES DE USUARIOS</v>
          </cell>
        </row>
        <row r="1184">
          <cell r="B1184" t="str">
            <v>1100I104 FAMILIAS BENEFICIADAS CON LA REHABILITACION Y/O COMPLEMENTACION DE OBRAS EN PROYECTOS DE PEQUEÑA IRRIGACION</v>
          </cell>
        </row>
        <row r="1185">
          <cell r="B1185" t="str">
            <v>12000000 SECTOR SANEAMIENTO BASICO</v>
          </cell>
        </row>
        <row r="1186">
          <cell r="B1186" t="str">
            <v>1200I001 CONSUMO DUCHA</v>
          </cell>
        </row>
        <row r="1187">
          <cell r="B1187" t="str">
            <v>1200I002 CONSUMO POR VIVIENDA</v>
          </cell>
        </row>
        <row r="1188">
          <cell r="B1188" t="str">
            <v>1200I003 CONSUMO LAVAMANOS</v>
          </cell>
        </row>
        <row r="1189">
          <cell r="B1189" t="str">
            <v>1200I004 CONSUMO SANITARIO</v>
          </cell>
        </row>
        <row r="1190">
          <cell r="B1190" t="str">
            <v>1200I005 CONSUMO LAVAPLATOS</v>
          </cell>
        </row>
        <row r="1191">
          <cell r="B1191" t="str">
            <v>1200I006 CONSUMO LAVARROPAS</v>
          </cell>
        </row>
        <row r="1192">
          <cell r="B1192" t="str">
            <v>1200I007 CONSUMO ASEO DE LA VIVIENDA</v>
          </cell>
        </row>
        <row r="1193">
          <cell r="B1193" t="str">
            <v>1200I008 CONSUMO RIEGO PLANTAS (O JARDIN)</v>
          </cell>
        </row>
        <row r="1194">
          <cell r="B1194" t="str">
            <v>1200I009 CONSUMO RIEGO JARDIN.</v>
          </cell>
        </row>
        <row r="1195">
          <cell r="B1195" t="str">
            <v>1200I010 CONSUMO PROPIO.</v>
          </cell>
        </row>
        <row r="1196">
          <cell r="B1196" t="str">
            <v>1200I011 POBLACION BENEFICIADA CON LOS SERVICIOS DE ACUEDUCTO Y ALCANTARILLADO EN EL AREA URBANA</v>
          </cell>
        </row>
        <row r="1197">
          <cell r="B1197" t="str">
            <v>1200I012 POBLACION BENEFICIADA CON LOS SERVICIOS DE RECOLECCION Y DISPOSICION DE BASURAS EN EL AREA URBANA</v>
          </cell>
        </row>
        <row r="1198">
          <cell r="B1198" t="str">
            <v>1200I013 COSTO BENEFICIARIO CONEXION SERVICIO ACUEDUCTO Y ALCANTARILLADO.</v>
          </cell>
        </row>
        <row r="1199">
          <cell r="B1199" t="str">
            <v>1200I014 COSTO BENEFICIARIO CONEXION SERVICIO DE RECOLECCION DE BASURAS.</v>
          </cell>
        </row>
        <row r="1200">
          <cell r="B1200" t="str">
            <v>1200I015 COBERTURA DE ATENCION POR PROGRAMA - PROYECTOS PLAN CARIBE</v>
          </cell>
        </row>
        <row r="1201">
          <cell r="B1201" t="str">
            <v>1200I016 PLANTAS DE TRATAMIENTO CONSTRUIDAS Y EN SERVICIO</v>
          </cell>
        </row>
        <row r="1202">
          <cell r="B1202" t="str">
            <v>1200I017 PLANTAS RECICLADORAS DE BASURA CONSTRUIDAS Y EN SERVICIO</v>
          </cell>
        </row>
        <row r="1203">
          <cell r="B1203" t="str">
            <v>1200I018 POBLACION BENEFICIADA CON LOS SERVICIOS DE RECOLECCION Y DISPOSICION DE BASURAS EN EL AREA RURAL</v>
          </cell>
        </row>
        <row r="1204">
          <cell r="B1204" t="str">
            <v>1200I019 COSTO BENEFICIARIO CONEXION SERVICIO ACUEDUCTO Y ALCANTARILLADO EN EL AREA RURAL.</v>
          </cell>
        </row>
        <row r="1205">
          <cell r="B1205" t="str">
            <v>1200I020 COSTO BENEFICIARIO CONEXION SERVICIO DE RECOLECCION DE BASURAS EN EL AREA RURAL</v>
          </cell>
        </row>
        <row r="1206">
          <cell r="B1206" t="str">
            <v>1200I021 POBLACION BENEFICIADA CON LOS SERVICIOS DE ACUEDUCTO Y ALCANTARILLADO EN EL AREA RURAL</v>
          </cell>
        </row>
        <row r="1207">
          <cell r="B1207" t="str">
            <v>1200I022 COBERTURA EN SERVICIO DE ACUEDUCTO GRANDES CIUDADES</v>
          </cell>
        </row>
        <row r="1208">
          <cell r="B1208" t="str">
            <v>1200I023 COBERTURA EN SERVICIO DE ACUEDUCTO EN CAPITALES Y MUNICIPIOS MAYORES A 100.000 HABITANTES</v>
          </cell>
        </row>
        <row r="1209">
          <cell r="B1209" t="str">
            <v>1200I024 COBERTURA EN SERVICIO DE ACUEDUCTO EN MUNICIPIOS ENTRE 30.000 Y 100.000 HABITANTES</v>
          </cell>
        </row>
        <row r="1210">
          <cell r="B1210" t="str">
            <v>1200I025 COBERTURA EN SERVICIO DE ACUEDUCTO EN MUNICIPIOS MENORES A 30.000 HABITANTES</v>
          </cell>
        </row>
        <row r="1211">
          <cell r="B1211" t="str">
            <v>1200I026 COBERTURA EN SERVICIO DE ACUEDUCTO EN ZONAS RURALES</v>
          </cell>
        </row>
        <row r="1212">
          <cell r="B1212" t="str">
            <v>1200I027 COBERTURA EN SERVICIO DE ALCANTARILLADO GRANDES CIUDADES</v>
          </cell>
        </row>
        <row r="1213">
          <cell r="B1213" t="str">
            <v>1200I028 COBERTURA EN SERVICIO DE ALCANTARILLADO EN CAPITALES Y MUNICIPIOS MAYORES A 100.000 HABITANTES</v>
          </cell>
        </row>
        <row r="1214">
          <cell r="B1214" t="str">
            <v>1200I029 COBERTURA EN SERVICIO DE ALCANTARILLADO EN MUNICIPIOS ENTRE 30.000 Y 100.000 HABITANTES</v>
          </cell>
        </row>
        <row r="1215">
          <cell r="B1215" t="str">
            <v>1200I030 COBERTURA EN SERVICIO DE ALCANTARILLADO EN MUNICIPIOS MENORES A 30.000 HABITANTES</v>
          </cell>
        </row>
        <row r="1216">
          <cell r="B1216" t="str">
            <v>1200I031 COBERTURA EN SERVICIO DE ALCANTARILLADO EN ZONAS RURALES</v>
          </cell>
        </row>
        <row r="1217">
          <cell r="B1217" t="str">
            <v>1200I032 MUNICIPIOS CON ADECUADA DISPOSICION FINAL DE BASURAS</v>
          </cell>
        </row>
        <row r="1218">
          <cell r="B1218" t="str">
            <v>1200I033 POBLACION URBANA QUE RECIBE AGUA POTABLE</v>
          </cell>
        </row>
        <row r="1219">
          <cell r="B1219" t="str">
            <v>1200I034 CONTINUIDAD DEL SERVICIO DE ACUEDUCTO</v>
          </cell>
        </row>
        <row r="1220">
          <cell r="B1220" t="str">
            <v>1200I035 INDICE DE AGUA NO CONTABILIZADA</v>
          </cell>
        </row>
        <row r="1221">
          <cell r="B1221" t="str">
            <v>1200I036 POBLACION BENEFICIADA POR LOS PROYECTOS DE ACUEDUCTO Y ALCANTARILLADO EJECUTADOS CON RECURSOS DEL GOBIERNO NACIONAL</v>
          </cell>
        </row>
        <row r="1222">
          <cell r="B1222" t="str">
            <v>1200I037 INFORMACION DE COBERTURAS URBANAS DE ACUEDUCTO Y ALCANTARILLADO EN MUNICIPIOS MAYORES A 100.000 HAB</v>
          </cell>
        </row>
        <row r="1223">
          <cell r="B1223" t="str">
            <v>1200I038 INFORMACION DE COBERTURAS URBANAS DE ACUEDUCTO Y ALCANTARILLADO EN MUNICIPIOS MENORES A 100.000 HAB</v>
          </cell>
        </row>
        <row r="1224">
          <cell r="B1224" t="str">
            <v>1200I039 INFORMACION URBANA DE CALIDAD DEL AGUA EN MUNICIPIOS MAYORES A 100.000 HAB</v>
          </cell>
        </row>
        <row r="1225">
          <cell r="B1225" t="str">
            <v>1200I040 INFORMACION URBANA DE CALIDAD DEL AGUA EN MUNICIPIOS MENORES A 100.000 HAB</v>
          </cell>
        </row>
        <row r="1226">
          <cell r="B1226" t="str">
            <v>1200I041 INFORMACION URBANA DE CONTINUIDAD DEL SERVICIO EN MUNICIPIOS MAYORES A 100.000 HAB</v>
          </cell>
        </row>
        <row r="1227">
          <cell r="B1227" t="str">
            <v>1200I042 INFORMACION URBANA DE CONTINUIDAD DEL SERVICIO N MUNICIPIOS MENORES A 100.000 HAB</v>
          </cell>
        </row>
        <row r="1228">
          <cell r="B1228" t="str">
            <v>1200I043 INFORMACION URBANA DE AGUA NO CONTABILIZADA EN MUNICIPIOS MAYORES A 100.000 HAB</v>
          </cell>
        </row>
        <row r="1229">
          <cell r="B1229" t="str">
            <v>1200I044 COBERTURA EN SERVICIO DE ENERGIA ELECTRICA GRANDES CIUDADES</v>
          </cell>
        </row>
        <row r="1230">
          <cell r="B1230" t="str">
            <v>1200I045 COBERTURA EN SERVICIO DE ENERGIA ELECTRICA EN CAPITALES Y MUNICIPIOS MAYORES A 100.000 HABITANTES</v>
          </cell>
        </row>
        <row r="1231">
          <cell r="B1231" t="str">
            <v>1200I046 COBERTURA EN SERVICIO DE ENERGIA ELECTRICA EN MUNICIPIOS ENTRE 30.000 Y 100.000 HABITANTES</v>
          </cell>
        </row>
        <row r="1232">
          <cell r="B1232" t="str">
            <v>1200I047 COBERTURA EN SERVICIO DE ENERGIA ELECTRICA EN MUNICIPIOS MENORES A 30.000 HABITANTES</v>
          </cell>
        </row>
        <row r="1233">
          <cell r="B1233" t="str">
            <v>1200I048 COBERTURA EN SERVICIO DE ENERGIA ELECTRICA EN ZONAS RURALES</v>
          </cell>
        </row>
        <row r="1234">
          <cell r="B1234" t="str">
            <v>13000000 SECTOR TRABAJO Y SEGURIDAD SOCIAL</v>
          </cell>
        </row>
        <row r="1235">
          <cell r="B1235" t="str">
            <v>1300I001 TASA DE DESNUTRICION GLOBAL</v>
          </cell>
        </row>
        <row r="1236">
          <cell r="B1236" t="str">
            <v>1300I002 TASA DE DESNUTRICION CRONICA</v>
          </cell>
        </row>
        <row r="1237">
          <cell r="B1237" t="str">
            <v>1300I003 TASA DE DESNUTRICION AGUDA</v>
          </cell>
        </row>
        <row r="1238">
          <cell r="B1238" t="str">
            <v>1300I004 CARTILLA ELABORADA</v>
          </cell>
        </row>
        <row r="1239">
          <cell r="B1239" t="str">
            <v>1300I005 CONVENIOS FIRMADOS</v>
          </cell>
        </row>
        <row r="1240">
          <cell r="B1240" t="str">
            <v>1300I006 MODELOS PEDAGOGICOS DESARROLLADOS</v>
          </cell>
        </row>
        <row r="1241">
          <cell r="B1241" t="str">
            <v>1300I007 INSTRUCTIVO DESARROLLADOS</v>
          </cell>
        </row>
        <row r="1242">
          <cell r="B1242" t="str">
            <v>1300I008 ACTOS CONMEMORATIVOS REALIZADOS</v>
          </cell>
        </row>
        <row r="1243">
          <cell r="B1243" t="str">
            <v>1300I009 DOCUMENTO DE MEMORIAS DESARROLLADOS</v>
          </cell>
        </row>
        <row r="1244">
          <cell r="B1244" t="str">
            <v>1300I010 EVENTO DESARROLLADOS</v>
          </cell>
        </row>
        <row r="1245">
          <cell r="B1245" t="str">
            <v>1300I011 REUNIONES DE LA COMISION PERMANENTE Y LAS DE SUS SUBCOMISIONES TEMATICAS</v>
          </cell>
        </row>
        <row r="1246">
          <cell r="B1246" t="str">
            <v>1300I012 REUNIONES DESARROLLADAS</v>
          </cell>
        </row>
        <row r="1247">
          <cell r="B1247" t="str">
            <v>1300I013 MANUAL ELABORADOS</v>
          </cell>
        </row>
        <row r="1248">
          <cell r="B1248" t="str">
            <v>1300I014 ALUMNOS CON APOYOS DE SOSTENIMIENTO</v>
          </cell>
        </row>
        <row r="1249">
          <cell r="B1249" t="str">
            <v>1300I015 CAPACITACION A LOS MIEMBROS DE LAS SUBCOMISIONES SOBRE POLITICA</v>
          </cell>
        </row>
        <row r="1250">
          <cell r="B1250" t="str">
            <v>1300I016 CREDITOS HIPOTECARIOS ASIGNADOS</v>
          </cell>
        </row>
        <row r="1251">
          <cell r="B1251" t="str">
            <v>1300I017 SEMINARIOS REALIZADOS</v>
          </cell>
        </row>
        <row r="1252">
          <cell r="B1252" t="str">
            <v>1300I018 DESEMPLEADOS INSCRITOS EN EL SISTEMA DE INFORMACION PARA EL EMPLEO DEL SENA, SIE, QUE LOGRAN REINSERTARSE EN EL MERCADO LABORAL</v>
          </cell>
        </row>
        <row r="1253">
          <cell r="B1253" t="str">
            <v>1300I019 CONSTRUCCION DE UN INSTRUMENTO DE CONTROL</v>
          </cell>
        </row>
        <row r="1254">
          <cell r="B1254" t="str">
            <v>1300I020 FUNCIONARIOS CAPACITADOS</v>
          </cell>
        </row>
        <row r="1255">
          <cell r="B1255" t="str">
            <v>1300I021 DESARROLLO DE BATERIAS DE INDICADORES PARA EL SECTOR</v>
          </cell>
        </row>
        <row r="1256">
          <cell r="B1256" t="str">
            <v>1300I022 RECAUDO APORTES PARAFISCALES</v>
          </cell>
        </row>
        <row r="1257">
          <cell r="B1257" t="str">
            <v>1300I023 SETS (PAQUETES, MATRICES, GRUPOS, KITS, ETC) BASICOS DE INDICADORES PARA MONITOREAR EL COMPORTAMIENTO DE LA PROBLEMATICA IDENTIFICADOS</v>
          </cell>
        </row>
        <row r="1258">
          <cell r="B1258" t="str">
            <v>1300I024 DISEÑO E IMPLEMENTACION DE UN SISTEMA DE INFORMACION SOBRE EL TRABAJO INFANTIL Y JUVENIL</v>
          </cell>
        </row>
        <row r="1259">
          <cell r="B1259" t="str">
            <v>1300I025 TASA ESPECIFICA DE PARTICIPACION LABORAL DE LOS MENORES DE 14 AÑOS</v>
          </cell>
        </row>
        <row r="1260">
          <cell r="B1260" t="str">
            <v>1300I026 GESTION DE RECURSOS - INVESTIGACION</v>
          </cell>
        </row>
        <row r="1261">
          <cell r="B1261" t="str">
            <v>1300I027 INICIATIVAS PRESENTADAS</v>
          </cell>
        </row>
        <row r="1262">
          <cell r="B1262" t="str">
            <v>1300I028 PROYECTO DE LEY SOBRE PROTECCION DE LOS DERECHOS DEL MENOR TRABAJADOR</v>
          </cell>
        </row>
        <row r="1263">
          <cell r="B1263" t="str">
            <v>1300I029 INVERSION EN PROYECTOS DE PROTECCION DE LOS DERECHOS DEL MENOR TRABAJADOR</v>
          </cell>
        </row>
        <row r="1264">
          <cell r="B1264" t="str">
            <v>1300I030 REFORMAS DEL CODIGO DEL MENOR EN COORDINACION CON LAS ENTES COMPETENTES ADELANTADAS</v>
          </cell>
        </row>
        <row r="1265">
          <cell r="B1265" t="str">
            <v>1300I031 DOCUMENTO ELABORADOS</v>
          </cell>
        </row>
        <row r="1266">
          <cell r="B1266" t="str">
            <v>1300I032 INFORMES PRESENTADOS DE ACUERDO A LA SOLICITUD A LA ENTIDAD</v>
          </cell>
        </row>
        <row r="1267">
          <cell r="B1267" t="str">
            <v>1300I033 ELABORACION DE LOS MAPAS DE RIESGOS DE LA CORRUPCION</v>
          </cell>
        </row>
        <row r="1268">
          <cell r="B1268" t="str">
            <v>1300I034 PORTAFOLIO DE INVERSIONES ELABORADOS</v>
          </cell>
        </row>
        <row r="1269">
          <cell r="B1269" t="str">
            <v>1300I035 CITACIONES A REUNIONES DEL COMITE COORDINADOR DE FONDO DE PENSIONES PUBLICAS, FOPEP REALIZADAS</v>
          </cell>
        </row>
        <row r="1270">
          <cell r="B1270" t="str">
            <v>1300I036 ACTAS DE COMITE COORDINADOR ELABORADAS</v>
          </cell>
        </row>
        <row r="1271">
          <cell r="B1271" t="str">
            <v>1300I037 REUNIONES DEL CONSEJO ASESOR DE FONDO DE PENSIONES PUBLICAS, FOPEP REALIZADAS</v>
          </cell>
        </row>
        <row r="1272">
          <cell r="B1272" t="str">
            <v>1300I038 CUMPLIMIENTO A RECOMENDACIONES</v>
          </cell>
        </row>
        <row r="1273">
          <cell r="B1273" t="str">
            <v>1300I039 CONVENIOS DIRIGIDOS A FORTALECER LA GESTION DE LAS PYMES REALIZADOS</v>
          </cell>
        </row>
        <row r="1274">
          <cell r="B1274" t="str">
            <v>1300I040 CONVENIOS  CON EL OBJETO DE FORTALECER EL COMPONENTE DE CONDICIONES DE TRABAJO, PRODUCTIVIDAD Y COMPETITIVIDAD REALIZADOS</v>
          </cell>
        </row>
        <row r="1275">
          <cell r="B1275" t="str">
            <v>1300I041 CONVENIOS CON EL OBJETO DE FORTALECER LA GESTION DE VIGILANCIA DE LOS DERECHOS DE LOS TRABAJADORES REALIZADOS.</v>
          </cell>
        </row>
        <row r="1276">
          <cell r="B1276" t="str">
            <v>1300I042 CONVENIOS CON EL OBJETO DE CAPACITAR SOBRE EL SGRP Y LEY 100</v>
          </cell>
        </row>
        <row r="1277">
          <cell r="B1277" t="str">
            <v>1300I043 CONVENIOS CON EL OBJETO DE FORTALECER LA GESTION LOCAL DE PROTECCION</v>
          </cell>
        </row>
        <row r="1278">
          <cell r="B1278" t="str">
            <v>1300I044 CONVENIOS  PARA FOMENTAR LA CREACION DE PROGRAMAS ACADEMICOS QUE BUSQUE LA FORMACION DE TALENTO HUMANO EN SALUD OCUPACIONAL (PREGRADO, POSTGRADO Y DIPLOMADOS) REALIZADOS</v>
          </cell>
        </row>
        <row r="1279">
          <cell r="B1279" t="str">
            <v>1300I045 DOCENTES DE CENTROS EDUCATIVOS CON PROGRAMAS DE SALUD OCUPACIONAL</v>
          </cell>
        </row>
        <row r="1280">
          <cell r="B1280" t="str">
            <v>1300I046 CONVENIOS  PARA REALIZAR LA CAPACITACION SOBRE SISTEMAS DE GESTION EN SALUD</v>
          </cell>
        </row>
        <row r="1281">
          <cell r="B1281" t="str">
            <v>1300I047 PROGRAMAS EDUCATIVOS DIRIGIDOS (CON EL OBJETO DE CONSOLIDAR LA GESTION DE LOS COPASOS DESARROLLADOS)</v>
          </cell>
        </row>
        <row r="1282">
          <cell r="B1282" t="str">
            <v>1300I048 COMITES PARITARIOS ACTIVOS ENTRELAZADOS POR REGION Y ACTIVIDAD</v>
          </cell>
        </row>
        <row r="1283">
          <cell r="B1283" t="str">
            <v>1300I049 CAPACITAR A FUNCIONARIOS</v>
          </cell>
        </row>
        <row r="1284">
          <cell r="B1284" t="str">
            <v>1300I050 VALIDACION DE LOS MODELOS PEDAGOGICOS</v>
          </cell>
        </row>
        <row r="1285">
          <cell r="B1285" t="str">
            <v>1300I051 ELABORACION DEL PLAN NACIONAL Y LOS PLANES REGIONALES DE TRABAJO</v>
          </cell>
        </row>
        <row r="1286">
          <cell r="B1286" t="str">
            <v>1300I052 IMPLEMENTACION DEL SISTEMA DE INFORMACION</v>
          </cell>
        </row>
        <row r="1287">
          <cell r="B1287" t="str">
            <v>1300I053 DESARROLLO DE ESTRATEGIAS PARA FORTALECER LA GESTION DEL CONSEJO NACIONAL DE RIESGOS PROFESIONAL</v>
          </cell>
        </row>
        <row r="1288">
          <cell r="B1288" t="str">
            <v>1300I054 DOCUMENTO SOBRE LINEAMIENTOS A SEGUIR EN LOS SISTEMAS DE GARANTIA DE CALIDAD</v>
          </cell>
        </row>
        <row r="1289">
          <cell r="B1289" t="str">
            <v>1300I055 CONVENIO MINISTERIO DE TRABAJO Y SEGURIDAD SOCIAL CON LA DIRECCION DEL SGRP (CON EL FIN DE FORTALECER LA DIRECCION DEL SGRP Y DEL SECTOR SALUD)</v>
          </cell>
        </row>
        <row r="1290">
          <cell r="B1290" t="str">
            <v>1300I056 ENCUENTROS NACIONALES DE DIRECTORES TERRITORIALES DE TRABAJO Y DE DIRECTORES TERRITORIALES DE SALUD REALIZADOS</v>
          </cell>
        </row>
        <row r="1291">
          <cell r="B1291" t="str">
            <v>1300I057 PROYECTO DE RESOLUCION ELABORADOS PARA INSTITUCIONALIZAR "EL DIA NACIONAL DE LA SALUD EN EL MUNDO DEL TRABAJO"</v>
          </cell>
        </row>
        <row r="1292">
          <cell r="B1292" t="str">
            <v>1300I058 PROYECTO DE RESOLUCION ELABORADOS PARA INSTITUCIONALIZAR "EL DIA NACIONAL DE LA SALUD EN EL MUNDO DEL TRABAJO" EN LAS 34 DIRECCIONES TERRITORIALES</v>
          </cell>
        </row>
        <row r="1293">
          <cell r="B1293" t="str">
            <v>1300I059 PROYECTO DECRETO PARA AFILIACION DE ESTUDIANTES AL SGRP ELABORADOS</v>
          </cell>
        </row>
        <row r="1294">
          <cell r="B1294" t="str">
            <v>1300I060 PROYECTO DECRETO PARA AFILIACION DE TRABAJADORES INDEPENDIENTES AL SGRP ELABORADOS</v>
          </cell>
        </row>
        <row r="1295">
          <cell r="B1295" t="str">
            <v>1300I061 PROGRAMAS DE PROMOCION Y PREVENCION EN LOS SECTORES INFORMAL, URBANO Y RURAL</v>
          </cell>
        </row>
        <row r="1296">
          <cell r="B1296" t="str">
            <v>1300I062 REVISION Y REFORMA DEL CODIGO DEL MENOR EN ASPECTOS QUE CORRESPONDEN A SALUD OCUPACIONAL</v>
          </cell>
        </row>
        <row r="1297">
          <cell r="B1297" t="str">
            <v>1300I063 REPRODUCCION Y DISTRIBUCION DEL VIDEO PEQUEÑAS HISTORIAS INFANTILES</v>
          </cell>
        </row>
        <row r="1298">
          <cell r="B1298" t="str">
            <v>1300I064 CONVENIOS MINISTERIO DE TRABAJO VS SUPERBANCARIA</v>
          </cell>
        </row>
        <row r="1299">
          <cell r="B1299" t="str">
            <v>1300I065 VISITAS A LAS ADMINISTRADORA DE RIESGOS PROFESONALES, ARPS PARA ANALISIS DEL APORTE FINANCIERO</v>
          </cell>
        </row>
        <row r="1300">
          <cell r="B1300" t="str">
            <v>1300I066 ELABORACION DE ESTUDIOS PILOTO DE EVASION Y ELUSION</v>
          </cell>
        </row>
        <row r="1301">
          <cell r="B1301" t="str">
            <v>1300I067 REALIZACION DEL PROYECTO DE REGLAMENTACION DEL CONVENIO 161 DE LA OIT</v>
          </cell>
        </row>
        <row r="1302">
          <cell r="B1302" t="str">
            <v>1300I068 IMPLEMENTACION DE LOS OBSERVATORIOS TERRITORIALES EN EL AREA LABORAL Y DE SEGURIDAD SOCIAL</v>
          </cell>
        </row>
        <row r="1303">
          <cell r="B1303" t="str">
            <v>1300I069 LEVANTAMIENTO REGIONAL DEL INVENTARIO DE INFRAESTRUCTURA, RECURSO HUMANA, EQUIPO TECNICO Y FISICO.</v>
          </cell>
        </row>
        <row r="1304">
          <cell r="B1304" t="str">
            <v>1300I070 PROYECTO NORMA SOBRE PROMOCION Y PREVENCION</v>
          </cell>
        </row>
        <row r="1305">
          <cell r="B1305" t="str">
            <v>1300I071 DISEÑO Y PRUEBA DE APLICATIVOS DEL SISTEMA DE VIGILANCIA EPIDEMIOLOGICA IMPLEMENTADOS</v>
          </cell>
        </row>
        <row r="1306">
          <cell r="B1306" t="str">
            <v>1300I072 ELABORACION NORMA DE REFORMA DE LA CLASIFICACION DE ACTIVIDADES ECONOMICAS ESTABLECIDAS EN EL DECRETO 2100 DE 1995</v>
          </cell>
        </row>
        <row r="1307">
          <cell r="B1307" t="str">
            <v>1300I073 PROYECTO DE NORMAS DE VIGILANCIA EPIDEMIOLOGICA EN ACTIVIDADES DE ALTO RIESGO (COMPROMISO) DESARROLLADOS</v>
          </cell>
        </row>
        <row r="1308">
          <cell r="B1308" t="str">
            <v>1300I074 PROYECTOS DE REGLAMENTACION DEL CONVENIO 162 DESARROLLADOS</v>
          </cell>
        </row>
        <row r="1309">
          <cell r="B1309" t="str">
            <v>1300I075 CONVENIOS MINISTERIO DE TRABAJO Y SEGURIDAD SOCIAL CON INSTITUTO NACIONAL DE CANCEROLOGICA (CON EL OBJETO DE ESTABLECER UN REGISTRO POBLACIONAL DE CANCER OCUPACIONAL)</v>
          </cell>
        </row>
        <row r="1310">
          <cell r="B1310" t="str">
            <v>1300I076 PROYECTO SOBRE REGLAMENTACION DEL SISTEMA DE JCI REALIZADOS</v>
          </cell>
        </row>
        <row r="1311">
          <cell r="B1311" t="str">
            <v>1300I077 JUNTAS DE CALIFICACION DE INVALIDEZ CONFORMADAS Y CAPACITADAS</v>
          </cell>
        </row>
        <row r="1312">
          <cell r="B1312" t="str">
            <v>1300I077 PERSONAS CAPACITADAS</v>
          </cell>
        </row>
        <row r="1313">
          <cell r="B1313" t="str">
            <v>1300I078 PROYECTO NORMA SOBRE REHABILITACION PROFESIONAL ELABORADOS</v>
          </cell>
        </row>
        <row r="1314">
          <cell r="B1314" t="str">
            <v>1300I079 PROYECTO MANUAL DE REHABILITACION PROFESIONAL ELABORADOS</v>
          </cell>
        </row>
        <row r="1315">
          <cell r="B1315" t="str">
            <v>1300I080 PROYECTO PARA MEDIR LA EFICACIA DE LOS PROCESOS DE REINTEGRO LABORAL DE LAS PERSONAS VICTIMAS DE ATEP ELABORADOS</v>
          </cell>
        </row>
        <row r="1316">
          <cell r="B1316" t="str">
            <v>1300I081 MEMORIAS DIFUNDIDAS</v>
          </cell>
        </row>
        <row r="1317">
          <cell r="B1317" t="str">
            <v>1300I082 OBSERVATORIOS PROMOVIDOS</v>
          </cell>
        </row>
        <row r="1318">
          <cell r="B1318" t="str">
            <v>1300I083 APLICACIONES DEL SUBSISTEMA DE INFORMACION DE LAS DIRECCIONES GENERALES DE EMPLEO</v>
          </cell>
        </row>
        <row r="1319">
          <cell r="B1319" t="str">
            <v>1300I084 DOCUMENTO-TECNICO DE SOPORTE DE LAS DISCUSIONES QUE EN MATERIA DE POLITICA SALARIAL, EMPLEO E INGRESOS ELABORADOS</v>
          </cell>
        </row>
        <row r="1320">
          <cell r="B1320" t="str">
            <v>1300I085 INFORMES TRIMESTRALES DEL MONITOREO DE MERCADO DE TRABAJO CON BASE EN LAS ESTADISTICAS DEL DANE, ELABORADOS</v>
          </cell>
        </row>
        <row r="1321">
          <cell r="B1321" t="str">
            <v>1300I086 REPORTE INFORMATIVO DEL COMPORTAMIENTO DEL MERCADO DE TRABAJO CON BASE EN LA ENCUESTA CONTINUA DE HOGARES DEL DANE, ELABORADOS</v>
          </cell>
        </row>
        <row r="1322">
          <cell r="B1322" t="str">
            <v>1300I087 SISTEMATIZACION DE INFORMACION SOBRE PROGRAMAS DE EMPLEO A NIVEL MUNICIPAL</v>
          </cell>
        </row>
        <row r="1323">
          <cell r="B1323" t="str">
            <v>1300I088 ACTUALIZACION DEL SISTEMA DE MERCADOS LABORALES PARA AMERICA LATINA, SISMEL</v>
          </cell>
        </row>
        <row r="1324">
          <cell r="B1324" t="str">
            <v>1300I089 LANZAMIENTO DEL PROGRAMA DE MEJORAMIENTO DE LA PRODUCTIVIDAD EN LA EMPRESA Y DEL SOFTWARE DE MEDICION, SIMPROD 2.0 (A TRAVES DE VIDEOCONFERENCIA NACIONAL CONJUNTAMENTE CON EL SENA)</v>
          </cell>
        </row>
        <row r="1325">
          <cell r="B1325" t="str">
            <v>1300I090 ASESORES DE DESARROLLO EMPRESA CAPACITADOS</v>
          </cell>
        </row>
        <row r="1326">
          <cell r="B1326" t="str">
            <v>1300I091 ASESORES DE DESARROLLO EMPRESA A NIVEL REGIONAL CAPACITADOS</v>
          </cell>
        </row>
        <row r="1327">
          <cell r="B1327" t="str">
            <v>1300I092 DOCUMENTOS ELABORADOS</v>
          </cell>
        </row>
        <row r="1328">
          <cell r="B1328" t="str">
            <v>1300I093 REUNIONES DE COORDINACION</v>
          </cell>
        </row>
        <row r="1329">
          <cell r="B1329" t="str">
            <v>1300I094 CREACION COMITE INTERINSTITUCIONAL</v>
          </cell>
        </row>
        <row r="1330">
          <cell r="B1330" t="str">
            <v>1300I095 REALIZACION SEMINARIOS INTERNACIONALES SOBRE COMPETITIVIDAD Y RELACIONES LABORALES</v>
          </cell>
        </row>
        <row r="1331">
          <cell r="B1331" t="str">
            <v>1300I096 CONFORMACION DE LOS CONSEJOS TERRITORIAL DE EMPLEO, CTE A NIVEL REGIONAL Y LOCAL</v>
          </cell>
        </row>
        <row r="1332">
          <cell r="B1332" t="str">
            <v>1300I097 ASISTENCIA TECNICA Y SEGUIMIENTO A LOS PROGRAMAS DE EMPLEO DE LAS ADMINISTRACIONES TERRITORIALES</v>
          </cell>
        </row>
        <row r="1333">
          <cell r="B1333" t="str">
            <v>1300I098 DISEÑAR Y APLICAR UN SISTEMA DE SEGUIMIENTO A LA GESTION DE LOS CONSEJOS TERRITORIALES DE EMPLEO, CTE</v>
          </cell>
        </row>
        <row r="1334">
          <cell r="B1334" t="str">
            <v>1300I099 CONVENIOS EJECUTADOS PARA IMPULSAR LA APLICACION DE LAS INICIATIVAS LOCALES DE EMPLEO, ILES</v>
          </cell>
        </row>
        <row r="1335">
          <cell r="B1335" t="str">
            <v>1300I100 CONVENIOS PARA IMPULSAR PROCESOS DE CONCERTACION PUBLICO-PRIVADA REGIONAL Y LOCAL PARA DESARROLLAR INVESTIGACIONES SOBRE EL COMPORTAMIENTO DEL MERCADO DE TRABAJO</v>
          </cell>
        </row>
        <row r="1336">
          <cell r="B1336" t="str">
            <v>1300I101 DOCUMENTO TECNICO PEDAGOGICO PARA EL PROCESO DE FORMACION</v>
          </cell>
        </row>
        <row r="1337">
          <cell r="B1337" t="str">
            <v>1300I102 OBSERVATORIOS PROMOVIDOS PARA IMPULSAR INSTANCIA DE RECOLECCION Y PROCESAMIENTO DE INFORMACION ESTADISTICA LABORAL A NIVEL REGIONAL Y LOCAL</v>
          </cell>
        </row>
        <row r="1338">
          <cell r="B1338" t="str">
            <v>1300I103 VISITAS PARA COORDINAR EL PROGRAMA DE VIGILANCIA Y CONTROL DIRIGIDO A LAS EMPRESAS QUE OCUPAN MANO DE OBRA EXTRANJERA</v>
          </cell>
        </row>
        <row r="1339">
          <cell r="B1339" t="str">
            <v>1300I104 BOLETINES ELABORADOS PARA REGISTRAR, ANALIZAR ESTADISTICAS Y PUBLICAR UN BOLETIN SOBRE EL COMPORTAMIENTO DE LA MANO DE OBRA EXTRANJERA</v>
          </cell>
        </row>
        <row r="1340">
          <cell r="B1340" t="str">
            <v>1300I105 ACTAS DE PARTICIPACION Y SEGUIMIENTO DE LAS REUNIONES DE COMITE TECNICO BINACIONAL DE LA COMISION PRESIDENCIAL Y ASUNTOS FRONTERIZOS COLOMBO-VENEZOLANA Y COLOMBO-ECUATORIANA</v>
          </cell>
        </row>
        <row r="1341">
          <cell r="B1341" t="str">
            <v>1300I106 ACTAS DE PARTICIPACION Y SEGUIMIENTO DE LAS REUNIONES DE LA COMISION NACIONAL DE MIGRACION</v>
          </cell>
        </row>
        <row r="1342">
          <cell r="B1342" t="str">
            <v>1300I107 ELABORAR Y ACTUALIZAR EL REGLAMENTO INTERNO DE TRABAJO Y REGLAMENTO DE HIGIENE Y SEGURIDAD INDUSTRIAL DE LAS EMPRESAS DE SERVICIOS TEMPORALES</v>
          </cell>
        </row>
        <row r="1343">
          <cell r="B1343" t="str">
            <v>1300I108 ASISTENCIA TECNICA A MUNICIPIOS Y DEPARTAMENTOS</v>
          </cell>
        </row>
        <row r="1344">
          <cell r="B1344" t="str">
            <v>1300I109 DOCUMENTO PROPUESTA</v>
          </cell>
        </row>
        <row r="1345">
          <cell r="B1345" t="str">
            <v>1300I110 PROGRAMAS DISEÑADOS</v>
          </cell>
        </row>
        <row r="1346">
          <cell r="B1346" t="str">
            <v>1300I111 REUNIONES ASISTIDAS</v>
          </cell>
        </row>
        <row r="1347">
          <cell r="B1347" t="str">
            <v>1300I112 DOCUMENTO PROPUESTA</v>
          </cell>
        </row>
        <row r="1348">
          <cell r="B1348" t="str">
            <v>1300I113 ASISTENCIA TECNICA A LOS COMITES</v>
          </cell>
        </row>
        <row r="1349">
          <cell r="B1349" t="str">
            <v>1300I114 SEMINARIOS NACIONALES DE FOMENTO A LA ECONOMIA SOCIAL Y SOLIDARIA</v>
          </cell>
        </row>
        <row r="1350">
          <cell r="B1350" t="str">
            <v>1300I115 CONGRESOS NACIONALES DE FOMENTO A LA ECONOMIA SOCIAL Y SOLIDARIA</v>
          </cell>
        </row>
        <row r="1351">
          <cell r="B1351" t="str">
            <v>1300I116 CONGRESO INTERNACIONALES DE FOMENTO A LA ECONOMIA SOCIAL Y SOLIDARIA</v>
          </cell>
        </row>
        <row r="1352">
          <cell r="B1352" t="str">
            <v>1300I117 CONVENIO FIRMADO INTERINSTITUCIONAL PARA LA PRIMERA CADENA PRODUCTIVA DEL ACHIRA</v>
          </cell>
        </row>
        <row r="1353">
          <cell r="B1353" t="str">
            <v>1300I118 ORGANIZACION Y ESTRUCTURACION DE UN BANCO DE PROYECTOS DE EMPLEO</v>
          </cell>
        </row>
        <row r="1354">
          <cell r="B1354" t="str">
            <v>1300I119 CREACION DE UN FONDO DE SOLIDARIDAD SOCIAL PARA ESTIMULAR EL EMPLEO</v>
          </cell>
        </row>
        <row r="1355">
          <cell r="B1355" t="str">
            <v>1300I120 REUNIONES PARA COORDINACION CON EL INSTITUTO COLOMBIANO DE BIENESTAR FAMILIAR Y EL SENA, TERMINAR EL PROGRAMAS DE FORTALECIMIENTO Y CREACION DE LAS COOPERATIVAS MULTIACTIVAS PARA LAS MADRES COMUNITARIAS Y MUJER</v>
          </cell>
        </row>
        <row r="1356">
          <cell r="B1356" t="str">
            <v>1300I121 REUNIONES DE COORDINACION PARA ESTUDIAR LA PROPUESTA DEL PROGRAMA DE VIVIENDA PARA LAS MUJERES CABEZA DE FAMILIA MEDIANTE LA AUTOCONSTRUCCION</v>
          </cell>
        </row>
        <row r="1357">
          <cell r="B1357" t="str">
            <v>1300I122 ASISTENCIA TECNICA A GRUPOS DE MUJERES</v>
          </cell>
        </row>
        <row r="1358">
          <cell r="B1358" t="str">
            <v>1300I123 DOCUMENTO TECNICO PEDAGOGICO PARA EL PROCESO DE FORMACION</v>
          </cell>
        </row>
        <row r="1359">
          <cell r="B1359" t="str">
            <v>1300I124 DOCUMENTO PROPUESTA</v>
          </cell>
        </row>
        <row r="1360">
          <cell r="B1360" t="str">
            <v>1300I125 DOCUMENTO INICIATIVAS</v>
          </cell>
        </row>
        <row r="1361">
          <cell r="B1361" t="str">
            <v>1300I126 REUNIONES REALIZADAS CON EL PROGRAMA COLOMBIA JOVEN PARA TRABAJAR A NIVEL INSTITUCIONAL LOS PROGRAMAS DE JOVENES EMPRESARIOS</v>
          </cell>
        </row>
        <row r="1362">
          <cell r="B1362" t="str">
            <v>1300I127 SEMINARIOS SOBRE EL PROGRAMA DE DISCAPACIDADES E INICIATIVAS LOCALES DE EMPLEO</v>
          </cell>
        </row>
        <row r="1363">
          <cell r="B1363" t="str">
            <v>1300I128 DOCUMENTO TECNICO PROPUESTA PARA EL DESARROLLADO EN COORDINACION CON  LOS INTEGRANTES DEL COMITE ELABORAR UN DOCUMENTO DE POLITICAS SOBRE DISCAPACIDAD CORRESPONDIENTE AL AREA DE INTEGRACION LABORAL</v>
          </cell>
        </row>
        <row r="1364">
          <cell r="B1364" t="str">
            <v>1300I129 DOCUMENTO PROPUESTA PARA LA COORDINACION CON LOS INTEGRANTES DEL COMITE ELABORAR UN DOCUMENTO DE POLITICAS SOBRE DISCAPACIDAD CORRESPONDIENTE AL AREA DE INTEGRACION LABORAL</v>
          </cell>
        </row>
        <row r="1365">
          <cell r="B1365" t="str">
            <v>1300I130 RECURSOS RECUPERADOS PARA FINANCIACION DEL SISTEMA DE SEGURIDAD.</v>
          </cell>
        </row>
        <row r="1366">
          <cell r="B1366" t="str">
            <v>1300I131 NUMERO DE MIPYMES</v>
          </cell>
        </row>
        <row r="1367">
          <cell r="B1367" t="str">
            <v>1300I132 EMPLEOS GENERADOS POR LAS MIPYME</v>
          </cell>
        </row>
        <row r="1368">
          <cell r="B1368" t="str">
            <v>1300I133 EXPORTACIONES REALIZADAS POR LAS MIPYMES</v>
          </cell>
        </row>
        <row r="1369">
          <cell r="B1369" t="str">
            <v>1300I134 EMPRESAS BENEFICIADAS A TRAVES DEL FONDO COLOMBIANO DE MODERNIZACION Y DESARROLLO TECNOLOGICO DE LAS MIPYME, FOMIPYME</v>
          </cell>
        </row>
        <row r="1370">
          <cell r="B1370" t="str">
            <v>1300I135 MONTO DE LOS RECURSOS DESEMBOLSADOS POR LOS PROGRAMAS Y SERVICIOS NO FINANCIEROS PARA EL DESARROLLO DE LA MIPYME</v>
          </cell>
        </row>
        <row r="1371">
          <cell r="B1371" t="str">
            <v>1300I136 MIPYMES CON CREDITO GARANTIZADO RESPECTO AL TOTAL DE EMPRESAS</v>
          </cell>
        </row>
        <row r="1372">
          <cell r="B1372" t="str">
            <v>1300I137 MIPYMES CON CREDITO GARANTIZADO RESPECTO AL TOTAL DE CREDITOS</v>
          </cell>
        </row>
        <row r="1373">
          <cell r="B1373" t="str">
            <v>1300I138 BENEFICIARIOS DE LA CORPORACION PARA EL DESARROLLO DE MICROEMPRESAS</v>
          </cell>
        </row>
        <row r="1374">
          <cell r="B1374" t="str">
            <v>1300I139 MIPYMES VINCULADAS A PROGRAMAS DE ASEGURAMIENTO DE LA CALIDAD Y PROGRAMAS DE MEJORAMIENTO CONTINUO</v>
          </cell>
        </row>
        <row r="1375">
          <cell r="B1375" t="str">
            <v>1300I140 MINICADENAS PRODUCTIVAS ORGANIZADAS Y CON PROGRAMAS DE COMPETITIVIDAD EN MARCHA</v>
          </cell>
        </row>
        <row r="1376">
          <cell r="B1376" t="str">
            <v>1300I141 PROYECTOS DE INNOVACION Y/O TECNOLOGICOS DE LOS SECTORES PRODUCTIVOS CON COFINANCIACION DEL FONDO COLOMBIANO DE MODERNIZACION Y DESARROLLO TECNOLOGICO DE LAS MIPYME, FOMIPYME</v>
          </cell>
        </row>
        <row r="1377">
          <cell r="B1377" t="str">
            <v>1300I142 PATENTES, MODELOS Y DISEÑOS INDUSTRIALES CONCEDIDOS</v>
          </cell>
        </row>
        <row r="1378">
          <cell r="B1378" t="str">
            <v>1300I143 EMPRESAS BENEFICIADAS POR EL INSTITUTO DE FOMENTO INDUSTRIAL, IFI (BANCA DE PRIMER Y SEGUNDO PISO)</v>
          </cell>
        </row>
        <row r="1379">
          <cell r="B1379" t="str">
            <v>1300I144 CREDITOS GARANTIZADOS POR EL SISTEMA NACIONAL DE GARANTIAS</v>
          </cell>
        </row>
        <row r="1380">
          <cell r="B1380" t="str">
            <v>1300I145 VALOR CREDITOS GARANTIZADOS POR EL SISTEMA NACIONAL DE GARANTIAS</v>
          </cell>
        </row>
        <row r="1381">
          <cell r="B1381" t="str">
            <v>1300I146 JOVENES TRABAJADORES ENTRE 10 Y 14 AÑOS</v>
          </cell>
        </row>
        <row r="1382">
          <cell r="B1382" t="str">
            <v>1300I147 NIVEL DE COMPROMISOS CUMPLIDOS DE LA DECLARACION DE CARTAGENA SOBRE ERRADICACION DE TRABAJO INFANTIL</v>
          </cell>
        </row>
        <row r="1383">
          <cell r="B1383" t="str">
            <v>1300I148 TASA DE DESEMPLEO EN SIETE AREAS PRODUCTIVAS</v>
          </cell>
        </row>
        <row r="1384">
          <cell r="B1384" t="str">
            <v>1300I149 TASA DE OCUPACION SIETE AREAS</v>
          </cell>
        </row>
        <row r="1385">
          <cell r="B1385" t="str">
            <v>1300I150 TASA DE OCUPACION NACIONAL</v>
          </cell>
        </row>
        <row r="1386">
          <cell r="B1386" t="str">
            <v>1300I151 TASA DE SUBEMPLEO</v>
          </cell>
        </row>
        <row r="1387">
          <cell r="B1387" t="str">
            <v>1300I152 TASA DE SUBEMPLEO NACIONAL</v>
          </cell>
        </row>
        <row r="1388">
          <cell r="B1388" t="str">
            <v>1300I153 TASA DE DESEMPLEO NACIONAL</v>
          </cell>
        </row>
        <row r="1389">
          <cell r="B1389" t="str">
            <v>1300I154 EMPLEOS CREADOS</v>
          </cell>
        </row>
        <row r="1390">
          <cell r="B1390" t="str">
            <v>1300I155 EMPLEOS CREADOS TOTAL NACIONAL</v>
          </cell>
        </row>
        <row r="1391">
          <cell r="B1391" t="str">
            <v>1300I156 EMPLEOS CREADOS POR REGION DEL TOTAL NACIONAL</v>
          </cell>
        </row>
        <row r="1392">
          <cell r="B1392" t="str">
            <v>1300I157 OCUPACION POR REGION</v>
          </cell>
        </row>
        <row r="1393">
          <cell r="B1393" t="str">
            <v>1300I158 DESEMPLEO POR REGION</v>
          </cell>
        </row>
        <row r="1394">
          <cell r="B1394" t="str">
            <v>1300I159 NUMERO DE EMPLEOS GENERADOS POR EMPLEO EN ACCION PROYECTOS COMUNITARIOS</v>
          </cell>
        </row>
        <row r="1395">
          <cell r="B1395" t="str">
            <v>1300I160 NUMERO DE EMPLEOS GENERADOS POR VIAS PARA LA PAZ</v>
          </cell>
        </row>
        <row r="1396">
          <cell r="B1396" t="str">
            <v>1300I161 INGRESO PROMEDIO ANUAL DE LOS BENEFICIARIOS DIRECTOS (EMPLEO EN ACCION-PROYECTOS COMUNITARIOS).</v>
          </cell>
        </row>
        <row r="1397">
          <cell r="B1397" t="str">
            <v>1300I162 CAMBIO NETO EN PROMOCION DE GRADOS DE NIÑOS QUE PERTENECEN AL PROGRAMA "FAMILIAS EN ACCION"</v>
          </cell>
        </row>
        <row r="1398">
          <cell r="B1398" t="str">
            <v>1300I163 NUMERO DE JOVENES INGRESADOS AL PROGRAMA "JOVENES EN ACCION"</v>
          </cell>
        </row>
        <row r="1399">
          <cell r="B1399" t="str">
            <v>14000000 SECTOR VIVIENDA Y DESARROLLO URBANO</v>
          </cell>
        </row>
        <row r="1400">
          <cell r="B1400" t="str">
            <v>1400I001 PREDIOS MEJORADOS POR METODOS DE AUTOCONSTRUCCION</v>
          </cell>
        </row>
        <row r="1401">
          <cell r="B1401" t="str">
            <v>1400I002 FAMILIAS ATENDIDAS CON PROYECTOS DE VIVIENDA</v>
          </cell>
        </row>
        <row r="1402">
          <cell r="B1402" t="str">
            <v>1400I003 BARRIOS ATENDIDOS CON PROYECTOS DE VIVIENDA DE INTERES SOCIAL</v>
          </cell>
        </row>
        <row r="1403">
          <cell r="B1403" t="str">
            <v>1400I004 MUNICIPIOS CON APLICACION DE INSTRUMENTOS DE GESTION Y FINANCIACION</v>
          </cell>
        </row>
        <row r="1404">
          <cell r="B1404" t="str">
            <v>1400I005 MUNICIPIOS CON PROYECTOS DE REUBICACION DE VIVIENDAS</v>
          </cell>
        </row>
        <row r="1405">
          <cell r="B1405" t="str">
            <v>1400I006 SUBSIDIOS DESEMBOLSADOS</v>
          </cell>
        </row>
        <row r="1406">
          <cell r="B1406" t="str">
            <v>1400I007 PREDIOS TITULADOS</v>
          </cell>
        </row>
        <row r="1407">
          <cell r="B1407" t="str">
            <v>1400I008 CONSULTAS REALIZADAS AL SISTEMA DE INFORMACION DE LA ENTIDAD</v>
          </cell>
        </row>
        <row r="1408">
          <cell r="B1408" t="str">
            <v>1400I009 MUNICIPIOS CON APLICACION DE NORMAS DE CALIDAD DE VIVIENDA</v>
          </cell>
        </row>
        <row r="1409">
          <cell r="B1409" t="str">
            <v>1400I010 DISMINUCION EN TIEMPO DE TRANSPORTE INTRA URBANO PARA GRANDES CIUDADES</v>
          </cell>
        </row>
        <row r="1410">
          <cell r="B1410" t="str">
            <v>1400I011 SUBSIDIOS ASIGNADOS (POR EL INURBE, LAS CAJAS DE COMPENSACION FAMILIAR, LA CPVM Y EL BANCO AGRARIO)</v>
          </cell>
        </row>
        <row r="1411">
          <cell r="B1411" t="str">
            <v>1400I012 SUBSIDIOS ASIGNADOS POR EL INURBE</v>
          </cell>
        </row>
        <row r="1412">
          <cell r="B1412" t="str">
            <v>1400I013 SUBSIDIOS ASIGNADOS POR LAS CAJAS DE COMPENSACION FAMILIAR</v>
          </cell>
        </row>
        <row r="1413">
          <cell r="B1413" t="str">
            <v>1400I014 SUBSIDIOS ASIGNADOS POR LA CPVM</v>
          </cell>
        </row>
        <row r="1414">
          <cell r="B1414" t="str">
            <v>1400I015 SUBSIDIOS ASIGNADOS POR EL BANCO AGRARIO</v>
          </cell>
        </row>
        <row r="1415">
          <cell r="B1415" t="str">
            <v>1400I016 VALOR SUBSIDIOS ASIGNADOS</v>
          </cell>
        </row>
        <row r="1416">
          <cell r="B1416" t="str">
            <v>1400I017 SUBSIDIOS DESEMBOLSADOS</v>
          </cell>
        </row>
        <row r="1417">
          <cell r="B1417" t="str">
            <v>1400I018 CREDITOS HIPOTECARIOS DESEMBOLSADOS POR EL FNA</v>
          </cell>
        </row>
        <row r="1418">
          <cell r="B1418" t="str">
            <v>1400I019 CREDITOS HIPOTECARIOS DESEMBOLSADOS POR EL SISTEMA  FINANCIERO</v>
          </cell>
        </row>
        <row r="1419">
          <cell r="B1419" t="str">
            <v>1400I020 VALOR  DE CREDITOS HIPOTECARIOS DESEMBOLSADOS POR EL FNA Y EL SECTOR FINANCIERO</v>
          </cell>
        </row>
        <row r="1420">
          <cell r="B1420" t="str">
            <v>1400I021 VALOR  DE CREDITOS HIPOTECARIOS DESEMBOLSADOS POR EL FNA</v>
          </cell>
        </row>
        <row r="1421">
          <cell r="B1421" t="str">
            <v>1400I022 VALOR  DE CREDITOS HIPOTECARIOS DESEMBOLSADOS POR EL SISTEMA FINANCIERO</v>
          </cell>
        </row>
        <row r="1422">
          <cell r="B1422" t="str">
            <v>1400I023 CUENTAS DE AHORRO PROGRAMADO -ACTIVAS-</v>
          </cell>
        </row>
        <row r="1423">
          <cell r="B1423" t="str">
            <v>1400I024 VALOR  SALDO EN CUENTAS DE AHORRO PROGRAMADO EN ENTIDADES FINANCIERAS Y EL FNA</v>
          </cell>
        </row>
        <row r="1424">
          <cell r="B1424" t="str">
            <v>1400I025 VALOR  SALDO EN CUENTAS DE AHORRO PROGRAMADO EN ENTIDADES FINANCIERAS</v>
          </cell>
        </row>
        <row r="1425">
          <cell r="B1425" t="str">
            <v>1400I026 VALOR  SALDO EN CUENTAS DE AHORRO PROGRAMADO EN EL FNA</v>
          </cell>
        </row>
        <row r="1426">
          <cell r="B1426" t="str">
            <v>1400I027 SECTOR DE LA CONSTRUCCION (EDIFICACION) RESPECTO AL PIB NACIONAL</v>
          </cell>
        </row>
        <row r="1427">
          <cell r="B1427" t="str">
            <v>1400I028 OBSERVATORIOS DEL MERCADO INMOBILIARIO EN FUNCIONAMIENTO</v>
          </cell>
        </row>
        <row r="1428">
          <cell r="B1428" t="str">
            <v>1400I029 PREDIOS LEGALIZADOS A TRAVES DE LA TITULACION</v>
          </cell>
        </row>
        <row r="1429">
          <cell r="B1429" t="str">
            <v>1400I030 SISTEMAS CONSTRUCTIVOS REGISTRADOS POR LA COMISION DE SISMORRESISTENCIA</v>
          </cell>
        </row>
        <row r="1430">
          <cell r="B1430" t="str">
            <v>1400I031 FORMULACION DE LA POLITICA DE TRANSPORTE URBANO</v>
          </cell>
        </row>
        <row r="1431">
          <cell r="B1431" t="str">
            <v>1400I032 AVANCE EN LA FORMULACION DE LA POLITICA DE ESPACIO PUBLICO</v>
          </cell>
        </row>
        <row r="1432">
          <cell r="B1432" t="str">
            <v>15000000 SECTOR DESARROLLO COMUNITARIO</v>
          </cell>
        </row>
        <row r="1433">
          <cell r="B1433" t="str">
            <v>1500I001 INGRESO ASOCIADOS</v>
          </cell>
        </row>
        <row r="1434">
          <cell r="B1434" t="str">
            <v>1500I002 INGRESO FAMILIAS</v>
          </cell>
        </row>
        <row r="1435">
          <cell r="B1435" t="str">
            <v>1500I003 PRODUCCION EMPRESAS SOLIDARIAS</v>
          </cell>
        </row>
        <row r="1436">
          <cell r="B1436" t="str">
            <v>1500I004 RECURSOS PARA LA ATENCION A POBLACION INDIGENA EN PROGRAMAS DE NUTRICION</v>
          </cell>
        </row>
        <row r="1437">
          <cell r="B1437" t="str">
            <v>1500I005 RECURSOS PARA LA ATENCION A FAMILIAS EN PROGRAMAS DE NUTRICION</v>
          </cell>
        </row>
        <row r="1438">
          <cell r="B1438" t="str">
            <v>1500I006 RECURSOS PARA LA ATENCION A LA POBLACION INFANTIL EN PROGRAMAS DE NUTRICION</v>
          </cell>
        </row>
        <row r="1439">
          <cell r="B1439" t="str">
            <v>1500I007 RECURSOS PARA LA ATENCION A LA POBLACION DE LA TERCERA EDAD EN PROGRAMAS DE NUTRICION</v>
          </cell>
        </row>
        <row r="1440">
          <cell r="B1440" t="str">
            <v>1500I008 RECURSOS PARA LA ATENCION A LA POBLACION DE MUJERES LACTANTES EN PROGRAMAS DE NUTRICION</v>
          </cell>
        </row>
        <row r="1441">
          <cell r="B1441" t="str">
            <v>1500I009 FAMILIAS ATENDIDAS PARA DISMINUIR COMBATES</v>
          </cell>
        </row>
        <row r="1442">
          <cell r="B1442" t="str">
            <v>1500I010 RECURSOS PARA MEJORAR EL INGRESO DE LAS FAMILIAS YA DISMINUIR CONFLICTO</v>
          </cell>
        </row>
        <row r="1443">
          <cell r="B1443" t="str">
            <v>1500I011 TASAS DE BAJO PESO AL NACER</v>
          </cell>
        </row>
        <row r="1444">
          <cell r="B1444" t="str">
            <v>1500I012 TASA DE ADOLESCENTES EMBARAZADAS</v>
          </cell>
        </row>
        <row r="1445">
          <cell r="B1445" t="str">
            <v>1500I013 PERSONAS GRADUADAS O CAPACITADAS</v>
          </cell>
        </row>
        <row r="1446">
          <cell r="B1446" t="str">
            <v>1500I014 VARIACION EN EL VALOR DE LA PRODUCCION</v>
          </cell>
        </row>
        <row r="1447">
          <cell r="B1447" t="str">
            <v>1500I015 CLIENTES ADMITIDOS AL PROGRAMA DE CUIDADOS A MADRE E HIJO</v>
          </cell>
        </row>
        <row r="1448">
          <cell r="B1448" t="str">
            <v>1500I016 VISITAS CLINICAS POR MES</v>
          </cell>
        </row>
        <row r="1449">
          <cell r="B1449" t="str">
            <v>1500I017 MADRES PRENATALES O POSTNATALES CONTACTADAS</v>
          </cell>
        </row>
        <row r="1450">
          <cell r="B1450" t="str">
            <v>1500I018 PERSONAS QUE RECIBEN SERVICIOS DE PLANIFICACION FAMILIAR</v>
          </cell>
        </row>
        <row r="1451">
          <cell r="B1451" t="str">
            <v>1500I019 MUJERES EMBARAZADAS QUE RECIBEN CUIDADO EN EL PRIMER TRIMESTRE</v>
          </cell>
        </row>
        <row r="1452">
          <cell r="B1452" t="str">
            <v>17000000 SECTOR TURISMO</v>
          </cell>
        </row>
        <row r="1453">
          <cell r="B1453" t="str">
            <v>1700I001 EFECTIVOS DE POLICIA TURISTICA BENEFICIADOS CON ACTIVIDADES DE CAPACITACION.</v>
          </cell>
        </row>
        <row r="1454">
          <cell r="B1454" t="str">
            <v>1700I002 PARTICIPACION DEL SECTOR TURISMO EN EL PIB</v>
          </cell>
        </row>
        <row r="1455">
          <cell r="B1455" t="str">
            <v>1700I003 INDUSTRIA MANUFACTURERA SIN TRILLA</v>
          </cell>
        </row>
        <row r="1456">
          <cell r="B1456" t="str">
            <v>1700I004 EXPORTACIONES INDUSTRIALES NO TRADICIONALES</v>
          </cell>
        </row>
        <row r="1457">
          <cell r="B1457" t="str">
            <v>1700I005 EMPRESAS VINCULADAS A LA OFERTA EXPORTABLE</v>
          </cell>
        </row>
        <row r="1458">
          <cell r="B1458" t="str">
            <v>1700I006 VALOR DE LAS COMPRAS NACIONALES DE LAS ENTIDADES ESTATALES</v>
          </cell>
        </row>
        <row r="1459">
          <cell r="B1459" t="str">
            <v>1700I007 MONTO EN LAS DIVISAS POR RECEPCION DE TURISMO</v>
          </cell>
        </row>
        <row r="1460">
          <cell r="B1460" t="str">
            <v>1700I008 TURISTAS EXTRANJEROS</v>
          </cell>
        </row>
        <row r="1461">
          <cell r="B1461" t="str">
            <v>1700I009 PARTICIPACION DEL SECTOR TURISMO EN EL PIB</v>
          </cell>
        </row>
        <row r="1462">
          <cell r="B1462" t="str">
            <v>1700I010 MONTO EN LAS VENTAS DE RESTAURANTES Y HOTELES</v>
          </cell>
        </row>
        <row r="1463">
          <cell r="B1463" t="str">
            <v>1700I011 EMPLEOS DIRECTOS GENERADOS POR EL SECTOR TURISMO</v>
          </cell>
        </row>
        <row r="1464">
          <cell r="B1464" t="str">
            <v>1700I012 OCUPACION HOTELERA</v>
          </cell>
        </row>
        <row r="1465">
          <cell r="B1465" t="str">
            <v>1700I013 FLUJO DE INVERSION EXTRANJERA EN EL SECTOR TURISTICO</v>
          </cell>
        </row>
        <row r="1466">
          <cell r="B1466" t="str">
            <v>1700I014 ESTABLECIMIENTOS TURISTICOS INSCRITOS EN EL REGISTRO NACIONAL TURISTICO, MT</v>
          </cell>
        </row>
        <row r="1467">
          <cell r="B1467" t="str">
            <v>1700I015 GASTO PER CAPITA EN EL CONSUMO TURISTICO</v>
          </cell>
        </row>
        <row r="1468">
          <cell r="B1468" t="str">
            <v>1700I016 CREDITO OTORGADO AL SECTOR TURISTICO</v>
          </cell>
        </row>
        <row r="1469">
          <cell r="B1469" t="str">
            <v>1700I017 MONTO CREDITOS OTORGADOS AL SECTOR TURISTICO</v>
          </cell>
        </row>
        <row r="1470">
          <cell r="B1470" t="str">
            <v>1700I018 FORMACION BRUTA DE CAPITAL FIJO</v>
          </cell>
        </row>
        <row r="1471">
          <cell r="B1471" t="str">
            <v>19000000 SECTOR ARTESANIAS</v>
          </cell>
        </row>
        <row r="1472">
          <cell r="B1472" t="str">
            <v>1900I001 ARTESANOS BENEFICIADOS POR ACTIVIDADES ORGANIZADAS O LIDERAS POR ARTESANIAS DE COLOMBIA</v>
          </cell>
        </row>
        <row r="1473">
          <cell r="B1473" t="str">
            <v>1900I002 COBERTURA DE MUNICIPIOS LOGRADA POR ARTESANIAS DE COLOMBIA</v>
          </cell>
        </row>
        <row r="1474">
          <cell r="B1474" t="str">
            <v>1900I003 COBERTURA DE ARTESANOS LOGRADA POR ARTESANIAS DE COLOMBIA</v>
          </cell>
        </row>
        <row r="1475">
          <cell r="B1475" t="str">
            <v>1900I004 INGRESO PER CAPITA POR ARTESANO GENERADOS POR EVENTO COMERCIAL PROGRAMADO POR ARTESANIAS DE COLOMBIA</v>
          </cell>
        </row>
        <row r="1476">
          <cell r="B1476" t="str">
            <v>20000000 CIENCIA Y TECNOLOGIA</v>
          </cell>
        </row>
        <row r="1477">
          <cell r="B1477" t="str">
            <v>2000I001 INVERSION EN DESARROLLO Y APOYO ECONOMICO AL SISTEMA NACIONAL DE CIENCIA Y TECNOLOGIA, SNC&amp;T</v>
          </cell>
        </row>
        <row r="1478">
          <cell r="B1478" t="str">
            <v>2000I002 PROYECTOS  DE ALTO RIESGO TECNOLOGICO FINANCIADOS CON RESULTADOS EXITOSOS</v>
          </cell>
        </row>
        <row r="1479">
          <cell r="B1479" t="str">
            <v>2000I003 INVERSION EN CIENCIA Y TECNOLOGIA, CYT (COMO % DEL PIB)</v>
          </cell>
        </row>
      </sheetData>
      <sheetData sheetId="3" refreshError="1">
        <row r="2">
          <cell r="B2" t="str">
            <v>I.   Brindar seguridad democrática</v>
          </cell>
        </row>
        <row r="3">
          <cell r="B3" t="str">
            <v xml:space="preserve">      1.  Control del territorio y defensa de la soberanía nacional</v>
          </cell>
        </row>
        <row r="4">
          <cell r="B4" t="str">
            <v xml:space="preserve">            a. Fortalecimiento de la Fuerza Pública y de la capacidad disuasiva</v>
          </cell>
        </row>
        <row r="5">
          <cell r="B5" t="str">
            <v xml:space="preserve">            b. Promoción de la cooperación ciudadana</v>
          </cell>
        </row>
        <row r="6">
          <cell r="B6" t="str">
            <v xml:space="preserve">            c. Protección a la infraestructura económica </v>
          </cell>
        </row>
        <row r="7">
          <cell r="B7" t="str">
            <v xml:space="preserve">            d. Seguridad urbana </v>
          </cell>
        </row>
        <row r="8">
          <cell r="B8" t="str">
            <v xml:space="preserve">            e. Implementación del Programa de seguridad vial</v>
          </cell>
        </row>
        <row r="9">
          <cell r="B9" t="str">
            <v xml:space="preserve">            f. Comunicaciones para la paz</v>
          </cell>
        </row>
        <row r="10">
          <cell r="B10" t="str">
            <v xml:space="preserve">            z. Otros programas</v>
          </cell>
        </row>
        <row r="11">
          <cell r="B11" t="str">
            <v xml:space="preserve">      2.  Combate al problema de las drogas ilícitas y al crimen organizado</v>
          </cell>
        </row>
        <row r="12">
          <cell r="B12" t="str">
            <v xml:space="preserve">            a. Desarticulación del proceso de producción, fabricación, comercialización y consumo de drogas</v>
          </cell>
        </row>
        <row r="13">
          <cell r="B13" t="str">
            <v xml:space="preserve">            b. Lucha contra la extorsión y el secuestro</v>
          </cell>
        </row>
        <row r="14">
          <cell r="B14" t="str">
            <v xml:space="preserve">            z. Otros programas</v>
          </cell>
        </row>
        <row r="15">
          <cell r="B15" t="str">
            <v xml:space="preserve">      3.  Fortalecimiento del servicio de justicia</v>
          </cell>
        </row>
        <row r="16">
          <cell r="B16" t="str">
            <v xml:space="preserve">            a. Racionalización del Servicio de Justicia</v>
          </cell>
        </row>
        <row r="17">
          <cell r="B17" t="str">
            <v xml:space="preserve">            b. Fortalecimiento de la investigación criminal</v>
          </cell>
        </row>
        <row r="18">
          <cell r="B18" t="str">
            <v xml:space="preserve">            c. Revisión de la política criminal , penitenciaria y carcelaria</v>
          </cell>
        </row>
        <row r="19">
          <cell r="B19" t="str">
            <v xml:space="preserve">            d. Organización del Sistema administrativo de justicia</v>
          </cell>
        </row>
        <row r="20">
          <cell r="B20" t="str">
            <v xml:space="preserve">            e. Defensa Judicial del Estado Colombiano</v>
          </cell>
        </row>
        <row r="21">
          <cell r="B21" t="str">
            <v xml:space="preserve">            f. Racionalización y simplificación del ordenamiento jurídico</v>
          </cell>
        </row>
        <row r="22">
          <cell r="B22" t="str">
            <v xml:space="preserve">            g. Fortalecimiento de la Superintendencia de Notariado y Registro</v>
          </cell>
        </row>
        <row r="23">
          <cell r="B23" t="str">
            <v xml:space="preserve">            z. Otros programas</v>
          </cell>
        </row>
        <row r="24">
          <cell r="B24" t="str">
            <v xml:space="preserve">      4.  Desarrollo en zonas deprimidas y de conflicto</v>
          </cell>
        </row>
        <row r="25">
          <cell r="B25" t="str">
            <v xml:space="preserve">            a. Proyectos productivos y de generación de ingresos</v>
          </cell>
        </row>
        <row r="26">
          <cell r="B26" t="str">
            <v xml:space="preserve">            b. Desarrollo de infraestructura física y social </v>
          </cell>
        </row>
        <row r="27">
          <cell r="B27" t="str">
            <v xml:space="preserve">            d. Fortalecimiento institucional y comunitario</v>
          </cell>
        </row>
        <row r="28">
          <cell r="B28" t="str">
            <v xml:space="preserve">            c. Programas de desarrollo y paz</v>
          </cell>
        </row>
        <row r="29">
          <cell r="B29" t="str">
            <v xml:space="preserve">            z. Otros programas</v>
          </cell>
        </row>
        <row r="30">
          <cell r="B30" t="str">
            <v xml:space="preserve">      5.  Protección y promoción de los derechos humanos y del Derecho Internacional Humanitario</v>
          </cell>
        </row>
        <row r="31">
          <cell r="B31" t="str">
            <v xml:space="preserve">            a. Prevención de violaciones a los  derechos humanos y al DIH</v>
          </cell>
        </row>
        <row r="32">
          <cell r="B32" t="str">
            <v xml:space="preserve">            b. Atención y prevención del desplazamiento forzado</v>
          </cell>
        </row>
        <row r="33">
          <cell r="B33" t="str">
            <v xml:space="preserve">            c. Medidas particulares de impulso al Derecho Internacional Humanitario</v>
          </cell>
        </row>
        <row r="34">
          <cell r="B34" t="str">
            <v xml:space="preserve">            d. Impulso a la administración de justicia en derechos humanos</v>
          </cell>
        </row>
        <row r="35">
          <cell r="B35" t="str">
            <v xml:space="preserve">            e. Fortalecimiento institucional  </v>
          </cell>
        </row>
        <row r="36">
          <cell r="B36" t="str">
            <v xml:space="preserve">            z. Otros programas</v>
          </cell>
        </row>
        <row r="37">
          <cell r="B37" t="str">
            <v xml:space="preserve">      6.  Fortalecimiento de la convivencia y los valores</v>
          </cell>
        </row>
        <row r="38">
          <cell r="B38" t="str">
            <v xml:space="preserve">      7.  La dimensión internacional</v>
          </cell>
        </row>
        <row r="39">
          <cell r="B39" t="str">
            <v xml:space="preserve">           a. Colombia en el ámbito internacional: la responsabilidad compartida</v>
          </cell>
        </row>
        <row r="40">
          <cell r="B40" t="str">
            <v xml:space="preserve">           b. Relaciones bilaterales</v>
          </cell>
        </row>
        <row r="41">
          <cell r="B41" t="str">
            <v xml:space="preserve">           c. Relaciones multilaterales</v>
          </cell>
        </row>
        <row r="42">
          <cell r="B42" t="str">
            <v xml:space="preserve">           d.  Comunidades colombianas en el exterior</v>
          </cell>
        </row>
        <row r="43">
          <cell r="B43" t="str">
            <v xml:space="preserve">           e. Cooperación internacional</v>
          </cell>
        </row>
        <row r="44">
          <cell r="B44" t="str">
            <v xml:space="preserve">            z. Otros programas</v>
          </cell>
        </row>
        <row r="45">
          <cell r="B45" t="str">
            <v xml:space="preserve">      90.  Fortalecimiento institucional</v>
          </cell>
        </row>
        <row r="46">
          <cell r="B46" t="str">
            <v xml:space="preserve">           a. Adecuación de infraestructura</v>
          </cell>
        </row>
        <row r="47">
          <cell r="B47" t="str">
            <v xml:space="preserve">           b. Capacitación y asistencia técnica</v>
          </cell>
        </row>
        <row r="48">
          <cell r="B48" t="str">
            <v xml:space="preserve">           c. Sistemas de información</v>
          </cell>
        </row>
        <row r="49">
          <cell r="B49" t="str">
            <v xml:space="preserve">           d. Otros</v>
          </cell>
        </row>
        <row r="50">
          <cell r="B50" t="str">
            <v xml:space="preserve">      99.  Otros Brindar seguridad democrática</v>
          </cell>
        </row>
        <row r="51">
          <cell r="B51" t="str">
            <v xml:space="preserve">           z. Otros programas</v>
          </cell>
        </row>
        <row r="52">
          <cell r="B52" t="str">
            <v>II.  Impulsar el crecimiento económico sostenible y la generación de empleo</v>
          </cell>
        </row>
        <row r="53">
          <cell r="B53" t="str">
            <v xml:space="preserve">      1. Impulso a la vivienda y a la construcción</v>
          </cell>
        </row>
        <row r="54">
          <cell r="B54" t="str">
            <v xml:space="preserve">            a. Ajustes al programa de Subsidio Familiar de Vivienda</v>
          </cell>
        </row>
        <row r="55">
          <cell r="B55" t="str">
            <v xml:space="preserve">            b. Incentivos a la demanda de créditos en UVR</v>
          </cell>
        </row>
        <row r="56">
          <cell r="B56" t="str">
            <v xml:space="preserve">            c. Ajustes al sistema de financiamiento de vivienda</v>
          </cell>
        </row>
        <row r="57">
          <cell r="B57" t="str">
            <v xml:space="preserve">           z. Otros programas</v>
          </cell>
        </row>
        <row r="58">
          <cell r="B58" t="str">
            <v xml:space="preserve">      2. Impulso a la exploración y explotación de hidrocarburos y minería </v>
          </cell>
        </row>
        <row r="59">
          <cell r="B59" t="str">
            <v xml:space="preserve">            a. Mejoramiento de las condiciones de la actividad petrolera</v>
          </cell>
        </row>
        <row r="60">
          <cell r="B60" t="str">
            <v xml:space="preserve">            b. Consolidación de la industria de hidrocarburos</v>
          </cell>
        </row>
        <row r="61">
          <cell r="B61" t="str">
            <v xml:space="preserve">            c. Subsidios a combustibles</v>
          </cell>
        </row>
        <row r="62">
          <cell r="B62" t="str">
            <v xml:space="preserve">            d. Regulación de energéticos</v>
          </cell>
        </row>
        <row r="63">
          <cell r="B63" t="str">
            <v xml:space="preserve">            e. Desarrollo del sector minero</v>
          </cell>
        </row>
        <row r="64">
          <cell r="B64" t="str">
            <v xml:space="preserve">           z. Otros programas</v>
          </cell>
        </row>
        <row r="65">
          <cell r="B65" t="str">
            <v xml:space="preserve">      3. Infraestructura estratégica en transporte </v>
          </cell>
        </row>
        <row r="66">
          <cell r="B66" t="str">
            <v xml:space="preserve">            a. Mantenimiento y conservación de carreteras</v>
          </cell>
        </row>
        <row r="67">
          <cell r="B67" t="str">
            <v xml:space="preserve">            b. Impulso al transporte urbano y masivo</v>
          </cell>
        </row>
        <row r="68">
          <cell r="B68" t="str">
            <v xml:space="preserve">            c. Desarrollo de otras modalidades de transporte </v>
          </cell>
        </row>
        <row r="69">
          <cell r="B69" t="str">
            <v xml:space="preserve">            d. Mecanismos de participación privada</v>
          </cell>
        </row>
        <row r="70">
          <cell r="B70" t="str">
            <v xml:space="preserve">           z. Otros programas</v>
          </cell>
        </row>
        <row r="71">
          <cell r="B71" t="str">
            <v xml:space="preserve">      4. Servicios públicos domiciliarios </v>
          </cell>
        </row>
        <row r="72">
          <cell r="B72" t="str">
            <v xml:space="preserve">            a. Optimización en la prestación de los servicios públicos</v>
          </cell>
        </row>
        <row r="73">
          <cell r="B73" t="str">
            <v xml:space="preserve">            b. Reestructuración  de empresas de servicios públicos</v>
          </cell>
        </row>
        <row r="74">
          <cell r="B74" t="str">
            <v xml:space="preserve">            c. Esquema de tarifas y subsidios</v>
          </cell>
        </row>
        <row r="75">
          <cell r="B75" t="str">
            <v xml:space="preserve">            z. Otros programas</v>
          </cell>
        </row>
        <row r="76">
          <cell r="B76" t="str">
            <v xml:space="preserve">      5. Ciencia, tecnología e innovación </v>
          </cell>
        </row>
        <row r="77">
          <cell r="B77" t="str">
            <v xml:space="preserve">            a. Promoción de la investigación</v>
          </cell>
        </row>
        <row r="78">
          <cell r="B78" t="str">
            <v xml:space="preserve">            b. Fortalecimiento de la capacidad institucional</v>
          </cell>
        </row>
        <row r="79">
          <cell r="B79" t="str">
            <v xml:space="preserve">            c. Estímulo a la innovación y al desarrollo tecnológico</v>
          </cell>
        </row>
        <row r="80">
          <cell r="B80" t="str">
            <v xml:space="preserve">            d. Capacitación en investigación y desarrollo en áreas estratégicas </v>
          </cell>
        </row>
        <row r="81">
          <cell r="B81" t="str">
            <v xml:space="preserve">            e. Fortalecimiento de la capacidad regional de ciencia y tecnología </v>
          </cell>
        </row>
        <row r="82">
          <cell r="B82" t="str">
            <v xml:space="preserve">            f.  Apropiación social de la ciencia y la tecnología</v>
          </cell>
        </row>
        <row r="83">
          <cell r="B83" t="str">
            <v xml:space="preserve">            g.  Internacionalización</v>
          </cell>
        </row>
        <row r="84">
          <cell r="B84" t="str">
            <v xml:space="preserve">            z. Otros programas</v>
          </cell>
        </row>
        <row r="85">
          <cell r="B85" t="str">
            <v xml:space="preserve">      6. Competitividad y desarrollo </v>
          </cell>
        </row>
        <row r="86">
          <cell r="B86" t="str">
            <v xml:space="preserve">            a. Eliminación de trámites y coordinación de iniciativas </v>
          </cell>
        </row>
        <row r="87">
          <cell r="B87" t="str">
            <v xml:space="preserve">            b. Papel de coordinación del Estado</v>
          </cell>
        </row>
        <row r="88">
          <cell r="B88" t="str">
            <v xml:space="preserve">            c. Propiedad intelectual</v>
          </cell>
        </row>
        <row r="89">
          <cell r="B89" t="str">
            <v xml:space="preserve">            d. Agenda de Conectividad</v>
          </cell>
        </row>
        <row r="90">
          <cell r="B90" t="str">
            <v xml:space="preserve">            e. Biotecnología</v>
          </cell>
        </row>
        <row r="91">
          <cell r="B91" t="str">
            <v xml:space="preserve">            f. Turismo</v>
          </cell>
        </row>
        <row r="92">
          <cell r="B92" t="str">
            <v xml:space="preserve">            g. Eficiencia de los mercados</v>
          </cell>
        </row>
        <row r="93">
          <cell r="B93" t="str">
            <v xml:space="preserve">            h. Acceso a tecnologías de la información y las comunicaciones</v>
          </cell>
        </row>
        <row r="94">
          <cell r="B94" t="str">
            <v xml:space="preserve">            z. Otros programas</v>
          </cell>
        </row>
        <row r="95">
          <cell r="B95" t="str">
            <v xml:space="preserve">      7. Política de relaciones exteriores y cooperación internacional</v>
          </cell>
        </row>
        <row r="96">
          <cell r="B96" t="str">
            <v xml:space="preserve">           a. Integración comercial </v>
          </cell>
        </row>
        <row r="97">
          <cell r="B97" t="str">
            <v xml:space="preserve">           b. Ley de Preferencias Arancelarias Andinas y de Erradicación de Drogas</v>
          </cell>
        </row>
        <row r="98">
          <cell r="B98" t="str">
            <v xml:space="preserve">           c. Inversión extranjera</v>
          </cell>
        </row>
        <row r="99">
          <cell r="B99" t="str">
            <v xml:space="preserve">           d.  Promoción de las exportaciones agrícolas</v>
          </cell>
        </row>
        <row r="100">
          <cell r="B100" t="str">
            <v xml:space="preserve">           e.  Regionalización de la oferta exportable y desarrollo de una cultura exportadora</v>
          </cell>
        </row>
        <row r="101">
          <cell r="B101" t="str">
            <v xml:space="preserve">            z. Otros programas</v>
          </cell>
        </row>
        <row r="102">
          <cell r="B102" t="str">
            <v xml:space="preserve">      8. Sostenibilidad Ambiental </v>
          </cell>
        </row>
        <row r="103">
          <cell r="B103" t="str">
            <v xml:space="preserve">           a. Conservación y uso sostenible de bienes y servicios ambientales </v>
          </cell>
        </row>
        <row r="104">
          <cell r="B104" t="str">
            <v xml:space="preserve">           b. Manejo integral del agua</v>
          </cell>
        </row>
        <row r="105">
          <cell r="B105" t="str">
            <v xml:space="preserve">           c. Generación de ingresos y "empleo verde" </v>
          </cell>
        </row>
        <row r="106">
          <cell r="B106" t="str">
            <v xml:space="preserve">           d. Sostenibilidad ambiental de la producción nacional</v>
          </cell>
        </row>
        <row r="107">
          <cell r="B107" t="str">
            <v xml:space="preserve">           e. Planificación y administración eficiente del medio ambiente</v>
          </cell>
        </row>
        <row r="108">
          <cell r="B108" t="str">
            <v xml:space="preserve">            z. Otros programas</v>
          </cell>
        </row>
        <row r="109">
          <cell r="B109" t="str">
            <v xml:space="preserve">      9. Generación de empleo </v>
          </cell>
        </row>
        <row r="110">
          <cell r="B110" t="str">
            <v xml:space="preserve">           a. Reforma a la empleabilidad</v>
          </cell>
        </row>
        <row r="111">
          <cell r="B111" t="str">
            <v xml:space="preserve">           b. Programa de apoyo directo al empleo</v>
          </cell>
        </row>
        <row r="112">
          <cell r="B112" t="str">
            <v xml:space="preserve">           c. Sistema de protección al cesante</v>
          </cell>
        </row>
        <row r="113">
          <cell r="B113" t="str">
            <v xml:space="preserve">           d. Fortalecimiento de la capacitación</v>
          </cell>
        </row>
        <row r="114">
          <cell r="B114" t="str">
            <v xml:space="preserve">            z. Otros programas</v>
          </cell>
        </row>
        <row r="115">
          <cell r="B115" t="str">
            <v xml:space="preserve">      99. Otros Impulsar el crecimiento económico sostenible y la generación de empleo</v>
          </cell>
        </row>
        <row r="116">
          <cell r="B116" t="str">
            <v xml:space="preserve">      90.  Fortalecimiento institucional</v>
          </cell>
        </row>
        <row r="117">
          <cell r="B117" t="str">
            <v xml:space="preserve">           a. Adecuación de infraestructura</v>
          </cell>
        </row>
        <row r="118">
          <cell r="B118" t="str">
            <v xml:space="preserve">           b. Capacitación y asistencia técnica</v>
          </cell>
        </row>
        <row r="119">
          <cell r="B119" t="str">
            <v xml:space="preserve">           c. Sistemas de información</v>
          </cell>
        </row>
        <row r="120">
          <cell r="B120" t="str">
            <v xml:space="preserve">           d. Otros</v>
          </cell>
        </row>
        <row r="121">
          <cell r="B121" t="str">
            <v xml:space="preserve">III. Construir equidad social </v>
          </cell>
        </row>
        <row r="122">
          <cell r="B122" t="str">
            <v xml:space="preserve">      1. Revolución educativa</v>
          </cell>
        </row>
        <row r="123">
          <cell r="B123" t="str">
            <v xml:space="preserve">           a. Ampliar la cobertura en educación preescolar, básica, media y superior</v>
          </cell>
        </row>
        <row r="124">
          <cell r="B124" t="str">
            <v xml:space="preserve">           b. Mejorar la calidad de la educación  preescolar, básica, media y superior</v>
          </cell>
        </row>
        <row r="125">
          <cell r="B125" t="str">
            <v xml:space="preserve">           c. Mejorar la eficiencia del sector educativo</v>
          </cell>
        </row>
        <row r="126">
          <cell r="B126" t="str">
            <v xml:space="preserve">            z. Otros programas</v>
          </cell>
        </row>
        <row r="127">
          <cell r="B127" t="str">
            <v xml:space="preserve">      2. Ampliación y mejoramiento de la protección y la seguridad social </v>
          </cell>
        </row>
        <row r="128">
          <cell r="B128" t="str">
            <v xml:space="preserve">           a. Fortalecer el aseguramiento</v>
          </cell>
        </row>
        <row r="129">
          <cell r="B129" t="str">
            <v xml:space="preserve">           b. Garantizar sontenibilidad financiera del SGSSS</v>
          </cell>
        </row>
        <row r="130">
          <cell r="B130" t="str">
            <v xml:space="preserve">           c. Mejorar el acceso y la prestación de servicios de salud en el SGSSS</v>
          </cell>
        </row>
        <row r="131">
          <cell r="B131" t="str">
            <v xml:space="preserve">           d. Acciones prioritarias en salud pública</v>
          </cell>
        </row>
        <row r="132">
          <cell r="B132" t="str">
            <v xml:space="preserve">           e. Protección a la familia, la infancia y la juventud</v>
          </cell>
        </row>
        <row r="133">
          <cell r="B133" t="str">
            <v xml:space="preserve">           f. Programas especiales</v>
          </cell>
        </row>
        <row r="134">
          <cell r="B134" t="str">
            <v xml:space="preserve">           g. Programas de apoyo a la mujer</v>
          </cell>
        </row>
        <row r="135">
          <cell r="B135" t="str">
            <v xml:space="preserve">           h. Articulación de los programas de asistencia y protección social</v>
          </cell>
        </row>
        <row r="136">
          <cell r="B136" t="str">
            <v xml:space="preserve">            z. Otros programas</v>
          </cell>
        </row>
        <row r="137">
          <cell r="B137" t="str">
            <v xml:space="preserve">      3. Impulso a la economía solidaria</v>
          </cell>
        </row>
        <row r="138">
          <cell r="B138" t="str">
            <v xml:space="preserve">           a. Marco institucional y reglas de juego claras</v>
          </cell>
        </row>
        <row r="139">
          <cell r="B139" t="str">
            <v xml:space="preserve">           b. Promoción del desarrollo socioeconómico de las organizaciones de la economía solidaria</v>
          </cell>
        </row>
        <row r="140">
          <cell r="B140" t="str">
            <v xml:space="preserve">           c. Estímulo a la creación de nuevas organizaciones de economía solidaria</v>
          </cell>
        </row>
        <row r="141">
          <cell r="B141" t="str">
            <v xml:space="preserve">            z. Otros programas</v>
          </cell>
        </row>
        <row r="142">
          <cell r="B142" t="str">
            <v xml:space="preserve">      4. Manejo social del campo</v>
          </cell>
        </row>
        <row r="143">
          <cell r="B143" t="str">
            <v xml:space="preserve">           a. Acceso a infraestructura rural y vivienda</v>
          </cell>
        </row>
        <row r="144">
          <cell r="B144" t="str">
            <v xml:space="preserve">           b. Seguridad Alimentaria</v>
          </cell>
        </row>
        <row r="145">
          <cell r="B145" t="str">
            <v xml:space="preserve">           c. Alianzas productivas</v>
          </cell>
        </row>
        <row r="146">
          <cell r="B146" t="str">
            <v xml:space="preserve">           d. Desarrollo científico y tecnológico para el campo</v>
          </cell>
        </row>
        <row r="147">
          <cell r="B147" t="str">
            <v xml:space="preserve">           e. Acceso a factores productivos y financieros</v>
          </cell>
        </row>
        <row r="148">
          <cell r="B148" t="str">
            <v xml:space="preserve">            z. Otros programas</v>
          </cell>
        </row>
        <row r="149">
          <cell r="B149" t="str">
            <v xml:space="preserve">       5. Capitalismo social en servicios públicos</v>
          </cell>
        </row>
        <row r="150">
          <cell r="B150" t="str">
            <v xml:space="preserve">           a. Esquemas asociativos y Mipymes para la prestación de servicios locales</v>
          </cell>
        </row>
        <row r="151">
          <cell r="B151" t="str">
            <v xml:space="preserve">           b. Promoción de la participación ciudadana</v>
          </cell>
        </row>
        <row r="152">
          <cell r="B152" t="str">
            <v xml:space="preserve">            z. Otros programas</v>
          </cell>
        </row>
        <row r="153">
          <cell r="B153" t="str">
            <v xml:space="preserve">      6. Desarrollo de las micro, pequeñas y medianas empresas (Mipymes)</v>
          </cell>
        </row>
        <row r="154">
          <cell r="B154" t="str">
            <v xml:space="preserve">           a. Acceso al financiamiento</v>
          </cell>
        </row>
        <row r="155">
          <cell r="B155" t="str">
            <v xml:space="preserve">           b. Instrumentos de apoyo no financieros</v>
          </cell>
        </row>
        <row r="156">
          <cell r="B156" t="str">
            <v xml:space="preserve">            z. Otros programas</v>
          </cell>
        </row>
        <row r="157">
          <cell r="B157" t="str">
            <v xml:space="preserve">      7. Calidad de vida urbana</v>
          </cell>
        </row>
        <row r="158">
          <cell r="B158" t="str">
            <v xml:space="preserve">           a. Política habitacional</v>
          </cell>
        </row>
        <row r="159">
          <cell r="B159" t="str">
            <v xml:space="preserve">           b. Información para la gestión urbana</v>
          </cell>
        </row>
        <row r="160">
          <cell r="B160" t="str">
            <v xml:space="preserve">           c. Ordenamiento territorial y evaluación ambiental estratégica</v>
          </cell>
        </row>
        <row r="161">
          <cell r="B161" t="str">
            <v xml:space="preserve">           d. Asentamiento humano y entorno urbano</v>
          </cell>
        </row>
        <row r="162">
          <cell r="B162" t="str">
            <v xml:space="preserve">           e.  Estímulo a la innovación y al desarrollo tecnológico</v>
          </cell>
        </row>
        <row r="163">
          <cell r="B163" t="str">
            <v xml:space="preserve">           f.  Atención a población desplazada por la violencia a causa del conflicto interno</v>
          </cell>
        </row>
        <row r="164">
          <cell r="B164" t="str">
            <v xml:space="preserve">            z. Otros programas</v>
          </cell>
        </row>
        <row r="165">
          <cell r="B165" t="str">
            <v xml:space="preserve">      8. Prevención y mitigación de riesgos naturales</v>
          </cell>
        </row>
        <row r="166">
          <cell r="B166" t="str">
            <v xml:space="preserve">           a. Profundización del conocimiento en riesgos naturales y su divulgación</v>
          </cell>
        </row>
        <row r="167">
          <cell r="B167" t="str">
            <v xml:space="preserve">           b. Inclusión de la prevención y mitigación de riesgos en la planificación y la inversión territorial y sectorial</v>
          </cell>
        </row>
        <row r="168">
          <cell r="B168" t="str">
            <v xml:space="preserve">           c. Reducción de la vulnerabilidad financiera del Gobierno ante desastres</v>
          </cell>
        </row>
        <row r="169">
          <cell r="B169" t="str">
            <v xml:space="preserve">            z. Otros programas</v>
          </cell>
        </row>
        <row r="170">
          <cell r="B170" t="str">
            <v xml:space="preserve">      9. Fortalecimiento de grupos étnicos</v>
          </cell>
        </row>
        <row r="171">
          <cell r="B171" t="str">
            <v xml:space="preserve">           a. Indígenas</v>
          </cell>
        </row>
        <row r="172">
          <cell r="B172" t="str">
            <v xml:space="preserve">           b. Afrocolombianos</v>
          </cell>
        </row>
        <row r="173">
          <cell r="B173" t="str">
            <v xml:space="preserve">           c. Raizales de San Andrés, Providencia y Santa Catalina</v>
          </cell>
        </row>
        <row r="174">
          <cell r="B174" t="str">
            <v xml:space="preserve">           d.  Room (Gitano)</v>
          </cell>
        </row>
        <row r="175">
          <cell r="B175" t="str">
            <v xml:space="preserve">            z. Otros programas</v>
          </cell>
        </row>
        <row r="176">
          <cell r="B176" t="str">
            <v xml:space="preserve">      10. Mujeres constructoras de paz y desarrollo</v>
          </cell>
        </row>
        <row r="177">
          <cell r="B177" t="str">
            <v xml:space="preserve">      99. Otros Construir equidad social </v>
          </cell>
        </row>
        <row r="178">
          <cell r="B178" t="str">
            <v xml:space="preserve">           z. Programas varios</v>
          </cell>
        </row>
        <row r="179">
          <cell r="B179" t="str">
            <v xml:space="preserve">      11. Apoyo, promoción y fomento al deporte, la recreación física y la educación física.</v>
          </cell>
        </row>
        <row r="180">
          <cell r="B180" t="str">
            <v xml:space="preserve">           z. Programas varios</v>
          </cell>
        </row>
        <row r="181">
          <cell r="B181" t="str">
            <v xml:space="preserve">      90.  Fortalecimiento institucional</v>
          </cell>
        </row>
        <row r="182">
          <cell r="B182" t="str">
            <v xml:space="preserve">           a. Adecuación de infraestructura</v>
          </cell>
        </row>
        <row r="183">
          <cell r="B183" t="str">
            <v xml:space="preserve">           b. Capacitación y asistencia técnica</v>
          </cell>
        </row>
        <row r="184">
          <cell r="B184" t="str">
            <v xml:space="preserve">           c. Sistemas de información</v>
          </cell>
        </row>
        <row r="185">
          <cell r="B185" t="str">
            <v xml:space="preserve">           d. Otros</v>
          </cell>
        </row>
        <row r="186">
          <cell r="B186" t="str">
            <v>IV.   La Renovación de la Administración Pública</v>
          </cell>
        </row>
        <row r="187">
          <cell r="B187" t="str">
            <v xml:space="preserve">      1. Fortalecimiento de la participación ciudadana</v>
          </cell>
        </row>
        <row r="188">
          <cell r="B188" t="str">
            <v xml:space="preserve">           z. Programas varios</v>
          </cell>
        </row>
        <row r="189">
          <cell r="B189" t="str">
            <v xml:space="preserve">      2. Una nueva cultura de gestión de lo público</v>
          </cell>
        </row>
        <row r="190">
          <cell r="B190" t="str">
            <v xml:space="preserve">           z. Programas varios</v>
          </cell>
        </row>
        <row r="191">
          <cell r="B191" t="str">
            <v xml:space="preserve">      3. Avance en la descentralización y el desarrollo  territorial</v>
          </cell>
        </row>
        <row r="192">
          <cell r="B192" t="str">
            <v xml:space="preserve">           z. Programas varios</v>
          </cell>
        </row>
        <row r="193">
          <cell r="B193" t="str">
            <v xml:space="preserve">      90.  Fortalecimiento institucional</v>
          </cell>
        </row>
        <row r="194">
          <cell r="B194" t="str">
            <v xml:space="preserve">           a. Adecuación de infraestructura</v>
          </cell>
        </row>
        <row r="195">
          <cell r="B195" t="str">
            <v xml:space="preserve">           b. Capacitación y asistencia técnica</v>
          </cell>
        </row>
        <row r="196">
          <cell r="B196" t="str">
            <v xml:space="preserve">           c. Sistemas de información</v>
          </cell>
        </row>
        <row r="197">
          <cell r="B197" t="str">
            <v xml:space="preserve">           d. Otros</v>
          </cell>
        </row>
        <row r="198">
          <cell r="B198" t="str">
            <v>99. Otras estrategias renovacion</v>
          </cell>
        </row>
        <row r="199">
          <cell r="B199" t="str">
            <v>V.   Entorno macroeconómico</v>
          </cell>
        </row>
        <row r="200">
          <cell r="B200" t="str">
            <v>1. Crecimiento económico 2002-2006</v>
          </cell>
        </row>
        <row r="201">
          <cell r="B201" t="str">
            <v xml:space="preserve">           z. Programas varios</v>
          </cell>
        </row>
        <row r="202">
          <cell r="B202" t="str">
            <v>2. Proyecciones del PIB por ramas de actividad económica 2002-2006</v>
          </cell>
        </row>
        <row r="203">
          <cell r="B203" t="str">
            <v xml:space="preserve">           z. Programas varios</v>
          </cell>
        </row>
        <row r="204">
          <cell r="B204" t="str">
            <v>3. Proyecciones de demanda 2002-2006</v>
          </cell>
        </row>
        <row r="205">
          <cell r="B205" t="str">
            <v xml:space="preserve">           z. Programas varios</v>
          </cell>
        </row>
        <row r="206">
          <cell r="B206" t="str">
            <v>4. Proyecciones de la Cuenta Corriente 2002-2006</v>
          </cell>
        </row>
        <row r="207">
          <cell r="B207" t="str">
            <v xml:space="preserve">           z. Programas varios</v>
          </cell>
        </row>
        <row r="208">
          <cell r="B208" t="str">
            <v>5. Proyecciones fiscales y sostenibilidad de la deuda</v>
          </cell>
        </row>
        <row r="209">
          <cell r="B209" t="str">
            <v xml:space="preserve">           z. Programas varios</v>
          </cell>
        </row>
        <row r="210">
          <cell r="B210" t="str">
            <v>6. Proyecciones de ahorro e inversión</v>
          </cell>
        </row>
        <row r="211">
          <cell r="B211" t="str">
            <v xml:space="preserve">           z. Programas varios</v>
          </cell>
        </row>
        <row r="212">
          <cell r="B212" t="str">
            <v>XC. Otros objetivos</v>
          </cell>
        </row>
        <row r="213">
          <cell r="B213" t="str">
            <v xml:space="preserve">         99. Otras estrategias</v>
          </cell>
        </row>
        <row r="214">
          <cell r="B214" t="str">
            <v xml:space="preserve">               z. Otros programas/políticas</v>
          </cell>
        </row>
      </sheetData>
      <sheetData sheetId="4" refreshError="1">
        <row r="2">
          <cell r="B2" t="str">
            <v>01000000 SECTOR DEFENSA Y SEGURIDAD</v>
          </cell>
        </row>
        <row r="3">
          <cell r="B3" t="str">
            <v>0100P001 CAPACIDAD DE VIGILANCIA COSTERA</v>
          </cell>
        </row>
        <row r="4">
          <cell r="B4" t="str">
            <v>0100P002 CUMPLIMIENTO DE LA PROGRAMACION DE UNIDADES</v>
          </cell>
        </row>
        <row r="5">
          <cell r="B5" t="str">
            <v>02000000 SECTOR INDUSTRIA COMERCIO EXTERIOR</v>
          </cell>
        </row>
        <row r="6">
          <cell r="B6" t="str">
            <v>0200P001 EXPORTACIONES REALIZADAS</v>
          </cell>
        </row>
        <row r="7">
          <cell r="B7" t="str">
            <v>03000000 SECTOR SALUD</v>
          </cell>
        </row>
        <row r="8">
          <cell r="B8" t="str">
            <v>0300P001 AFILIADOS AL REGIMEN CONTRIBUTIVO</v>
          </cell>
        </row>
        <row r="9">
          <cell r="B9" t="str">
            <v>0300P002 AFILIADOS AL REGIMEN SUBSIDIADO (SISBEN 1 Y 2)</v>
          </cell>
        </row>
        <row r="10">
          <cell r="B10" t="str">
            <v>0300P003 AFILIADOS AL REGIMEN SUBSIDIADO NO POBRES</v>
          </cell>
        </row>
        <row r="11">
          <cell r="B11" t="str">
            <v>0300P004 AFILIADOS EN EL REGIMEN SUBSIDIADO QUE PRESENTAN MULTIPLE AFILIACION</v>
          </cell>
        </row>
        <row r="12">
          <cell r="B12" t="str">
            <v>0300P005 SUBSIDIOS DESTINADOS A LA COBERTURA DE DEMANDA</v>
          </cell>
        </row>
        <row r="13">
          <cell r="B13" t="str">
            <v>0300P006 GASTO EN INVESTIGACION CIENTIFICA DENTRO DEL TOTAL DE GASTOS EN SALUD</v>
          </cell>
        </row>
        <row r="14">
          <cell r="B14" t="str">
            <v>0300P007 INVESTIGACIONES DESARROLLADAS</v>
          </cell>
        </row>
        <row r="15">
          <cell r="B15" t="str">
            <v>0300P008 AREA EN HOSPITALES REMODELADA</v>
          </cell>
        </row>
        <row r="16">
          <cell r="B16" t="str">
            <v>0300P009 AREA EN HOSPITALES CONSTRUIDA</v>
          </cell>
        </row>
        <row r="17">
          <cell r="B17" t="str">
            <v>0300P010 INVESTIGACIONES REALIZADAS</v>
          </cell>
        </row>
        <row r="18">
          <cell r="B18" t="str">
            <v>0300P011 ASESORIAS CONTRATADAS</v>
          </cell>
        </row>
        <row r="19">
          <cell r="B19" t="str">
            <v>0300P012 CAPACITACIONES REALIZADAS</v>
          </cell>
        </row>
        <row r="20">
          <cell r="B20" t="str">
            <v>0300P013 CHARLAS REALIZADAS</v>
          </cell>
        </row>
        <row r="21">
          <cell r="B21" t="str">
            <v>0300P014 COMERCIALES INSTITUCIONALES REALIZADOS</v>
          </cell>
        </row>
        <row r="22">
          <cell r="B22" t="str">
            <v>0300P015 EQUIPOS ADECUADOS</v>
          </cell>
        </row>
        <row r="23">
          <cell r="B23" t="str">
            <v>0300P016 PERSONAS CON ANTICUERPOS VIH ENCONTRADOS EN EXAMENES</v>
          </cell>
        </row>
        <row r="24">
          <cell r="B24" t="str">
            <v>0300P017 SEMINARIOS DE EDUCACION SOBRE EL VIH</v>
          </cell>
        </row>
        <row r="25">
          <cell r="B25" t="str">
            <v>0300P018 CASOS DE SIDA TRATADOS</v>
          </cell>
        </row>
        <row r="26">
          <cell r="B26" t="str">
            <v>0300P019 RESULTADOS POSITIVOS CIERTOS / FALSOS PARA EL VIH</v>
          </cell>
        </row>
        <row r="27">
          <cell r="B27" t="str">
            <v>0300P020 PLAN DE LA COMUNIDAD PARA CONTROLAR LA PROPAGACION DEL VIH</v>
          </cell>
        </row>
        <row r="28">
          <cell r="B28" t="str">
            <v>0300P021 ACTITUD DE LOS ENFERMOS DE VIH FRENTE A LAS ACTIVIDADES DE REHABILITACION SICOLOGICA</v>
          </cell>
        </row>
        <row r="29">
          <cell r="B29" t="str">
            <v>0300P022 GASTOS FUNCIONAMIENTO O INVERSION</v>
          </cell>
        </row>
        <row r="30">
          <cell r="B30" t="str">
            <v>0300P023 PACIENTES ADMITIDOS EN EL PROGRAMA CUIDADOS DE LA MADRE Y EL NIÑO</v>
          </cell>
        </row>
        <row r="31">
          <cell r="B31" t="str">
            <v>0300P024 PROMEDIO MENSUAL DE VISITAS CLINICAS</v>
          </cell>
        </row>
        <row r="32">
          <cell r="B32" t="str">
            <v>0300P025 MADRES PRENATALES O POS NATALES CONTACTADAS</v>
          </cell>
        </row>
        <row r="33">
          <cell r="B33" t="str">
            <v>0300P026 MUJERES EMBARAZADAS QUE RECIBEN CUIDADO EN EL PRIMER TRIMESTRE</v>
          </cell>
        </row>
        <row r="34">
          <cell r="B34" t="str">
            <v>0300P027 PACIENTES QUE RECIBEN SERVICIO DE PLANIFICACION FAMILIAR</v>
          </cell>
        </row>
        <row r="35">
          <cell r="B35" t="str">
            <v>0300P028 TIEMPO EN HORAS TERAPIA EN TALLERES DE VIOLACION</v>
          </cell>
        </row>
        <row r="36">
          <cell r="B36" t="str">
            <v>0300P029 PACIENTES QUE HAN RECIBIDO TALLERES DE MANEJO DEL ESTRES</v>
          </cell>
        </row>
        <row r="37">
          <cell r="B37" t="str">
            <v>0300P030 PROGRAMAS DE CAPACITACION PARA LA PREVENCION</v>
          </cell>
        </row>
        <row r="38">
          <cell r="B38" t="str">
            <v>0300P031 TALLERES SOBRE EL MALTRATO INFANTIL Y SESIONES DE TERAPIA.</v>
          </cell>
        </row>
        <row r="39">
          <cell r="B39" t="str">
            <v>0300P032 ADMISIONES DE PACIENTES</v>
          </cell>
        </row>
        <row r="40">
          <cell r="B40" t="str">
            <v>0300P033 PACIENTES ATENDIDOS PROMEDIO POR DIA</v>
          </cell>
        </row>
        <row r="41">
          <cell r="B41" t="str">
            <v>0300P035 POBLACION AFILIADA AL SISTEMA GENERAL DE SEGURIDAD EN SALUD</v>
          </cell>
        </row>
        <row r="42">
          <cell r="B42" t="str">
            <v>0300P036 POBLACION POBRE NO AFILIADA AL SISTEMA GENERAL DE SEGURIDAD SOCIAL EN SALUD</v>
          </cell>
        </row>
        <row r="43">
          <cell r="B43" t="str">
            <v>0300P037 VARIACION DEL MONTO DE LOS RECURSOS DESTINADOS A LA AFILIACION DEL REGIMEN SUBSIDIADO</v>
          </cell>
        </row>
        <row r="44">
          <cell r="B44" t="str">
            <v>0300P038 VARIACION DEL NRO DE INVESTIGACIONES DESARROLLADAS</v>
          </cell>
        </row>
        <row r="45">
          <cell r="B45" t="str">
            <v>0300P039 VARIACION DEL AREA DE COSNTRUCCION HOSPITALARIA EN LA ZONA RURAL DE INTERMEDIO Y ALTO RIESGO SISMICO</v>
          </cell>
        </row>
        <row r="46">
          <cell r="B46" t="str">
            <v>0300P040 VARIACION DEL AREA DE COSNTRUCCION HOSPITALARIA EN LA ZONA URBANA DE INTERMEDIO Y ALTO RIESGO SISMICO</v>
          </cell>
        </row>
        <row r="47">
          <cell r="B47" t="str">
            <v>0300P041 VARIACION EN EL NRO DE ASESORIAS CONTRATADAS PARA MEJORAR EL SERVICIO</v>
          </cell>
        </row>
        <row r="48">
          <cell r="B48" t="str">
            <v>0300P042 VARIACION EN EL NRO DE CAPACITACIONES MEDICAS REALIZADAS</v>
          </cell>
        </row>
        <row r="49">
          <cell r="B49" t="str">
            <v>0300P043 VARIACION EN EL NRO DE EQUIPOS MEDICOS E INFORMATICOS QUE SE HAN ADQUIRIDO</v>
          </cell>
        </row>
        <row r="50">
          <cell r="B50" t="str">
            <v>0300P044 METROS CUADRADOS CONSTRUIDOS NUEVOS</v>
          </cell>
        </row>
        <row r="51">
          <cell r="B51" t="str">
            <v>0300P045 METROS CUADRADOS ADECUADOS</v>
          </cell>
        </row>
        <row r="52">
          <cell r="B52" t="str">
            <v>0300P046 ADQUISICION EQUIPOS DE LABORATORIO</v>
          </cell>
        </row>
        <row r="53">
          <cell r="B53" t="str">
            <v>0300P047 ADQUISICION  EQUIPOS DE SISTEMATIZACION Y COMUNICACION</v>
          </cell>
        </row>
        <row r="54">
          <cell r="B54" t="str">
            <v>0300P048 CURSOS DE CAPACITACION ENTIDADES TERRITORIALES</v>
          </cell>
        </row>
        <row r="55">
          <cell r="B55" t="str">
            <v>0300P049 ASESORIAS DE ASISTENCIA TECNICA A LABORATORIOS DE SALUD PUBLICA</v>
          </cell>
        </row>
        <row r="56">
          <cell r="B56" t="str">
            <v>0300P050 EMISION CONCEPTO DE CALIDAD LOTE A LOTE DE VACUNAS Y SUEROS DE ORIGEN ANIMAL</v>
          </cell>
        </row>
        <row r="57">
          <cell r="B57" t="str">
            <v>0300P051 CAPACIDAD RESPUESTA REGISTROS</v>
          </cell>
        </row>
        <row r="58">
          <cell r="B58" t="str">
            <v>0300P053 VISITAS DE VIGILANCIA Y CONTROL DE CALIDAD DE LOS PRODUCTOS DE COMPETENCIA</v>
          </cell>
        </row>
        <row r="59">
          <cell r="B59" t="str">
            <v>0300P054 VISITAS DE BUENAS PRACTICAS DE MANUFACTURA</v>
          </cell>
        </row>
        <row r="60">
          <cell r="B60" t="str">
            <v>0300P055 ANALISIS DE CONTROL DE CALIDAD FISICO QUIMICOS Y MICROBIOLOGICOS REALIZADOS</v>
          </cell>
        </row>
        <row r="61">
          <cell r="B61" t="str">
            <v>0300P056 REUNIONES TECNICO-CIENTIFICAS DE LA COMISION REVISORA</v>
          </cell>
        </row>
        <row r="62">
          <cell r="B62" t="str">
            <v>0300P057 CONSULTAS Y CONCEPTOS TECNICOS CIENTIFICOS EVALUADOS Y RESUELTOS</v>
          </cell>
        </row>
        <row r="63">
          <cell r="B63" t="str">
            <v>04000000 SECTOR COMUNICACIONES</v>
          </cell>
        </row>
        <row r="64">
          <cell r="B64" t="str">
            <v>0400P001 LOCALIDADES CON SERVICIO DE TELEFONIA COMUNITARIA</v>
          </cell>
        </row>
        <row r="65">
          <cell r="B65" t="str">
            <v>0400P002 LINEAS TELEFONICAS POR REGION.</v>
          </cell>
        </row>
        <row r="66">
          <cell r="B66" t="str">
            <v>0400P003 LINEAS TELEFONICAS EN LA REGION CON MAYOR DENSIDAD TELEFONICA</v>
          </cell>
        </row>
        <row r="67">
          <cell r="B67" t="str">
            <v>0400P004 LINEAS TELEFONICAS EN LA REGION CON MENOR DENSIDAD TELEFONICA</v>
          </cell>
        </row>
        <row r="68">
          <cell r="B68" t="str">
            <v>0400P005 ATENCION EN INSTALACION DE LINEAS POR LOCALIDAD</v>
          </cell>
        </row>
        <row r="69">
          <cell r="B69" t="str">
            <v>0400P006 COMPUTADORES CONECTADOS A INTERNET</v>
          </cell>
        </row>
        <row r="70">
          <cell r="B70" t="str">
            <v>0400P007 ATENCION DE SOLICITUDES DE BUSQUEDA DE DOCUMENTOS EN FORMA INMEDIATA</v>
          </cell>
        </row>
        <row r="71">
          <cell r="B71" t="str">
            <v>0400P008 HARDWARE CON MANTENIMIENTO</v>
          </cell>
        </row>
        <row r="72">
          <cell r="B72" t="str">
            <v>0400P009 OPERADORES DE SERVICIOS DE TELECOMUNICACIONES CONTROLADOS</v>
          </cell>
        </row>
        <row r="73">
          <cell r="B73" t="str">
            <v>0400P010 FUNCIONARIOS CAPACITADOS POR AREA</v>
          </cell>
        </row>
        <row r="74">
          <cell r="B74" t="str">
            <v>0400P011 FUNCIONARIOS CAPACITADOS POR MES</v>
          </cell>
        </row>
        <row r="75">
          <cell r="B75" t="str">
            <v>0400P012 EQUIPOS EXISTENTES PARA EL SISTEMA DE GESTION DEL ESPECTRO</v>
          </cell>
        </row>
        <row r="76">
          <cell r="B76" t="str">
            <v>0400P013 EQUIPOS ADQUIRIDOS PARA EL SISTEMA DE GESTION DEL ESPECTRO</v>
          </cell>
        </row>
        <row r="77">
          <cell r="B77" t="str">
            <v>0400P014 ENVIOS DE CORREO SOCIAL</v>
          </cell>
        </row>
        <row r="78">
          <cell r="B78" t="str">
            <v>0400P015 PUNTOS DE TELEFONIA RURAL COMUNITARIA</v>
          </cell>
        </row>
        <row r="79">
          <cell r="B79" t="str">
            <v>0400P016 PUNTOS DE ACCESO COMUNITARIO INSTALADOS</v>
          </cell>
        </row>
        <row r="80">
          <cell r="B80" t="str">
            <v>0400P017 TELEFONOS PUBLICOS PARA SORDOS INSTALADOS</v>
          </cell>
        </row>
        <row r="81">
          <cell r="B81" t="str">
            <v>0400P018 MUNICIPIOS CUBIERTOS CON CAPACITACION A RADIO COMUNITARIA</v>
          </cell>
        </row>
        <row r="82">
          <cell r="B82" t="str">
            <v>0400P019 EQUIPOS REACONDICIONADOS POR EL PROGRAMA COMPUTADORES PARA EDUCAR</v>
          </cell>
        </row>
        <row r="83">
          <cell r="B83" t="str">
            <v>0400P020 TRANSMISORES EN FUNCIONAMIENTO DE LA RADIODIFUSORA NACIONAL DE COLOMBIA</v>
          </cell>
        </row>
        <row r="84">
          <cell r="B84" t="str">
            <v>05000000 SECTOR MINAS Y ENERGIA</v>
          </cell>
        </row>
        <row r="85">
          <cell r="B85" t="str">
            <v>0500P001 MINAS REPORTADAS EN EXPLOTACION</v>
          </cell>
        </row>
        <row r="86">
          <cell r="B86" t="str">
            <v>0500P002 POZOS EN PRODUCCION</v>
          </cell>
        </row>
        <row r="87">
          <cell r="B87" t="str">
            <v>0500P003 YACIMIENTOS DE GAS EN PRODUCCION</v>
          </cell>
        </row>
        <row r="88">
          <cell r="B88" t="str">
            <v>0500P004 GASEODUCTOS PARA DISTRIBUCION CONSTRUIDOS</v>
          </cell>
        </row>
        <row r="89">
          <cell r="B89" t="str">
            <v>0500P005 GASEODUCTOS PARA TRANSPORTE CONSTRUIDOS</v>
          </cell>
        </row>
        <row r="90">
          <cell r="B90" t="str">
            <v>0500P006 CAPACIDAD O POTENCIA TOTAL QUE PUEDEN GENERAR LAS ELECTRIFICADORAS DEL PAIS</v>
          </cell>
        </row>
        <row r="91">
          <cell r="B91" t="str">
            <v>0500P007 CAPACIDAD O POTENCIA TOTAL ANUAL REPORTADA</v>
          </cell>
        </row>
        <row r="92">
          <cell r="B92" t="str">
            <v>0500P008 CAPACIDAD O POTENCIA TOTAL ANUAL CONSUMIDA</v>
          </cell>
        </row>
        <row r="93">
          <cell r="B93" t="str">
            <v>0500P009 ACTUALIZACION DEL DOCUMENTO CADENA DEL GAS NATURAL</v>
          </cell>
        </row>
        <row r="94">
          <cell r="B94" t="str">
            <v>0500P010 ACTUALIZACION DEL DOCUMENTO DE PROYECCIONES DE DEMANDA DE ENERGIA</v>
          </cell>
        </row>
        <row r="95">
          <cell r="B95" t="str">
            <v>0500P011 ACTUALIZACION DEL DOCUMENTO PLAN DE EXPANSION ELECTRICA, PEN</v>
          </cell>
        </row>
        <row r="96">
          <cell r="B96" t="str">
            <v>0500P012 ACTUALIZACION DEL DOCUMENTO PLAN DE EXPANSION DE LA GENERACION Y TRANSMISION</v>
          </cell>
        </row>
        <row r="97">
          <cell r="B97" t="str">
            <v>0500P013 ACTUALIZACION DEL DOCUMENTO PLAN INDICATIVO DE EXPANSION DE COBERTURA DE ELECTRICIDAD</v>
          </cell>
        </row>
        <row r="98">
          <cell r="B98" t="str">
            <v>0500P014 ACTUALIZACION DEL DOCUMENTO DE CAPACITACION Y DIFUSION URE</v>
          </cell>
        </row>
        <row r="99">
          <cell r="B99" t="str">
            <v>0500P015 ACTUALIZACION DEL DOCUMENTO ESTIMACION DE LOS COSTOS DE GESTION AMBIENTAL E INDICADORES DE IMPACTO POTENCIAL DE LA EXPANSION ENERGETICA</v>
          </cell>
        </row>
        <row r="100">
          <cell r="B100" t="str">
            <v>0500P016 INFORMES PRESENTADOS</v>
          </cell>
        </row>
        <row r="101">
          <cell r="B101" t="str">
            <v>0500P017 GAS (VOLUMEN) EXPORTADO</v>
          </cell>
        </row>
        <row r="102">
          <cell r="B102" t="str">
            <v>0500P018 VARIACION DE LOS PRECIOS DE BOLSA</v>
          </cell>
        </row>
        <row r="103">
          <cell r="B103" t="str">
            <v>0500P019 VARIACION (PESOS) DE LAS EXPORTACIONES DE GAS</v>
          </cell>
        </row>
        <row r="104">
          <cell r="B104" t="str">
            <v>0500P020 SEGUIMIENTO AL PROGRAMA CONOCE</v>
          </cell>
        </row>
        <row r="105">
          <cell r="B105" t="str">
            <v>0500P021 CARGOS DE TRANSMISION</v>
          </cell>
        </row>
        <row r="106">
          <cell r="B106" t="str">
            <v>0500P022 INGRESOS A LA PAGINA WEB DE LA COMISION DE REGULACION DE ENERGIA Y GAS, CREG</v>
          </cell>
        </row>
        <row r="107">
          <cell r="B107" t="str">
            <v>0500P023 CONSULTAS PRESENTADAS A LA COMISION DE REGULACION DE ENERGIA Y GAS, CREG POR PARTE DE LOS USUARIOS</v>
          </cell>
        </row>
        <row r="108">
          <cell r="B108" t="str">
            <v>0500P024 NUEVAS EMPRESAS COMPETITIVAS DE GAS</v>
          </cell>
        </row>
        <row r="109">
          <cell r="B109" t="str">
            <v>0500P025 SOBRECOSTOS DE GENERADORES TERMOELECTRICOS</v>
          </cell>
        </row>
        <row r="110">
          <cell r="B110" t="str">
            <v>0500P026 LINEAS DE TRANSMISION DE ENERGIA CONSTRUIDAS</v>
          </cell>
        </row>
        <row r="111">
          <cell r="B111" t="str">
            <v>0500P027 LINEAS DE DISTRIBUCION DE ENERGIA CONSTRUIDAS</v>
          </cell>
        </row>
        <row r="112">
          <cell r="B112" t="str">
            <v>0500P028 ENERGIA ELECTRICA QUE ENTRA AL SISTEMA</v>
          </cell>
        </row>
        <row r="113">
          <cell r="B113" t="str">
            <v>0500P029 ENERGIA ELECTRICA QUE SALE AL SISTEMA</v>
          </cell>
        </row>
        <row r="114">
          <cell r="B114" t="str">
            <v>0500P030 ENERGIA ELECTRICA PRODUCIDA POR EL SISTEMA</v>
          </cell>
        </row>
        <row r="115">
          <cell r="B115" t="str">
            <v>0500P031 ENERGIA ELECTRICA VENDIDA POR EL SISTEMA</v>
          </cell>
        </row>
        <row r="116">
          <cell r="B116" t="str">
            <v>0500P032 SOLUCIONES FOTOVOLTAICAS INSTALADAS</v>
          </cell>
        </row>
        <row r="117">
          <cell r="B117" t="str">
            <v>0500P033 REDES DE DISTRIBUCION Y/O LINEAS DE INTERCONEXION VEREDAL CONSTRUIDAS EN LAS ZONAS NO INTERCONECTADAS,  ZNI</v>
          </cell>
        </row>
        <row r="118">
          <cell r="B118" t="str">
            <v>0500P034 CAPACIDAD O POTENCIA TOTAL ANUAL INSTALADA EN ZONAS NO INTERCONECTADAS, ZNI.</v>
          </cell>
        </row>
        <row r="119">
          <cell r="B119" t="str">
            <v>0500P035 EMPRESAS ESTRUCTURADAS Y AUTOSOSTENIBLES PARA LAS ZONAS NO INTERCONECTADAS,  ZNI</v>
          </cell>
        </row>
        <row r="120">
          <cell r="B120" t="str">
            <v>0500P036 CARGOS DE TRANSMISION</v>
          </cell>
        </row>
        <row r="121">
          <cell r="B121" t="str">
            <v>0500P037 GESTION INTEGRAL DE DEMANDA DE ENERGIA</v>
          </cell>
        </row>
        <row r="122">
          <cell r="B122" t="str">
            <v>0500P038 DOCUMENTO PARA LA MEDICION DE POTENCIAL USO RACIONAL DE ENERGIA, URE</v>
          </cell>
        </row>
        <row r="123">
          <cell r="B123" t="str">
            <v>0500P039 DOCUMENTOS DE ACTUALIZACION DEL PLAN NACIONAL DE DESARROLLO MINERO, PNDM PUBLICADOS</v>
          </cell>
        </row>
        <row r="124">
          <cell r="B124" t="str">
            <v>0500P040 ASESORIAS O TALLERES REALIZADOS</v>
          </cell>
        </row>
        <row r="125">
          <cell r="B125" t="str">
            <v>0500P041 EMPLEADOS CAPACITADOS</v>
          </cell>
        </row>
        <row r="126">
          <cell r="B126" t="str">
            <v>0500P042 CUBRIMIENTO CON KM2 EQUIVALENTES A ESCALA 1:100.000</v>
          </cell>
        </row>
        <row r="127">
          <cell r="B127" t="str">
            <v>0500P043 APLICACION DEL PROGRAMA DE LEGALIZACION DE MINERIA DE HECHO</v>
          </cell>
        </row>
        <row r="128">
          <cell r="B128" t="str">
            <v>0500P044 UNIDADES MINERAS ACTUALIZADAS TECNOLOGICAMENTE</v>
          </cell>
        </row>
        <row r="129">
          <cell r="B129" t="str">
            <v>0500P045 INFORMACION BASICA DEL SUBSUELO</v>
          </cell>
        </row>
        <row r="130">
          <cell r="B130" t="str">
            <v>0500P046 INVENTARIO DE RECURSOS DEL SUBSUELO</v>
          </cell>
        </row>
        <row r="131">
          <cell r="B131" t="str">
            <v>0500P047 INVENTARIO DE AMENAZAS GEOLOGICAS Y ANTROPICAS SOBRE EL TERRITORIO</v>
          </cell>
        </row>
        <row r="132">
          <cell r="B132" t="str">
            <v>0500P048 EXPLOTACION MINERA ILEGAL</v>
          </cell>
        </row>
        <row r="133">
          <cell r="B133" t="str">
            <v>0500P049 MINAS LEGALIZADAS</v>
          </cell>
        </row>
        <row r="134">
          <cell r="B134" t="str">
            <v>0500P050 MINAS LEGALES RECONVERTIDAS</v>
          </cell>
        </row>
        <row r="135">
          <cell r="B135" t="str">
            <v>0500P051 MINAS LEGALES INTEGRADAS</v>
          </cell>
        </row>
        <row r="136">
          <cell r="B136" t="str">
            <v>0500P052 RECUPERACION AMBIENTAL</v>
          </cell>
        </row>
        <row r="137">
          <cell r="B137" t="str">
            <v>06000000 SECTOR TRANSPORTE</v>
          </cell>
        </row>
        <row r="138">
          <cell r="B138" t="str">
            <v>0600P001 COSTO MANTENIMIENTO RUTINARIO POR KILOMETRO</v>
          </cell>
        </row>
        <row r="139">
          <cell r="B139" t="str">
            <v>0600P002 COSTO MANTENIMIENTO PERIODICO POR KILOMETRO</v>
          </cell>
        </row>
        <row r="140">
          <cell r="B140" t="str">
            <v>0600P003 COSTO REHABILITACION POR KILOMETRO</v>
          </cell>
        </row>
        <row r="141">
          <cell r="B141" t="str">
            <v>0600P004 COSTO PROMEDIO DE OBRAS DE DRENAJE</v>
          </cell>
        </row>
        <row r="142">
          <cell r="B142" t="str">
            <v>0600P005 COSTO ESTUDIO POR KILOMETRO</v>
          </cell>
        </row>
        <row r="143">
          <cell r="B143" t="str">
            <v>0600P006 VARIACION EN EL VOLUMEN DE DRAGADO</v>
          </cell>
        </row>
        <row r="144">
          <cell r="B144" t="str">
            <v>0600P007 COBERTURA DE INFORMACION METEOROLOGICA DE LA ESTACION</v>
          </cell>
        </row>
        <row r="145">
          <cell r="B145" t="str">
            <v>0600P008 COBERTURA DE INFORMACION ELECTRONICA DE LA ESTACION</v>
          </cell>
        </row>
        <row r="146">
          <cell r="B146" t="str">
            <v>0600P009 ESTACIONES DE CONTROL DE UNA ZONA O REGION</v>
          </cell>
        </row>
        <row r="147">
          <cell r="B147" t="str">
            <v>0600P010 RADIOAYUDAS INSTALADAS</v>
          </cell>
        </row>
        <row r="148">
          <cell r="B148" t="str">
            <v>0600P011 SISTEMAS DE RADAR INSTALADOS</v>
          </cell>
        </row>
        <row r="149">
          <cell r="B149" t="str">
            <v>0600P012 CONEXIONES AERONAUTICAS POR SERVICIO</v>
          </cell>
        </row>
        <row r="150">
          <cell r="B150" t="str">
            <v>0600P013 ADQUISICION DE EQUIPOS</v>
          </cell>
        </row>
        <row r="151">
          <cell r="B151" t="str">
            <v>0600P014 ADQUISICION DE EQUIPOS DE ENERGIA</v>
          </cell>
        </row>
        <row r="152">
          <cell r="B152" t="str">
            <v>0600P015 ESTACIONES METEOROLOGICAS INSTALADAS</v>
          </cell>
        </row>
        <row r="153">
          <cell r="B153" t="str">
            <v>0600P016 ADQUIISCION DE MAQUINAS PARA EXTINCION DE INCENDIOS</v>
          </cell>
        </row>
        <row r="154">
          <cell r="B154" t="str">
            <v>0600P017 MANTENIMIENTO Y CONSERVACION DE EQUIPOS DE COMPUTACION</v>
          </cell>
        </row>
        <row r="155">
          <cell r="B155" t="str">
            <v>0600P018 ADQUISICION DE SISTEMAS DE INFORMACION Y SERVICIOS INFORMATICOS</v>
          </cell>
        </row>
        <row r="156">
          <cell r="B156" t="str">
            <v>0600P019 ESTUDIOS DE IMPACTO AMBIENTAL POR CONTAMINACION SONORA</v>
          </cell>
        </row>
        <row r="157">
          <cell r="B157" t="str">
            <v>0600P020 EQUIPOS MEDICOS PARA SANIDAD AEROPORTUARIA</v>
          </cell>
        </row>
        <row r="158">
          <cell r="B158" t="str">
            <v>0600P021 CAPACITACION A ESTUDIANTES DEL CENTRO DE ESTUDIOS AERONAUTICOS, CEA</v>
          </cell>
        </row>
        <row r="159">
          <cell r="B159" t="str">
            <v>0600P022 EQUIPOS DE AYUDA PARA CAPACITACION</v>
          </cell>
        </row>
        <row r="160">
          <cell r="B160" t="str">
            <v>0600P023 MANTENIMIENTO DE LA RED FERREA</v>
          </cell>
        </row>
        <row r="161">
          <cell r="B161" t="str">
            <v>0600P024 REHABILITACION DE LA RED FERREA</v>
          </cell>
        </row>
        <row r="162">
          <cell r="B162" t="str">
            <v>0600P025 SEÑALIZACION DE LA RED FERREA</v>
          </cell>
        </row>
        <row r="163">
          <cell r="B163" t="str">
            <v>0600P026 RED FERREA CON SISTEMA DE CAMBIA VIA</v>
          </cell>
        </row>
        <row r="164">
          <cell r="B164" t="str">
            <v>0600P027 RED FERREA CONCESIONADA</v>
          </cell>
        </row>
        <row r="165">
          <cell r="B165" t="str">
            <v>0600P028 ADECUACION DE MUELLES</v>
          </cell>
        </row>
        <row r="166">
          <cell r="B166" t="str">
            <v>0600P029 ADECUACION DE MUELLES</v>
          </cell>
        </row>
        <row r="167">
          <cell r="B167" t="str">
            <v>0600P030 AREAS AMPLIADAS, RECONSTRUIDAS O MEJORADAS</v>
          </cell>
        </row>
        <row r="168">
          <cell r="B168" t="str">
            <v>0600P031 CANALES NAVEGABLES</v>
          </cell>
        </row>
        <row r="169">
          <cell r="B169" t="str">
            <v>0600P032 CANAL NAVEGABLE</v>
          </cell>
        </row>
        <row r="170">
          <cell r="B170" t="str">
            <v>0600P033 CAPACITACIONES EN LAS REGIONES</v>
          </cell>
        </row>
        <row r="171">
          <cell r="B171" t="str">
            <v>0600P034 INSPECCIONES FLUVIALES DOTADAS</v>
          </cell>
        </row>
        <row r="172">
          <cell r="B172" t="str">
            <v>0600P035 ATENCION A EMERGENCIAS FLUVIALES</v>
          </cell>
        </row>
        <row r="173">
          <cell r="B173" t="str">
            <v>0600P036 EMERGENCIAS FLUVIALES</v>
          </cell>
        </row>
        <row r="174">
          <cell r="B174" t="str">
            <v>0600P037 EQUIPOS DE COMPUTO CON SERVICIO DE MANTENIMIENTO PREVENTIVO Y CORRECTIVO</v>
          </cell>
        </row>
        <row r="175">
          <cell r="B175" t="str">
            <v>0600P038 EQUIPOS REPARADOS Y HABILITADOS PARA FUNCIONAR</v>
          </cell>
        </row>
        <row r="176">
          <cell r="B176" t="str">
            <v>0600P039 ESTUDIOS CONTRATADOS</v>
          </cell>
        </row>
        <row r="177">
          <cell r="B177" t="str">
            <v>0600P040 ESTUDIOS DE PREINVERSION</v>
          </cell>
        </row>
        <row r="178">
          <cell r="B178" t="str">
            <v>0600P041 ESTUDIOS DE PREINVERSION</v>
          </cell>
        </row>
        <row r="179">
          <cell r="B179" t="str">
            <v>0600P042 MANTENIMIENTO Y REPARACION DE EQUIPOS DE TRASBORDO</v>
          </cell>
        </row>
        <row r="180">
          <cell r="B180" t="str">
            <v>0600P043 MANTENIMIENTO Y REPARACION DE EQUIPOS DE TRASBORDO.</v>
          </cell>
        </row>
        <row r="181">
          <cell r="B181" t="str">
            <v>0600P044 VARIACION EN LA MOVILIZACION DE PASAJEROS</v>
          </cell>
        </row>
        <row r="182">
          <cell r="B182" t="str">
            <v>0600P045 PUBLICACIONES REALIZADAS (MANUALES, DOCUMENTOS, REVISTAS, ETC)</v>
          </cell>
        </row>
        <row r="183">
          <cell r="B183" t="str">
            <v>0600P046 SEGUIMIENTO A OBRAS DE DEFENSA Y PROTECCION</v>
          </cell>
        </row>
        <row r="184">
          <cell r="B184" t="str">
            <v>0600P047 OBRAS DE DEFENSA</v>
          </cell>
        </row>
        <row r="185">
          <cell r="B185" t="str">
            <v>0600P048 PASAJEROS MOVILIZADOS POR SISTEMA FERREO</v>
          </cell>
        </row>
        <row r="186">
          <cell r="B186" t="str">
            <v>0600P049 VARIACION EN LA PROFUNDIDAD DE LOS CANALES DE ACCESO</v>
          </cell>
        </row>
        <row r="187">
          <cell r="B187" t="str">
            <v>0600P050 PUBLICACIONES DE MANUALES ESTADISTICOS</v>
          </cell>
        </row>
        <row r="188">
          <cell r="B188" t="str">
            <v>0600P051 SEGUIMIENTO AL MANTENIMIENTO DE PUENTES</v>
          </cell>
        </row>
        <row r="189">
          <cell r="B189" t="str">
            <v>0600P052 PUENTES CONSTRUIDOS</v>
          </cell>
        </row>
        <row r="190">
          <cell r="B190" t="str">
            <v>0600P053 RED FERREA CON SISTEMA DE CAMBIA VIAS</v>
          </cell>
        </row>
        <row r="191">
          <cell r="B191" t="str">
            <v>0600P054 RED FERREA CONCESIONADA</v>
          </cell>
        </row>
        <row r="192">
          <cell r="B192" t="str">
            <v>0600P055 RED FERREA MANTENIDA</v>
          </cell>
        </row>
        <row r="193">
          <cell r="B193" t="str">
            <v>0600P056 RED FERREA REHABILITADA</v>
          </cell>
        </row>
        <row r="194">
          <cell r="B194" t="str">
            <v>0600P057 RED FERREA SEÑALIZADA</v>
          </cell>
        </row>
        <row r="195">
          <cell r="B195" t="str">
            <v>0600P058 SERVICIOS INFORMATICOS HABILITADOS</v>
          </cell>
        </row>
        <row r="196">
          <cell r="B196" t="str">
            <v>0600P059 TERMINALES INVENTARIADOS</v>
          </cell>
        </row>
        <row r="197">
          <cell r="B197" t="str">
            <v>0600P060 TRONCALES CONSTRUIDAS PARA EL TRANSPORTE MASIVO</v>
          </cell>
        </row>
        <row r="198">
          <cell r="B198" t="str">
            <v>0600P061 VIAS ATENDIDAS O MANTENIDAS</v>
          </cell>
        </row>
        <row r="199">
          <cell r="B199" t="str">
            <v>0600P062 ADQUISICION DE VEHICULOS</v>
          </cell>
        </row>
        <row r="200">
          <cell r="B200" t="str">
            <v>0600P063 ADQUISICION DE EQUIPOS DE COMUNICACION</v>
          </cell>
        </row>
        <row r="201">
          <cell r="B201" t="str">
            <v>0600P064 DISTRIBUCION DE ESPECIES VENALES</v>
          </cell>
        </row>
        <row r="202">
          <cell r="B202" t="str">
            <v>0600P065 AREA CONSTRUIDA</v>
          </cell>
        </row>
        <row r="203">
          <cell r="B203" t="str">
            <v>0600P066 COBERTURA DE CAPACITACION EN CONTRATACION</v>
          </cell>
        </row>
        <row r="204">
          <cell r="B204" t="str">
            <v>0600P067 COBERTURA DE CAPACITACION EN PROYECTOS</v>
          </cell>
        </row>
        <row r="205">
          <cell r="B205" t="str">
            <v>0600P068 COBERTURA DE CAPACITACION EN INFORMATICA</v>
          </cell>
        </row>
        <row r="206">
          <cell r="B206" t="str">
            <v>0600P069 COSTO DE CONSTRUCCION CASETAS DE PEAJE EN LA RED NACIONAL DE CARRETERAS</v>
          </cell>
        </row>
        <row r="207">
          <cell r="B207" t="str">
            <v>0600P070 COSTO DE CONSTRUCCION POR KILOMETROS EN LA RED SECUNDARIA DE CARRETERAS</v>
          </cell>
        </row>
        <row r="208">
          <cell r="B208" t="str">
            <v>0600P071 COSTO DE CONSTRUCCION POR KILOMETROS EN LA RED VIAL NACIONAL</v>
          </cell>
        </row>
        <row r="209">
          <cell r="B209" t="str">
            <v>0600P072 COSTO DE CONSTRUCCION POR METRO LINEAL DE PUENTE</v>
          </cell>
        </row>
        <row r="210">
          <cell r="B210" t="str">
            <v>0600P073 COSTO DE CONSTRUCCION E IMPLANTACION POR APLICACON DEL PROGRAMA DE SISTEMAS</v>
          </cell>
        </row>
        <row r="211">
          <cell r="B211" t="str">
            <v>0600P074 COSTO DE OPERACION DE LAS ESTACIONES PARA EL CONTROL DE CARGA DE PESAJE EN LA RED VIAL NACIONAL</v>
          </cell>
        </row>
        <row r="212">
          <cell r="B212" t="str">
            <v>0600P075 COSTO DE ESTUDIOS POR KILOMETRO</v>
          </cell>
        </row>
        <row r="213">
          <cell r="B213" t="str">
            <v>0600P076 COSTO DE LEVANTAMIENTO DE INFORMACION SOBRE PESAJE EN LA RED VIAL</v>
          </cell>
        </row>
        <row r="214">
          <cell r="B214" t="str">
            <v>0600P077 COSTO MANTENIMIENTO OPERATIVO DE VEHICULOS</v>
          </cell>
        </row>
        <row r="215">
          <cell r="B215" t="str">
            <v>0600P078 COSTO MANTENIMIENTO PERIODICO POR KILOMETRO DE LA RED VIAL NACIONAL</v>
          </cell>
        </row>
        <row r="216">
          <cell r="B216" t="str">
            <v>0600P079 COSTO MANTENIMIENTO PERIODICO POR KILOMETRO DE LA RED VIAL SECUNDARIA</v>
          </cell>
        </row>
        <row r="217">
          <cell r="B217" t="str">
            <v>0600P080 COSTO MANTENIMIENTO RUTINARIO POR KILOMETRO DE LA RED VIAL NACIONAL</v>
          </cell>
        </row>
        <row r="218">
          <cell r="B218" t="str">
            <v>0600P081 COSTO MANTENIMIENTO RUTINARIO POR KILOMETRO DE LA RED VIAL SECUNDARIA</v>
          </cell>
        </row>
        <row r="219">
          <cell r="B219" t="str">
            <v>0600P082 COSTO MEJORAMIENTO POR KILOMETRO DE LA RED VIAL NACIONAL</v>
          </cell>
        </row>
        <row r="220">
          <cell r="B220" t="str">
            <v>0600P083 COSTO MEJORAMIENTO  KILOMETRO RED VIAL NACIONAL</v>
          </cell>
        </row>
        <row r="221">
          <cell r="B221" t="str">
            <v>0600P084 COSTO MEJORAMIENTO POR KILOMETRO DE LA RED VIAL SECUNDARIA</v>
          </cell>
        </row>
        <row r="222">
          <cell r="B222" t="str">
            <v>0600P085 COSTOS OPERATIVOS EN EL MANTENIMIENTO DE PEAJES EN LA RED VIAL NACIONAL DE CARRETERAS</v>
          </cell>
        </row>
        <row r="223">
          <cell r="B223" t="str">
            <v>0600P086 COSTO DE LA REHABILITACION POR KILOMETRO DE LA RED VIAL NACIONAL</v>
          </cell>
        </row>
        <row r="224">
          <cell r="B224" t="str">
            <v>0600P087 COSTO DE LA REHABILITACION POR KILOMETRO DE LA RED VIAL SECUNDARIA</v>
          </cell>
        </row>
        <row r="225">
          <cell r="B225" t="str">
            <v>0600P088 TIEMPO EN COMISIONES DE SUPERVISON</v>
          </cell>
        </row>
        <row r="226">
          <cell r="B226" t="str">
            <v>0600P089 APROBACION DE LICENCIAS AMBIENTALES PARA PROYECTOS VIALES</v>
          </cell>
        </row>
        <row r="227">
          <cell r="B227" t="str">
            <v>0600P090 EMERGENCIAS ATENDIDAS</v>
          </cell>
        </row>
        <row r="228">
          <cell r="B228" t="str">
            <v>0600P091 PAGO DE ASESORIAS POR UNIDAD DE CONCESION VIAL</v>
          </cell>
        </row>
        <row r="229">
          <cell r="B229" t="str">
            <v>0600P092 PAGO DE OBRAS COMPLEMENTARIAS A CONCESIONES VIALES</v>
          </cell>
        </row>
        <row r="230">
          <cell r="B230" t="str">
            <v>0600P093 RECAUDO Y CONTROL DE LA VALORIZACION</v>
          </cell>
        </row>
        <row r="231">
          <cell r="B231" t="str">
            <v>0600P094 RECURSOS PARA PAGO DE GARANTIAS A CONCESIONES VIALES</v>
          </cell>
        </row>
        <row r="232">
          <cell r="B232" t="str">
            <v>0600P095 RED NACIONAL VIAL CON SEÑALIZACION DE SEGURIDAD</v>
          </cell>
        </row>
        <row r="233">
          <cell r="B233" t="str">
            <v>0600P096 REPARACIONES LOCATIVAS A INMUEBLES A CARGO DE LA ENTIDAD</v>
          </cell>
        </row>
        <row r="234">
          <cell r="B234" t="str">
            <v>0600P097 REUNIONES DE CONCERTACION CON LA COMUNIDAD</v>
          </cell>
        </row>
        <row r="235">
          <cell r="B235" t="str">
            <v>0600P098 SINIESTROS CANCELADOS PARA VEHICULOS QUE TRANSITAN EN LA RED NACIONAL DE CARRETERAS</v>
          </cell>
        </row>
        <row r="236">
          <cell r="B236" t="str">
            <v>0600P099 ACCIDENTALIDAD POR MODO DE TRANSPORTE FERREO</v>
          </cell>
        </row>
        <row r="237">
          <cell r="B237" t="str">
            <v>0600P100 VIAS EXISTENTES EN EL PAIS</v>
          </cell>
        </row>
        <row r="238">
          <cell r="B238" t="str">
            <v>0600P101 LONGITUD DE CARRETERA PAVIMENTADA</v>
          </cell>
        </row>
        <row r="239">
          <cell r="B239" t="str">
            <v>0600P102 CARRETERAS ENTREGADOS EN CONCESION</v>
          </cell>
        </row>
        <row r="240">
          <cell r="B240" t="str">
            <v>0600P103 LONGITUD DE VIA FERREA</v>
          </cell>
        </row>
        <row r="241">
          <cell r="B241" t="str">
            <v>0600P104 VIAS FERREAS ENTREGADOS EN CONCESION</v>
          </cell>
        </row>
        <row r="242">
          <cell r="B242" t="str">
            <v>0600P105 PISTAS AEREAS EXISTENTES EN EL PAIS</v>
          </cell>
        </row>
        <row r="243">
          <cell r="B243" t="str">
            <v>0600P106 COBERTURA A NIVEL NACIONAL CON RADIOAYUDAS</v>
          </cell>
        </row>
        <row r="244">
          <cell r="B244" t="str">
            <v>0600P107 LONGITUD DE RIO NAVEGABLE</v>
          </cell>
        </row>
        <row r="245">
          <cell r="B245" t="str">
            <v>0600P108 LONGITUD DE DUCTOS</v>
          </cell>
        </row>
        <row r="246">
          <cell r="B246" t="str">
            <v>0600P109 INFRAESTRUCTURA PORTUARIA EN OPERACION</v>
          </cell>
        </row>
        <row r="247">
          <cell r="B247" t="str">
            <v>0600P110 LONGITUD DE ATRACADEROS EN PUERTOS DEL PAIS</v>
          </cell>
        </row>
        <row r="248">
          <cell r="B248" t="str">
            <v>0600P111 VIAJEROS QUE UTILIZAN TERMINALES DE TRANSPORTE</v>
          </cell>
        </row>
        <row r="249">
          <cell r="B249" t="str">
            <v>0600P112 PISTAS MANTENIDAS</v>
          </cell>
        </row>
        <row r="250">
          <cell r="B250" t="str">
            <v>0600P113 CERRAMIENTOS EN PISTA AEREAS MANTENIDOS</v>
          </cell>
        </row>
        <row r="251">
          <cell r="B251" t="str">
            <v>0600P114 TERMINALES AEREOS MANTENIDOS</v>
          </cell>
        </row>
        <row r="252">
          <cell r="B252" t="str">
            <v>0600P115 PISTAS AEREAS CONSTRUIDAS</v>
          </cell>
        </row>
        <row r="253">
          <cell r="B253" t="str">
            <v>0600P116 CERRAMIENTOS EN PISTAS AEREAS CONSTRUIDOS</v>
          </cell>
        </row>
        <row r="254">
          <cell r="B254" t="str">
            <v>0600P117 TERMINALES AEREOS CONSTRUIDOS</v>
          </cell>
        </row>
        <row r="255">
          <cell r="B255" t="str">
            <v>0600P118 INSTALACIONES ADMINISTRATIVAS COSNTRUIDAS</v>
          </cell>
        </row>
        <row r="256">
          <cell r="B256" t="str">
            <v>0600P119 MANTENIMIENTO DE INSTALACIONES ADMINISTRATIVAS</v>
          </cell>
        </row>
        <row r="257">
          <cell r="B257" t="str">
            <v>0600P120 SISMORESISTENCIA EN INSTALACIONES</v>
          </cell>
        </row>
        <row r="258">
          <cell r="B258" t="str">
            <v>0600P121 EQUIPOS DE SEGURIDAD MANTENIDOS</v>
          </cell>
        </row>
        <row r="259">
          <cell r="B259" t="str">
            <v>0600P122 EQUIPOS DE SEGURIDAD ADQUIRIDOS</v>
          </cell>
        </row>
        <row r="260">
          <cell r="B260" t="str">
            <v>0600P123 ADQUISICIÓN DE EQUIPOS MEDICOS</v>
          </cell>
        </row>
        <row r="261">
          <cell r="B261" t="str">
            <v>0600P124 REPOSICIÓN DE EQUIPOS  RELACIONADOS CON TELECOMUNICACIONES</v>
          </cell>
        </row>
        <row r="262">
          <cell r="B262" t="str">
            <v>0600P125 EMPRESAS AEREAS QUE INCUMPLEN CON LA NORMATIVIDAD</v>
          </cell>
        </row>
        <row r="263">
          <cell r="B263" t="str">
            <v>0600P126 ACTUALIZACIÓN DE PROGRAMAS DE CAPACITACIÓN EN EL CEA</v>
          </cell>
        </row>
        <row r="264">
          <cell r="B264" t="str">
            <v>0600P127 TALLERES Y SEMINARIOS DE CAPACITACIÓN  EFECTUADOS POR EL CEA</v>
          </cell>
        </row>
        <row r="265">
          <cell r="B265" t="str">
            <v>0600P128 PROGRAMAS ACADEMICOS IMPLEMENTADOS O EN OPERACIÓN</v>
          </cell>
        </row>
        <row r="266">
          <cell r="B266" t="str">
            <v>0600P128 AEROPUERTOS CON SISTEMAS DE DESCONTAMINARON</v>
          </cell>
        </row>
        <row r="267">
          <cell r="B267" t="str">
            <v>0600P129 IMPLEMENTACIÓN SISTEMAS DE SEGURIDAD</v>
          </cell>
        </row>
        <row r="268">
          <cell r="B268" t="str">
            <v>0600P130 ASISTENCIA TECNICA CONTRATADA</v>
          </cell>
        </row>
        <row r="269">
          <cell r="B269" t="str">
            <v>0600P131 ADQUISICIÓN DE EQUIPOS DE LABORATORIO CEA</v>
          </cell>
        </row>
        <row r="270">
          <cell r="B270" t="str">
            <v>0600P132 ADQUISICIÓN DE EQUIPOS  DE SEGURIDAD AEROPORTUARIA</v>
          </cell>
        </row>
        <row r="271">
          <cell r="B271" t="str">
            <v>0600P133 ADQUISICIÓN DE EQUIPOS DE EXTINCIÓN DE INCENDIOS</v>
          </cell>
        </row>
        <row r="272">
          <cell r="B272" t="str">
            <v>0600P134 COBERTURA DE LOS SERVICIOS DE PROTECCIÓN DE INCENDIO</v>
          </cell>
        </row>
        <row r="273">
          <cell r="B273" t="str">
            <v>0600P135 COBERTURA DEL MANTENIMIENTO A PISTAS</v>
          </cell>
        </row>
        <row r="274">
          <cell r="B274" t="str">
            <v>0600P136 COBERTURA DE LOS SERVICIOS DE SEGURIDAD EN AEROPUERTOS</v>
          </cell>
        </row>
        <row r="275">
          <cell r="B275" t="str">
            <v>0600P137 COBERTURA DE VIGILANCIA EN AEROPUERTOS</v>
          </cell>
        </row>
        <row r="276">
          <cell r="B276" t="str">
            <v>0600P138 COBERTURA DE VIGILANCIA EN ESTACIONES</v>
          </cell>
        </row>
        <row r="277">
          <cell r="B277" t="str">
            <v>0600P139 FUNCIONARIOS CON ACCESO A INTERNET</v>
          </cell>
        </row>
        <row r="278">
          <cell r="B278" t="str">
            <v>07000000 SECTOR EDUCACION Y CULTURA</v>
          </cell>
        </row>
        <row r="279">
          <cell r="B279" t="str">
            <v>0700P001 SUBSIDIOS OTORGADOS MATRICULA OFICIAL PREESCOLAR</v>
          </cell>
        </row>
        <row r="280">
          <cell r="B280" t="str">
            <v>0700P002 SUBSIDIOS OTORGADOS MATRICULA OFICIAL PRIMARIA</v>
          </cell>
        </row>
        <row r="281">
          <cell r="B281" t="str">
            <v>0700P003 SUBSIDIOS OTORGADOS MATRICULA OFICIAL SECUNDARIA</v>
          </cell>
        </row>
        <row r="282">
          <cell r="B282" t="str">
            <v>0700P004 CREDITOS OTORGADOS PARA EDUCACION SUPERIOR ICETEX</v>
          </cell>
        </row>
        <row r="283">
          <cell r="B283" t="str">
            <v>0700P005 BENEFICIARIOS DE SUBSIDIOS EDUCATIVOS</v>
          </cell>
        </row>
        <row r="284">
          <cell r="B284" t="str">
            <v>0700P006 CASAS DE CULTURA DOTADAS</v>
          </cell>
        </row>
        <row r="285">
          <cell r="B285" t="str">
            <v>0700P007 CASAS DE CULTURA TERMINADAS</v>
          </cell>
        </row>
        <row r="286">
          <cell r="B286" t="str">
            <v>0700P008 CATALOGOS TECNICOS (COLECCIONES, EXPOSICIONES TEMPORALES Y MUSEOLOGIA) PUBLICADOS</v>
          </cell>
        </row>
        <row r="287">
          <cell r="B287" t="str">
            <v>0700P009 MUSEOS A LOS QUE SE HA PRESTADO APOYO PARA SU FORTALECIMIENTO POR PARTE DE ENTIDADES DEL ESTADO</v>
          </cell>
        </row>
        <row r="288">
          <cell r="B288" t="str">
            <v>0700P010 VISITANTES A MUSEOS</v>
          </cell>
        </row>
        <row r="289">
          <cell r="B289" t="str">
            <v>0700P011 PROGRAMAS DE FORMACION AUDIOVISUAL IMPLANTADOS (EN FUNCIONAMIENTO)</v>
          </cell>
        </row>
        <row r="290">
          <cell r="B290" t="str">
            <v>0700P012 NIÑOS BENEFICIADOS EN TALLERES DE FORMACION DE ARTES PARA LA INFANCIA</v>
          </cell>
        </row>
        <row r="291">
          <cell r="B291" t="str">
            <v>0700P013 PUBLICACIONES BAJO EL PROGRAMA "BECAS DE EXCELENCIA DEL INSTITUTO DISTRIOTAL DE CULTURA Y TURISMO, IDCT"</v>
          </cell>
        </row>
        <row r="292">
          <cell r="B292" t="str">
            <v>0700P014 PUBLICACIONES DIDACTICAS Y PEDAGOGICAS</v>
          </cell>
        </row>
        <row r="293">
          <cell r="B293" t="str">
            <v>0700P015 PROGRAMAS CULTURALES PRODUCIDOS</v>
          </cell>
        </row>
        <row r="294">
          <cell r="B294" t="str">
            <v>0700P016 PROGRAMAS CULTURALES EMITIDOS A TRAVES DE RADIO COMUNITARIA</v>
          </cell>
        </row>
        <row r="295">
          <cell r="B295" t="str">
            <v>0700P017 PRODUCCIONES AUDIOVISUALES Y CINEMATOGRAFICAS COLOMBIANAS EXHIBIDAS</v>
          </cell>
        </row>
        <row r="296">
          <cell r="B296" t="str">
            <v>0700P018 NRO DE DOCENTES CAPACITADOS/AÑO</v>
          </cell>
        </row>
        <row r="297">
          <cell r="B297" t="str">
            <v>0700P019 CUPOS GENERADOS POR EL PROYECTO DE "EDUCACION RURAL BASICA" DEL MINISTERIO DE EDUCACION</v>
          </cell>
        </row>
        <row r="298">
          <cell r="B298" t="str">
            <v>0700P020 PRUEBAS A LAS QUE SE LES DIVULGA RESULTADOS (SABER, ICFES, TIMSS Y LLECE)</v>
          </cell>
        </row>
        <row r="299">
          <cell r="B299" t="str">
            <v>0700P021 PROGRAMAS DE EDUCACION SUPERIOR EVALUADOS EN LOS PROCESOS DE CERTIFICACION DE REQUISITOS BASICOS</v>
          </cell>
        </row>
        <row r="300">
          <cell r="B300" t="str">
            <v>0700P022 NUEVOS CUPOS EDUCATIVOS OFRECIDOS POR EL SECTOR OFICIAL</v>
          </cell>
        </row>
        <row r="301">
          <cell r="B301" t="str">
            <v>0700P023 CREDITOS AVALADOS A TRAVES DEL ESQUEMA DEL FONDO NACIONAL DE GARANTIAS</v>
          </cell>
        </row>
        <row r="302">
          <cell r="B302" t="str">
            <v>0700P024 CREDITOS OTORGADOS A LOS ESTRATOS 1, 2 Y 3</v>
          </cell>
        </row>
        <row r="303">
          <cell r="B303" t="str">
            <v>0700P025 CREDITOS UNIVERSITARIOS APROBADOS PARA ESTUDIANTES MATRICULADOS</v>
          </cell>
        </row>
        <row r="304">
          <cell r="B304" t="str">
            <v>0700P026 MUNICIPIOS CON COBERTURA EN LA FORMACION BASICA (PRIMARIA, MEDIA Y SECUNDARIA)</v>
          </cell>
        </row>
        <row r="305">
          <cell r="B305" t="str">
            <v>0700P027 FONDOS MIXTOS DEL SISTEMA NACIONAL DE CULTURA EVALUADOS Y EN SEGUIMIENTO</v>
          </cell>
        </row>
        <row r="306">
          <cell r="B306" t="str">
            <v>0700P028 CENTROS CULTURALES DEL SISTEMA NACIONAL DE CULTURA EVALUADOS Y EN SEGUIMIENTO</v>
          </cell>
        </row>
        <row r="307">
          <cell r="B307" t="str">
            <v>0700P029 CONSEJOS DE ARCHIVISTICA EVALUADOS Y EN SEGUIMIENTO</v>
          </cell>
        </row>
        <row r="308">
          <cell r="B308" t="str">
            <v>0700P030 MONUMENTOS NACIONALES RESTAURADOS O MANTENIDOS</v>
          </cell>
        </row>
        <row r="309">
          <cell r="B309" t="str">
            <v>0700P031 PARQUES ARQUEOLOGICOS RESTAURADOS O MANTENIDOS</v>
          </cell>
        </row>
        <row r="310">
          <cell r="B310" t="str">
            <v>0700P032 CENTROS PILOTO DE FORMACION CULTURAL LEGALMENTE CREADOS</v>
          </cell>
        </row>
        <row r="311">
          <cell r="B311" t="str">
            <v>0700P033 CENTROS DE SERVICIOS ARCHIVISTICOS LEGALMENTE CREADOS Y ASESORADOS</v>
          </cell>
        </row>
        <row r="312">
          <cell r="B312" t="str">
            <v>0700P034 CENTROS PILOTOS DE FORMACION ARQUEOLOGICA LEGALMENTE CREADOS</v>
          </cell>
        </row>
        <row r="313">
          <cell r="B313" t="str">
            <v>0700P035 INVESTIGACIONES EN ARTE Y CULTURA PUBLICADAS</v>
          </cell>
        </row>
        <row r="314">
          <cell r="B314" t="str">
            <v>0700P036 INVESTIGACIONES EN ANTROPOLOGIA E HISTORIA PUBLICADAS</v>
          </cell>
        </row>
        <row r="315">
          <cell r="B315" t="str">
            <v>0700P037 OBRAS DE ARTE MUSICALES REGISTRADAS EN LA "DIRECION NACIONAL DE DERECHOS DE AUTOR"</v>
          </cell>
        </row>
        <row r="316">
          <cell r="B316" t="str">
            <v>0700P038 OBRAS DE ARTE ESCENICAS CULTURA REGISTRADAS EN LA "DIRECION NACIONAL DE DERECHOS DE AUTOR"</v>
          </cell>
        </row>
        <row r="317">
          <cell r="B317" t="str">
            <v>0700P039 OBRAS DE LITERATURA REGISTRADAS EN LA "DIRECION NACIONAL DE DERECHOS DE AUTOR"</v>
          </cell>
        </row>
        <row r="318">
          <cell r="B318" t="str">
            <v>0700P040 EXPOSICIONES DEL ARTE Y LA CULTURA REALIZADAS</v>
          </cell>
        </row>
        <row r="319">
          <cell r="B319" t="str">
            <v>0700P041 PROGRAMAS DE "DIALOGOS DE NACION" PRODUCIDOS Y EMITIDOS POR EL MINISTERIO DE EDUCACION</v>
          </cell>
        </row>
        <row r="320">
          <cell r="B320" t="str">
            <v>0700P042 ESTUDIOS Y PROYECTOS DE CONTRIBUCION A LA LUCHA ANTIPIRATERIA EN EJECUCION (INDUSTRIA CINEMATOGRAFICA, AUDIOVISUAL, RADIAL Y DEL LIBRO)</v>
          </cell>
        </row>
        <row r="321">
          <cell r="B321" t="str">
            <v>0700P043 EJEMPLARES DE LAS MEMORIAS DEL PRIMER SEMINARIO DE ECONOMIA Y CULTURA PUBLICADOS Y DISTRIBUIDOS</v>
          </cell>
        </row>
        <row r="322">
          <cell r="B322" t="str">
            <v>0700P044 EQUIPOS ADQUIRIDOS</v>
          </cell>
        </row>
        <row r="323">
          <cell r="B323" t="str">
            <v>0700P045 AREA ADECUADA</v>
          </cell>
        </row>
        <row r="324">
          <cell r="B324" t="str">
            <v>0700P046 AREA CONSTRUIDA Y DOTADA.</v>
          </cell>
        </row>
        <row r="325">
          <cell r="B325" t="str">
            <v>0700P047 AREA ADQUIRIDA</v>
          </cell>
        </row>
        <row r="326">
          <cell r="B326" t="str">
            <v>0700P048 AGRUPACIONES Y ORQUESTAS SINFONICAS INFANTILES A LAS QUE SE HA BRINDADO APOYO POR PARTE DE LAS ENTIDADES DEL ESTADO</v>
          </cell>
        </row>
        <row r="327">
          <cell r="B327" t="str">
            <v>0700P049 POBLACION ATENDIDA</v>
          </cell>
        </row>
        <row r="328">
          <cell r="B328" t="str">
            <v>0700P050 CAPACITACIONES OFRECIDAS Y REALIZADAS</v>
          </cell>
        </row>
        <row r="329">
          <cell r="B329" t="str">
            <v>0700P051 CENTROS REGIONALES EDUCATIVOS CONSTRUIDOS Y DOTADOS</v>
          </cell>
        </row>
        <row r="330">
          <cell r="B330" t="str">
            <v>0700P052 EDICIONES PUBLICADAS</v>
          </cell>
        </row>
        <row r="331">
          <cell r="B331" t="str">
            <v>0700P053 EDIFICIOS PARA CAPACITACION (CONSTRUIDOS, ADECUADOS)</v>
          </cell>
        </row>
        <row r="332">
          <cell r="B332" t="str">
            <v>0700P054 EMPRESAS A LAS QUE SE HA BRINDADO ASESORIA EN SERVICIOS TECNOLOGICOS POR PARTE DE LA ENTIDADES DEL ESTADO</v>
          </cell>
        </row>
        <row r="333">
          <cell r="B333" t="str">
            <v>0700P055 ESTUDIOS DIFUNDIDOS O DIVULGADOS</v>
          </cell>
        </row>
        <row r="334">
          <cell r="B334" t="str">
            <v>0700P056 ESTUDIOS REALIZADOS</v>
          </cell>
        </row>
        <row r="335">
          <cell r="B335" t="str">
            <v>0700P057 FAMILIAS ATENDIDAS EN TORNO A EPISODIOS DE VIOLENCIA INTRAFAMILIAR</v>
          </cell>
        </row>
        <row r="336">
          <cell r="B336" t="str">
            <v>0700P058 FESTIVALES COMUNITARIOS REALIZADOS</v>
          </cell>
        </row>
        <row r="337">
          <cell r="B337" t="str">
            <v>0700P059 GRUPOS INTERDISCIPLINARIOS CONFORMADOS CON EL FIN DE FORTALECER LA INVESTIGACION EN LA UNIVERSIDAD</v>
          </cell>
        </row>
        <row r="338">
          <cell r="B338" t="str">
            <v>0700P060 OBRAS DE ARTE ADQUIRIDAS POR EL ESTADO Y RESTAURADAS</v>
          </cell>
        </row>
        <row r="339">
          <cell r="B339" t="str">
            <v>0700P061 PROGRAMAS DE APOYO AL DEPORTE</v>
          </cell>
        </row>
        <row r="340">
          <cell r="B340" t="str">
            <v>0700P062 PERSONAS EN CONDICIONES ESPECIALES ATENDIDAS (DISCAPACITADOS, MINORIAS ETNICAS, DESPLAZADOS, ETC.)</v>
          </cell>
        </row>
        <row r="341">
          <cell r="B341" t="str">
            <v>0700P063 TALLERES REALIZADOS</v>
          </cell>
        </row>
        <row r="342">
          <cell r="B342" t="str">
            <v>0700P064 PERSONAS CAPACITADAS</v>
          </cell>
        </row>
        <row r="343">
          <cell r="B343" t="str">
            <v>0700P065 UTILIZACION DE AREA EN ACTIVIDADES PEDAGÒGICAS EN CENTROS EDUCATIVOS</v>
          </cell>
        </row>
        <row r="344">
          <cell r="B344" t="str">
            <v>0700P066 GRADUADOS POR NIVEL DE ESCOLARIDAD</v>
          </cell>
        </row>
        <row r="345">
          <cell r="B345" t="str">
            <v>0700P067 COSTOS DE INVERSION POR CUPOS ESCOLARES</v>
          </cell>
        </row>
        <row r="346">
          <cell r="B346" t="str">
            <v>0700P068 CUPOS EDUCATIVOS OFRECIDOS</v>
          </cell>
        </row>
        <row r="347">
          <cell r="B347" t="str">
            <v>0700P069 GRADOS Y CERTIFICADOS OTORGADOS</v>
          </cell>
        </row>
        <row r="348">
          <cell r="B348" t="str">
            <v>0700P070 INTENSIDAD HORARIA POR CLASE TOMADAS POR LOS ESTUDIANTES</v>
          </cell>
        </row>
        <row r="349">
          <cell r="B349" t="str">
            <v>0700P071 ESTUDIANTES POR HORA DE CLASE</v>
          </cell>
        </row>
        <row r="350">
          <cell r="B350" t="str">
            <v>0700P072 PROMOCION DE ESTUDIANTES (GRADUADOS)</v>
          </cell>
        </row>
        <row r="351">
          <cell r="B351" t="str">
            <v>0700P073 AUSENTISMO EN CLASE</v>
          </cell>
        </row>
        <row r="352">
          <cell r="B352" t="str">
            <v>0700P074 RETIROS DE ESTUDIANTES</v>
          </cell>
        </row>
        <row r="353">
          <cell r="B353" t="str">
            <v>0700P075 DOCENTES POR FACULTAD</v>
          </cell>
        </row>
        <row r="354">
          <cell r="B354" t="str">
            <v>0700P076 VARIACION EN LOS GASTOS DE INVERSION</v>
          </cell>
        </row>
        <row r="355">
          <cell r="B355" t="str">
            <v>0700P077 DEMANDA DE CREDITOS SATISFECHA</v>
          </cell>
        </row>
        <row r="356">
          <cell r="B356" t="str">
            <v>0700P078 ESCUELAS NORMALES SUPERIORES ACREDITADAS POR CALIDAD</v>
          </cell>
        </row>
        <row r="357">
          <cell r="B357" t="str">
            <v>0700P079 ESTANDARES CURRICULARES POR AREAS FORMULADOS</v>
          </cell>
        </row>
        <row r="358">
          <cell r="B358" t="str">
            <v>0700P080 INSTITUCIONES EDUCATIVAS Y CULTURALES DOTADAS CON EQUIPO  ESPECIALIZADO Y MATERIAL TIFLOLOGICO</v>
          </cell>
        </row>
        <row r="359">
          <cell r="B359" t="str">
            <v>0700P081 INVESTIGACIONES (ASESORIAS, ENCUESTAS, VIDEOS, ETC) PUBLICADAS</v>
          </cell>
        </row>
        <row r="360">
          <cell r="B360" t="str">
            <v>0700P082 NUEVOS PROGRAMAS ACADEMICOS EDUCACION SUPERIOR DISEÑADOS O ACTUALIZADOS</v>
          </cell>
        </row>
        <row r="361">
          <cell r="B361" t="str">
            <v>0700P083 VISITANTES A PARQUES ARQUEOLOGICOS</v>
          </cell>
        </row>
        <row r="362">
          <cell r="B362" t="str">
            <v>08000000 SECTOR  INTERIOR Y JUSTICIA</v>
          </cell>
        </row>
        <row r="363">
          <cell r="B363" t="str">
            <v>0800P001 CUPOS DISPONIBLES (PLAZAS PARA REOS) EN LOS ESTABLECIMIENTOS DE RECLUSION DEL ORDEN NACIONAL</v>
          </cell>
        </row>
        <row r="364">
          <cell r="B364" t="str">
            <v>0800P002 SALIDAS EFECTIVAS RESPECTO AL TOT DE SALIDAS</v>
          </cell>
        </row>
        <row r="365">
          <cell r="B365" t="str">
            <v>0800P003 FOLIOS DE MATRICULA INMOBILIARIA SISTEMATIZADOS</v>
          </cell>
        </row>
        <row r="366">
          <cell r="B366" t="str">
            <v>0800P004 OFICINAS INTEGRADAS A LA RED INMOBILIARIA</v>
          </cell>
        </row>
        <row r="367">
          <cell r="B367" t="str">
            <v>0800P005 OFICINAS DE REGISTRO SISTEMATIZADAS ATENDIDAS TECNICAMENTE</v>
          </cell>
        </row>
        <row r="368">
          <cell r="B368" t="str">
            <v>0800P006 OFICINAS INTEGRADAS AL SISTEMA DE INFORMACION</v>
          </cell>
        </row>
        <row r="369">
          <cell r="B369" t="str">
            <v>0800P007 UNIDADES (OFICINAS) RENOVADAS</v>
          </cell>
        </row>
        <row r="370">
          <cell r="B370" t="str">
            <v>0800P008 CUBRIMIENTO DEL VOTO ELECTRONICO</v>
          </cell>
        </row>
        <row r="371">
          <cell r="B371" t="str">
            <v>0800P009 EQUIPOS ADQUIRIDOS Y EN FUNCIONAMIENTO</v>
          </cell>
        </row>
        <row r="372">
          <cell r="B372" t="str">
            <v>0800P010 MANTENIMIENTO Y MEJORAMIENTO DE SEDES</v>
          </cell>
        </row>
        <row r="373">
          <cell r="B373" t="str">
            <v>0800P011 REGISTRADURIAS INCLUIDAS EN EL SISTEMA EN LINEA</v>
          </cell>
        </row>
        <row r="374">
          <cell r="B374" t="str">
            <v>0800P012 ACTIVIDADES PROGRAMADAS POR LA ESCUELA JUDICIAL.</v>
          </cell>
        </row>
        <row r="375">
          <cell r="B375" t="str">
            <v>0800P013 AREA CONSTRUIDA DE DESPACHOS JUDICIALES</v>
          </cell>
        </row>
        <row r="376">
          <cell r="B376" t="str">
            <v>0800P014 IMPLEMENTACION DE CENTROS ESPECIALIZADOS EN MANEJO AMBIENTAL PRODUCTIVO</v>
          </cell>
        </row>
        <row r="377">
          <cell r="B377" t="str">
            <v>0800P015 EMPLEADOS ESCALAFONADOS</v>
          </cell>
        </row>
        <row r="378">
          <cell r="B378" t="str">
            <v>0800P016 ESTUDIOS DE MERCADO ELABORADOS</v>
          </cell>
        </row>
        <row r="379">
          <cell r="B379" t="str">
            <v>0800P017 ESTUDIOS SOBRE CARRERA JUDICIAL REALIZADOS</v>
          </cell>
        </row>
        <row r="380">
          <cell r="B380" t="str">
            <v>0800P018 FUNCIONARIOS ESCALAFONADOS</v>
          </cell>
        </row>
        <row r="381">
          <cell r="B381" t="str">
            <v>0800P019 ASPIRANTES QUE TERMINAN EL CURSO DEL CONSEJO SUPERIOR DE LA JUDICATURA EXIGIDO PARA OCUPAR CARGOS EN LA RAMA JUDICIAL</v>
          </cell>
        </row>
        <row r="382">
          <cell r="B382" t="str">
            <v>0800P020 INICIATIVAS LEGISLATIVAS PRESENTADAS</v>
          </cell>
        </row>
        <row r="383">
          <cell r="B383" t="str">
            <v>0800P021 MEJORAMIENTO DE LAS CONDICIONES DE LOS CENTROS PENITENCIARIOS</v>
          </cell>
        </row>
        <row r="384">
          <cell r="B384" t="str">
            <v>0800P022 MODELOS DE ATENCION Y TRATAMIENTO DROGADICCION (DISEÑADOS O DESARROLADOS) IMPLEMENTADOS</v>
          </cell>
        </row>
        <row r="385">
          <cell r="B385" t="str">
            <v>0800P023 MODELO DE ATENCION Y TRATAMIENTO DROGADICCION DISEÑADOS O DESARROLLADOS</v>
          </cell>
        </row>
        <row r="386">
          <cell r="B386" t="str">
            <v>0800P024 MODELOS EDUCATIVOS PARA EL SISTEMA PENITENCIARIO CARCELARIO</v>
          </cell>
        </row>
        <row r="387">
          <cell r="B387" t="str">
            <v>0800P025 PUBLICACIONES JUDICIALES</v>
          </cell>
        </row>
        <row r="388">
          <cell r="B388" t="str">
            <v>0800P026 PERFILES EDUCACIONALES Y LABORALES</v>
          </cell>
        </row>
        <row r="389">
          <cell r="B389" t="str">
            <v>0800P027 PUNTAJES PROMEDIO DE LAS PRUEBAS DE CONOCIMIENTOS PARA INGRESO A LA RAMA JUDICIAL</v>
          </cell>
        </row>
        <row r="390">
          <cell r="B390" t="str">
            <v>0800P028 PUNTAJES PROMEDIO DE LOS ASPIRANTES EN LOS MODULOS DEL CURSO REQUERIDO PARA OCUPAR CARGOS EN LA RAMA JUDICIAL</v>
          </cell>
        </row>
        <row r="391">
          <cell r="B391" t="str">
            <v>0800P029 SERVIDORES JUDICIALES ESCALAFONADOS</v>
          </cell>
        </row>
        <row r="392">
          <cell r="B392" t="str">
            <v>0800P030 SERVIDORES JUDICIALES EVALUADOS</v>
          </cell>
        </row>
        <row r="393">
          <cell r="B393" t="str">
            <v>0800P031 AREA AMPLIADA DE DESPACHOS JUDICIALES</v>
          </cell>
        </row>
        <row r="394">
          <cell r="B394" t="str">
            <v>0800P032 AREA DESPACHOS JUDICIALES A LA QUE SE HA REALIZADO MANTENIMIENTO</v>
          </cell>
        </row>
        <row r="395">
          <cell r="B395" t="str">
            <v>0800P033 EJECUCION DE ESTADISTICAS</v>
          </cell>
        </row>
        <row r="396">
          <cell r="B396" t="str">
            <v>0800P034 EJECUCION DE LEGISLATIVOS</v>
          </cell>
        </row>
        <row r="397">
          <cell r="B397" t="str">
            <v>0800P035 EJECUCION DE ARCHIVOS</v>
          </cell>
        </row>
        <row r="398">
          <cell r="B398" t="str">
            <v>0800P036 EJECUCION DE MODELOS</v>
          </cell>
        </row>
        <row r="399">
          <cell r="B399" t="str">
            <v>0800P037 DESPACHOS INTERVENIDOS</v>
          </cell>
        </row>
        <row r="400">
          <cell r="B400" t="str">
            <v>0800P038 EJECUCION PLANES DE SEGURIDAD</v>
          </cell>
        </row>
        <row r="401">
          <cell r="B401" t="str">
            <v>0800P039 LISTADO DE ELEGIBLES</v>
          </cell>
        </row>
        <row r="402">
          <cell r="B402" t="str">
            <v>0800P040 CUMPLIMIENTO INTENSIDAD ACADEMICA PROGRAMADA FUNCIONARIOS</v>
          </cell>
        </row>
        <row r="403">
          <cell r="B403" t="str">
            <v>0800P041 CUMPLIMIENTO INTENSIDAD ACADEMICA PROGRAMADA EMPLEADOS</v>
          </cell>
        </row>
        <row r="404">
          <cell r="B404" t="str">
            <v>0800P042 CAPACIDAD DE ATENCION A USUARIOS</v>
          </cell>
        </row>
        <row r="405">
          <cell r="B405" t="str">
            <v>0800P043 CAPACIDAD AREA DESPACHOS JUDICIALES INTERVENIDA</v>
          </cell>
        </row>
        <row r="406">
          <cell r="B406" t="str">
            <v>0800P044 EQUIDAD EN EL ACCESO</v>
          </cell>
        </row>
        <row r="407">
          <cell r="B407" t="str">
            <v>0800P045 TRANSMISION DIGITAL COLECTIVA</v>
          </cell>
        </row>
        <row r="408">
          <cell r="B408" t="str">
            <v>0800P046 CULTURA ORGANIZACIONAL</v>
          </cell>
        </row>
        <row r="409">
          <cell r="B409" t="str">
            <v>0800P047 UTILIZACION DE SOFTWARE DE GESTION JUDICIAL</v>
          </cell>
        </row>
        <row r="410">
          <cell r="B410" t="str">
            <v>0800P048 DESCONCENTRACION TAREAS ADMINISTRATIVAS EN DESPACHOS JUDICIALES</v>
          </cell>
        </row>
        <row r="411">
          <cell r="B411" t="str">
            <v>0800P049 DESPACHOS SISTEMATIZADOS NIVEL NACIONAL</v>
          </cell>
        </row>
        <row r="412">
          <cell r="B412" t="str">
            <v>0800P050 INFRAESTRUCTURA TECNOLOGICA INSTALADA A NIVEL NACIONAL</v>
          </cell>
        </row>
        <row r="413">
          <cell r="B413" t="str">
            <v>0800P051 SERVICIOS INFORMATICOS IMPLEMENTADOS</v>
          </cell>
        </row>
        <row r="414">
          <cell r="B414" t="str">
            <v>09000000 SECTOR MEDIO AMBIENTE</v>
          </cell>
        </row>
        <row r="415">
          <cell r="B415" t="str">
            <v>0900P001 OCUPACION DEL ESPACIO PUBLICO</v>
          </cell>
        </row>
        <row r="416">
          <cell r="B416" t="str">
            <v>0900P002 ASENTAMIENTOS HUMANOS EN ZONAS DE ALTO RIESGO.</v>
          </cell>
        </row>
        <row r="417">
          <cell r="B417" t="str">
            <v>0900P003 BOLETINES HIDROMETEOROLOGICA Y AMBIENTAL</v>
          </cell>
        </row>
        <row r="418">
          <cell r="B418" t="str">
            <v>0900P004 CAPACITADOS EN SISTEMAS NACIONALES Y/O REGIONALES DE AREAS PROTEGIDAS</v>
          </cell>
        </row>
        <row r="419">
          <cell r="B419" t="str">
            <v>0900P005 METODOLOGIAS IMPLEMENTADAS PARA LA VALORACION DE SERVICIOS AMBIENTALES</v>
          </cell>
        </row>
        <row r="420">
          <cell r="B420" t="str">
            <v>0900P006 DESARROLLO DE MODELOS INTERPRETATIVOS</v>
          </cell>
        </row>
        <row r="421">
          <cell r="B421" t="str">
            <v>0900P007 ÄREAS CON ESTRATEGIAS IMPLEMENTADAS DE PROTECCION Y CONTROL PARA EL SISTEMA DE PARQUES NACIONALES, SPNN</v>
          </cell>
        </row>
        <row r="422">
          <cell r="B422" t="str">
            <v>0900P008 ESTRATEGIA DE PROTECCION Y CONTROL DEL SPNN OPERANDO.</v>
          </cell>
        </row>
        <row r="423">
          <cell r="B423" t="str">
            <v>0900P009 CONVENIOS Y CONTRATOS SUSCRITOS Y/O EN DESARROLLO EN EL MARCO DEL FONDO NACIONAL AMBIENTAL, FONAM</v>
          </cell>
        </row>
        <row r="424">
          <cell r="B424" t="str">
            <v>0900P010 ACUERDOS CON COMUNIDADES PARA LA CONSERVACION DE ECOSISTEMAS ESTRATEGICOS (NACIONALES, REGIONALES Y LOCALES)</v>
          </cell>
        </row>
        <row r="425">
          <cell r="B425" t="str">
            <v>0900P011 DIAGNOSTICOS PARTICIPATIVOS DE CARACTERIZACION DE RECURSOS SOLIDOS REALIZADOS</v>
          </cell>
        </row>
        <row r="426">
          <cell r="B426" t="str">
            <v>0900P012 ESTACIONES AUTOMATICAS PROGRAMADAS</v>
          </cell>
        </row>
        <row r="427">
          <cell r="B427" t="str">
            <v>0900P013 CONVENIOS SUSCRITOS DE ASISTENCIA TECNICA</v>
          </cell>
        </row>
        <row r="428">
          <cell r="B428" t="str">
            <v>0900P014 ESTACIONES ATENDIDAS</v>
          </cell>
        </row>
        <row r="429">
          <cell r="B429" t="str">
            <v>0900P015 USUARIOS ATENDIDOS</v>
          </cell>
        </row>
        <row r="430">
          <cell r="B430" t="str">
            <v>0900P016 MANTENIMIENTO DE ESTACIONES DE RADIOSONDEO</v>
          </cell>
        </row>
        <row r="431">
          <cell r="B431" t="str">
            <v>0900P017 MEDICIONES ULTRAVIOLETA BETA, UV-B</v>
          </cell>
        </row>
        <row r="432">
          <cell r="B432" t="str">
            <v>0900P018 MEDICIONES ULTRAVIOLETA ALFA, UV-A</v>
          </cell>
        </row>
        <row r="433">
          <cell r="B433" t="str">
            <v>0900P019 MEDICIONES DE RADIACION GLOBAL</v>
          </cell>
        </row>
        <row r="434">
          <cell r="B434" t="str">
            <v>0900P020 MEDICIONES RADIACION ATMOSFERICA</v>
          </cell>
        </row>
        <row r="435">
          <cell r="B435" t="str">
            <v>0900P021 MEDICIONES RADIACION TERRESTRE</v>
          </cell>
        </row>
        <row r="436">
          <cell r="B436" t="str">
            <v>0900P022 MEDICIONES EMISION DE GASES CON EFECTO INVERNADERO</v>
          </cell>
        </row>
        <row r="437">
          <cell r="B437" t="str">
            <v>0900P023 MEDICIONES CONCENTRACION DE OZONO</v>
          </cell>
        </row>
        <row r="438">
          <cell r="B438" t="str">
            <v>0900P024 FUENTES Y SUMIDEROS DE AGUA IDENTIFICADOS</v>
          </cell>
        </row>
        <row r="439">
          <cell r="B439" t="str">
            <v>0900P025 ESTUDIOS DE CARACTERIZACION CULTURAL DE LAS ETNIAS REALIZADOS</v>
          </cell>
        </row>
        <row r="440">
          <cell r="B440" t="str">
            <v>0900P026 MAPAS DE ZONAS DE RIESGO SUSCEPTIBLE A INUNDACION</v>
          </cell>
        </row>
        <row r="441">
          <cell r="B441" t="str">
            <v>0900P027 MAPAS DE ZONAS DE RIESGO POR VOLUMENES DE PRECIPITACION</v>
          </cell>
        </row>
        <row r="442">
          <cell r="B442" t="str">
            <v>0900P028 MAPAS DE ZONAS DE RIESGO POR NIVELES Y CAUDALES</v>
          </cell>
        </row>
        <row r="443">
          <cell r="B443" t="str">
            <v>0900P029 LABORATORIOS DE AGUAS CONSTRUIDOS</v>
          </cell>
        </row>
        <row r="444">
          <cell r="B444" t="str">
            <v>0900P030 AREA DE PLANTACIONES DE PINO Y EUCALIPTO APROVECHADAS</v>
          </cell>
        </row>
        <row r="445">
          <cell r="B445" t="str">
            <v>0900P031 COMUNIDADES CAMPESINAS QUE EJERCEN ACTIVIDAD ECOTURISTICA</v>
          </cell>
        </row>
        <row r="446">
          <cell r="B446" t="str">
            <v>0900P032 ALEVINOS SEMBRADOS</v>
          </cell>
        </row>
        <row r="447">
          <cell r="B447" t="str">
            <v>0900P033 ALEVINOS LIBERADOS</v>
          </cell>
        </row>
        <row r="448">
          <cell r="B448" t="str">
            <v>0900P034 LONGITUD DE CAÑO DESTAPONADO</v>
          </cell>
        </row>
        <row r="449">
          <cell r="B449" t="str">
            <v>0900P035 LONGITUD DE CAÑO RECUPERADO</v>
          </cell>
        </row>
        <row r="450">
          <cell r="B450" t="str">
            <v>0900P036 ESPECIES CONSERVADAS Y MANTENIDAS EN ESTACIONES EXPERIMENTALES</v>
          </cell>
        </row>
        <row r="451">
          <cell r="B451" t="str">
            <v>0900P037 ARTICULOS DE CARACTER CIENTIFICO PUBLICADOS</v>
          </cell>
        </row>
        <row r="452">
          <cell r="B452" t="str">
            <v>0900P038 MONITOREO DE VIABILIDDA DE SEMILLAS</v>
          </cell>
        </row>
        <row r="453">
          <cell r="B453" t="str">
            <v>0900P039 PROYECTOS PRODUCTIVOS SOSTENIBLES</v>
          </cell>
        </row>
        <row r="454">
          <cell r="B454" t="str">
            <v>0900P040 FORMULACION DE PROYECTOS DE PROCESOS DE TECNOLOGIAS LIMPIAS</v>
          </cell>
        </row>
        <row r="455">
          <cell r="B455" t="str">
            <v>0900P041 CONSULTORIAS Y ESTUDIOS TECNICOS REALIZADAS EN EL TEMA DE AREAS PROTEGIDAS</v>
          </cell>
        </row>
        <row r="456">
          <cell r="B456" t="str">
            <v>0900P042 REGLAMENTACIONES Y ACUERDOS  EMITIDOS EN EL TEMA SOBRE EL FONDO NACIOANL AMBIENTAL, FONAM</v>
          </cell>
        </row>
        <row r="457">
          <cell r="B457" t="str">
            <v>0900P043 EVENTOS REALIZADOS POR LA UNIDAD ADMINISTRATIVA ESPACIAL DE PARQUES NACIONALES, UAESPNN SOBRE EL TEMA DE AREAS PROTEGIDAS</v>
          </cell>
        </row>
        <row r="458">
          <cell r="B458" t="str">
            <v>0900P044 AREA ADQUIRIDA Y CONSERVADA</v>
          </cell>
        </row>
        <row r="459">
          <cell r="B459" t="str">
            <v>0900P045 PROYECTOS PRODUCTIVOS SOSTENIBLE</v>
          </cell>
        </row>
        <row r="460">
          <cell r="B460" t="str">
            <v>0900P046 MUNICIPIOS CON PROGRAMA DE EDUCACION AMBIENTAL EN EL MANEJO INTEGRAL DE RESIDUOS SOLIDOS.</v>
          </cell>
        </row>
        <row r="461">
          <cell r="B461" t="str">
            <v>0900P047 DIAGNOSTICOS PARTICIPATIVOS REALIZADOS</v>
          </cell>
        </row>
        <row r="462">
          <cell r="B462" t="str">
            <v>0900P048 PROYECTOS DE PROCESOS DE TECNOLOGIAS LIMPIAS</v>
          </cell>
        </row>
        <row r="463">
          <cell r="B463" t="str">
            <v>0900P049 DEMANDA VS OFERTA DE AGUA</v>
          </cell>
        </row>
        <row r="464">
          <cell r="B464" t="str">
            <v>0900P050 CARGA DE DBO</v>
          </cell>
        </row>
        <row r="465">
          <cell r="B465" t="str">
            <v>0900P051 CARGA DE SST</v>
          </cell>
        </row>
        <row r="466">
          <cell r="B466" t="str">
            <v>0900P052 DISEÑOS DE PLANTAS TRATAMIENTO DE AGUA</v>
          </cell>
        </row>
        <row r="467">
          <cell r="B467" t="str">
            <v>0900P053 FUENTES IDENTIFICADAS DE EMISION DE GASES EFECTO INVERNADERO</v>
          </cell>
        </row>
        <row r="468">
          <cell r="B468" t="str">
            <v>0900P054 DENSIDAD DE POBLACION</v>
          </cell>
        </row>
        <row r="469">
          <cell r="B469" t="str">
            <v>0900P055 TASA DE FERTILIDAD</v>
          </cell>
        </row>
        <row r="470">
          <cell r="B470" t="str">
            <v>0900P056 CAMBIO DE USOS DE LA TIERRA</v>
          </cell>
        </row>
        <row r="471">
          <cell r="B471" t="str">
            <v>0900P057 SUPERFICIE EN USO</v>
          </cell>
        </row>
        <row r="472">
          <cell r="B472" t="str">
            <v>0900P058 INDICE DE DEGRADACION DEL SUELO</v>
          </cell>
        </row>
        <row r="473">
          <cell r="B473" t="str">
            <v>0900P059 POBLACION EXPUESTA A DESASTRES</v>
          </cell>
        </row>
        <row r="474">
          <cell r="B474" t="str">
            <v>0900P060 RESERVAS COMO PORCENTAJE DE RESERVAS PROBADAS ANUALMENTE</v>
          </cell>
        </row>
        <row r="475">
          <cell r="B475" t="str">
            <v>0900P061 VEHICULOS PER CAPITA</v>
          </cell>
        </row>
        <row r="476">
          <cell r="B476" t="str">
            <v>0900P062 DISTRIBUCION DEL PARQUE AUTOMOTOR</v>
          </cell>
        </row>
        <row r="477">
          <cell r="B477" t="str">
            <v>0900P063 RECICLADO DE RESIDUOS DOMESTICOS E INDUSTRIALES</v>
          </cell>
        </row>
        <row r="478">
          <cell r="B478" t="str">
            <v>0900P064 MUNICIPIOS CON SISTEMA DE DESCONTAMINACION</v>
          </cell>
        </row>
        <row r="479">
          <cell r="B479" t="str">
            <v>0900P065 CAPACIDAD DE TRATAMIENTO</v>
          </cell>
        </row>
        <row r="480">
          <cell r="B480" t="str">
            <v>10000000 SECTOR ADMINISTRACION DEL ESTADO</v>
          </cell>
        </row>
        <row r="481">
          <cell r="B481" t="str">
            <v>1000P001 PARTICIPACION ELECTORAL</v>
          </cell>
        </row>
        <row r="482">
          <cell r="B482" t="str">
            <v>1000P002 NUEVAS ALTERNATIVAS POLITICAS (PROGRAMAS, ACCIONES, LEYES, DECRETOS, ESTRATEGIAS, ETC)</v>
          </cell>
        </row>
        <row r="483">
          <cell r="B483" t="str">
            <v>1000P003 PEQUEÑAS Y MEDIANAS EMPRESAS, PYMES CON SISTEMA DE DECLARACION Y PAGO ELECTRONICO</v>
          </cell>
        </row>
        <row r="484">
          <cell r="B484" t="str">
            <v>1000P004 VARIACION MARGINAL DEL RECAUDO REAL</v>
          </cell>
        </row>
        <row r="485">
          <cell r="B485" t="str">
            <v>1000P005 TASA DE CRECIMIENTO REAL PROMEDIO DEL RECAUDO</v>
          </cell>
        </row>
        <row r="486">
          <cell r="B486" t="str">
            <v>1000P006 ELASTICIDAD DEL RECAUDO DE LOS IMPUESTOS FRENTE AL PIB DEPARTAMENTAL.</v>
          </cell>
        </row>
        <row r="487">
          <cell r="B487" t="str">
            <v>1000P007 PARTICIPACION PORCENTUAL DE CAD IMPUESTO EN LOS INGRESOS TRIBUTARIOS TERRITORIALES Y EN LOS INGRESOS CORRIENTES</v>
          </cell>
        </row>
        <row r="488">
          <cell r="B488" t="str">
            <v>1000P008 RENDIMIENTO DE RECAUDOS</v>
          </cell>
        </row>
        <row r="489">
          <cell r="B489" t="str">
            <v>1000P009 ESFUERZO FISCAL REAL</v>
          </cell>
        </row>
        <row r="490">
          <cell r="B490" t="str">
            <v>1000P101 BENEFICIARIOS DE LOS PROGRAMAS (AUXILIOS DE MANUTENCION, ASEO, ETC) DE LA RED DE SOLIDARIDAD SOCIAL, RSS</v>
          </cell>
        </row>
        <row r="491">
          <cell r="B491" t="str">
            <v>1000P102 FAMILIAS BENEFICIARIAS DEL PROGRAMA (AUXILIOS DE MANUTENCION, ASEO, ETC) DE LA RED DE SOLIDARIDAD SOCIAL, RSS</v>
          </cell>
        </row>
        <row r="492">
          <cell r="B492" t="str">
            <v>1000P103 CONTRATOS PARA LA ATENCION A LA COMUNIDAD</v>
          </cell>
        </row>
        <row r="493">
          <cell r="B493" t="str">
            <v>1000P104 BENEFICIARIOS DE LOS USUARIOS DE AYUDA HUMANITARIA</v>
          </cell>
        </row>
        <row r="494">
          <cell r="B494" t="str">
            <v>1000P105 EVENTOS DE DESPLAZAMIENTO MASIVO REGISTRADO</v>
          </cell>
        </row>
        <row r="495">
          <cell r="B495" t="str">
            <v>1000P106 ORGANIZACIONES NO GUBERNAMENTALES, ONGS CONTRATADAS PARA LA ATENCION HUMANITARIA DE EMERGENCIA</v>
          </cell>
        </row>
        <row r="496">
          <cell r="B496" t="str">
            <v>1000P107 UNIDADES DE ATENCION Y ORIENTACION (UAO) CONFORMADAS Y FORTALECIDAS</v>
          </cell>
        </row>
        <row r="497">
          <cell r="B497" t="str">
            <v>1000P108 ASISTENCIAS TECNICAS CONTRATADAS</v>
          </cell>
        </row>
        <row r="498">
          <cell r="B498" t="str">
            <v>1000P109 ALIANZAS FIRMADAS PARA AYUDAS A DESPLAZADOS</v>
          </cell>
        </row>
        <row r="499">
          <cell r="B499" t="str">
            <v>1000P110 FAMILIAS DESPLAZADAS RETORNADAS POR PROGRAMAS DE LA RSS</v>
          </cell>
        </row>
        <row r="500">
          <cell r="B500" t="str">
            <v>1000P111 PERSONAS BENEFICIADAS CON DISTRIBUCION DE ALIMENTOS</v>
          </cell>
        </row>
        <row r="501">
          <cell r="B501" t="str">
            <v>1000P112 COMUNIDADES BENEFICIARIAS DE PROGRAMAS DE FORTALECIMIENTO A CAPACIDAD LOCAL</v>
          </cell>
        </row>
        <row r="502">
          <cell r="B502" t="str">
            <v>1000P113 MUNICIPIOS CON IMPLANTACION DE SISTEMA DE MONITOREO Y SEGUIMIENTO A POYECTOS</v>
          </cell>
        </row>
        <row r="503">
          <cell r="B503" t="str">
            <v>1000P114 NRO DE LAS UNIDADES COMUNITARIAS DESPLAZADAS QUE SE HAN RETORNADO O REUBICADO</v>
          </cell>
        </row>
        <row r="504">
          <cell r="B504" t="str">
            <v>1000P115 PLANES DE DESARROLLO INTEGRALES Y PILOTO DESARROLLADOS POR LA ENTIDAD</v>
          </cell>
        </row>
        <row r="505">
          <cell r="B505" t="str">
            <v>1000P116 NRO DE ESTUDIOS DE CARACTERIZACION REALIZADOS</v>
          </cell>
        </row>
        <row r="506">
          <cell r="B506" t="str">
            <v>1000P117 CONFORMACION DE LA COMISION HUMANITARIA.</v>
          </cell>
        </row>
        <row r="507">
          <cell r="B507" t="str">
            <v>1000P118 ACUERDOS SUSCRITOS O ESTABLECIDOS PARA PREVENIR EL DESPLAZAMIENTO MASIVO</v>
          </cell>
        </row>
        <row r="508">
          <cell r="B508" t="str">
            <v>1000P119 CONFORMACION DE UNIDADES DE ATENCION Y ORIENTACION EN MUNICIPIOS RECEPTORES</v>
          </cell>
        </row>
        <row r="509">
          <cell r="B509" t="str">
            <v>1000P120 CONFORMACION DE REDES COMUNITARIAS, MECANISMOS DE COMUNICACION Y ALERTAS TEMPRANAS</v>
          </cell>
        </row>
        <row r="510">
          <cell r="B510" t="str">
            <v>1000P121 PPRESTACION DE SERVICIOS TEMPORALES</v>
          </cell>
        </row>
        <row r="511">
          <cell r="B511" t="str">
            <v>1000P122 NRO DE COMITES DE PREVENCION Y ALERTAS TEMPRANAS CONFORMADOS</v>
          </cell>
        </row>
        <row r="512">
          <cell r="B512" t="str">
            <v>1000P123 NRO DE PROGRAMAS Y PROYECTOS ECONOMICOS ASOCIATIVOS Y COMUNITARIOS PUESTOS EN MARCHA</v>
          </cell>
        </row>
        <row r="513">
          <cell r="B513" t="str">
            <v>1000P124 NRO DE MODELOS DE SEGURIDAD DESARROLLADOS E IMPLEMENTADOS</v>
          </cell>
        </row>
        <row r="514">
          <cell r="B514" t="str">
            <v>1000P125 NRO DE FAMILIAS QUE TUVIERON ACCESO A TIERRAS (RURAL)</v>
          </cell>
        </row>
        <row r="515">
          <cell r="B515" t="str">
            <v>1000P126 NRO DE FAMILIAS QUE TUVIERON ACCESO A PREDIOS (RURALES O URBANOS)</v>
          </cell>
        </row>
        <row r="516">
          <cell r="B516" t="str">
            <v>1000P127 NRO DE FAMILIAS QUE TUVIERON ACCESO A PLANES DE MEJORAMIENTO DE PREDIOS (RURALES O URBANOS)</v>
          </cell>
        </row>
        <row r="517">
          <cell r="B517" t="str">
            <v>1000P128 NRO DE PROYECTOS DE INFRAESTRUCTURA DESARROLLADOS</v>
          </cell>
        </row>
        <row r="518">
          <cell r="B518" t="str">
            <v>1000P129 CONSULTARIAS REALIZADAS PARA LA REVISION DE LA NORMATIVIDAD</v>
          </cell>
        </row>
        <row r="519">
          <cell r="B519" t="str">
            <v>1000P130 NRO DE ESTRATEGIAS PARA ORGANIZAR Y FORTALECER LA PARTICIPACION DEPARTAMENTAL Y MUNICIPAL IMPLEMENTADAS</v>
          </cell>
        </row>
        <row r="520">
          <cell r="B520" t="str">
            <v>1000P131 NRO DE NUEVOS LINEAMIENTOS Y PROCEDIMIENTOS ESTABLECIDOS (ADJUDICACION DE TIERRAS, SUBSIDIOS DE VIVIENDA, PROTECCION A LA PRODUCCION CAMPESINA, MECANISMOS DE COMERCIALIZACION, ETC)</v>
          </cell>
        </row>
        <row r="521">
          <cell r="B521" t="str">
            <v>1000P132 ESTRATEGIAS Y ACCIONES DESARROLLADAS PARA FORTALECER LOS DIFERENTES FONDOS DE AYUDA</v>
          </cell>
        </row>
        <row r="522">
          <cell r="B522" t="str">
            <v>1000P133 ESTRATEGIAS Y ACCIONES DESARROLLADAS PARA FORTALECER LOS DIFERENTES OBSERVATORIOS DE DESPLAZAMIENTO</v>
          </cell>
        </row>
        <row r="523">
          <cell r="B523" t="str">
            <v>1000P134 AUDITORIAS EXTERNAS CONTRATADAS</v>
          </cell>
        </row>
        <row r="524">
          <cell r="B524" t="str">
            <v>1000P135 NRO DE SISTEMAS DE INFORMACION Y ALERTAS TEMPRANAS IMPLANTADOS</v>
          </cell>
        </row>
        <row r="525">
          <cell r="B525" t="str">
            <v>1000P201 COBERTURA CON LA IMPLEMENTACION DEL SISTEMA DE GESTION</v>
          </cell>
        </row>
        <row r="526">
          <cell r="B526" t="str">
            <v>1000P202 COBERTURA CON LA IMPLEMENTACION DEL SISTEMA DATAWAREHOUSE</v>
          </cell>
        </row>
        <row r="527">
          <cell r="B527" t="str">
            <v>1000P203 PROGRAMACION DE EVENTOS DE DIVULGACION</v>
          </cell>
        </row>
        <row r="528">
          <cell r="B528" t="str">
            <v>1000P204 ESTUDIOS REALIZADOS</v>
          </cell>
        </row>
        <row r="529">
          <cell r="B529" t="str">
            <v>1000P205 PRODUCTOS ESPERADOS POR CONTRATOS SUSCRITOS</v>
          </cell>
        </row>
        <row r="530">
          <cell r="B530" t="str">
            <v>1000P301 SEMINARIOS O EVENTOS REALIZADOS</v>
          </cell>
        </row>
        <row r="531">
          <cell r="B531" t="str">
            <v>1000P302 INFORMES PRESENTADOS</v>
          </cell>
        </row>
        <row r="532">
          <cell r="B532" t="str">
            <v>1000P303 PROYECTOS Y/O PROGRAMAS SELECCIONADOS (PARA SER: IMPULSADOS, FINANCIADOS, EVALUADOS, ASESORADOS, ETC)</v>
          </cell>
        </row>
        <row r="533">
          <cell r="B533" t="str">
            <v>1000P304 ASISTENCIA TECNICA A ENTIDADES</v>
          </cell>
        </row>
        <row r="534">
          <cell r="B534" t="str">
            <v>1000P305 ACTUALIZACION DE DOCUMENTOS</v>
          </cell>
        </row>
        <row r="535">
          <cell r="B535" t="str">
            <v>1000P306 PROPUESTA DE LEY MARCO - NORMAS REGLAMENTARIAS PRESENTADAS A CONGRESO</v>
          </cell>
        </row>
        <row r="536">
          <cell r="B536" t="str">
            <v>1000P307 DIAGNOSTICO DE OFICINAS DE PLANEACION REALIZADOS</v>
          </cell>
        </row>
        <row r="537">
          <cell r="B537" t="str">
            <v>1000P308 SEMINARIOS PARA LA IMPLEMENTACION DEL SINAGEP</v>
          </cell>
        </row>
        <row r="538">
          <cell r="B538" t="str">
            <v>1000P309 INSTITUCIONES FORTALECIDAS PARA LA IMPLEMENTACION DEL SINAGEP</v>
          </cell>
        </row>
        <row r="539">
          <cell r="B539" t="str">
            <v>1000P310 DOCUMENTOS DE DISEÑO DE ESTRATEGIAS DE CAPACITACION.</v>
          </cell>
        </row>
        <row r="540">
          <cell r="B540" t="str">
            <v>1000P311 CONVENIOS CON INSTITUCIONES DE EDUCACION SUPERIOR.</v>
          </cell>
        </row>
        <row r="541">
          <cell r="B541" t="str">
            <v>1000P313 DISEÑOS DE SISTEMAS DE TRANSPORTE PUBLICO URBANO Y MASIVO PRESENTADOS AL DNP</v>
          </cell>
        </row>
        <row r="542">
          <cell r="B542" t="str">
            <v>1000P314 DOCUMENTOS E INVESTIGACIONES QUE PERMITAN LA GESTION TERRITORIAL DISEÑADOS</v>
          </cell>
        </row>
        <row r="543">
          <cell r="B543" t="str">
            <v>1000P315 PROYECTOS ESTRUCTURADOS DENTRO DEL MARCO DE LA POLITICA DE CONCESIONES EN TRANSPORTE</v>
          </cell>
        </row>
        <row r="544">
          <cell r="B544" t="str">
            <v>1000P316 ACTIVIDADES DE BIENESTAR REALIZADAS</v>
          </cell>
        </row>
        <row r="545">
          <cell r="B545" t="str">
            <v>1000P317 DOCUMENTOS A PUBLICAR</v>
          </cell>
        </row>
        <row r="546">
          <cell r="B546" t="str">
            <v>1000P318 MATERIALES Y SUMINISTROS ADQUIRIDOS</v>
          </cell>
        </row>
        <row r="547">
          <cell r="B547" t="str">
            <v>1000P319 CUPOS DE CAPACITACION OFRECIDOS</v>
          </cell>
        </row>
        <row r="548">
          <cell r="B548" t="str">
            <v>1000P320 PRODUCTOS O INFORMES RECIBIDOS A SATISFACCION</v>
          </cell>
        </row>
        <row r="549">
          <cell r="B549" t="str">
            <v>1000P321 REPOSICION DE EQUIPOS</v>
          </cell>
        </row>
        <row r="550">
          <cell r="B550" t="str">
            <v>1000P322 SERVICIO DE MANTENIMIENTO PREVENTIVO Y CORRECTIVO A EQUIPOS</v>
          </cell>
        </row>
        <row r="551">
          <cell r="B551" t="str">
            <v>1000P323 LIQUIDACION FINAL FONDOS REGIONALES DE INVERSION CORPES</v>
          </cell>
        </row>
        <row r="552">
          <cell r="B552" t="str">
            <v>1000P324 ADECUACIONES INSTITUCIONALES EJECUTADAS</v>
          </cell>
        </row>
        <row r="553">
          <cell r="B553" t="str">
            <v>1000P325 ADQUISICION DE SOFTWARE</v>
          </cell>
        </row>
        <row r="554">
          <cell r="B554" t="str">
            <v>1000P326 CONSULTARIAS CONTRATADAS</v>
          </cell>
        </row>
        <row r="555">
          <cell r="B555" t="str">
            <v>1000P327 ELABORACION DE TERMINOS DE REFERENCIA</v>
          </cell>
        </row>
        <row r="556">
          <cell r="B556" t="str">
            <v>1000P328 ESTUDIOS Y MANUALES REVISADOS</v>
          </cell>
        </row>
        <row r="557">
          <cell r="B557" t="str">
            <v>1000P329 ACTIVIDADES PREVIAS AL DESEMBOLSO (REQUISITOS DE OBLIGATORIO CUMPLIMIENTO: CARTAS DE COMPROMISO, POLIZAS, CONVENIOS, ETC)</v>
          </cell>
        </row>
        <row r="558">
          <cell r="B558" t="str">
            <v>1000P401 AREA ADECUADA EN INFRAESTRUCTURA</v>
          </cell>
        </row>
        <row r="559">
          <cell r="B559" t="str">
            <v>1000P402 AREA ADQUIRIDA PARA SEDES</v>
          </cell>
        </row>
        <row r="560">
          <cell r="B560" t="str">
            <v>1000P403 EQUIPOS ADECUADOS</v>
          </cell>
        </row>
        <row r="561">
          <cell r="B561" t="str">
            <v>1000P404 EQUIPOS OPERATIVOS ESPECIALIZADOS ADQUIRIDOS</v>
          </cell>
        </row>
        <row r="562">
          <cell r="B562" t="str">
            <v>1000P405 FUNCIONARIOS CON EQUIPOS DE COMUNICACION (RADIOS)</v>
          </cell>
        </row>
        <row r="563">
          <cell r="B563" t="str">
            <v>1000P406 TARJETAS DECADACTILARES SISTEMATIZADAS</v>
          </cell>
        </row>
        <row r="564">
          <cell r="B564" t="str">
            <v>1000P407 VEHICULOS ADQUIRIDOS</v>
          </cell>
        </row>
        <row r="565">
          <cell r="B565" t="str">
            <v>1000P501 AREA DE SEDES NACIONALES MEJORADAS</v>
          </cell>
        </row>
        <row r="566">
          <cell r="B566" t="str">
            <v>1000P502 AREA DOTADA SEDE NACIONAL</v>
          </cell>
        </row>
        <row r="567">
          <cell r="B567" t="str">
            <v>1000P503 SEDES EN EL EXTERIOR MEJORADAS</v>
          </cell>
        </row>
        <row r="568">
          <cell r="B568" t="str">
            <v>1000P504 SERVICIOS TECNOLOGICOS</v>
          </cell>
        </row>
        <row r="569">
          <cell r="B569" t="str">
            <v>11000000 SECTOR AGROPECUARIO</v>
          </cell>
        </row>
        <row r="570">
          <cell r="B570" t="str">
            <v>1100P001 EMPRESAS GENERADAS</v>
          </cell>
        </row>
        <row r="571">
          <cell r="B571" t="str">
            <v>1100P002 DISTRITOS DE RIEGO TERMINADOS</v>
          </cell>
        </row>
        <row r="572">
          <cell r="B572" t="str">
            <v>1100P003 HECTAREAS PROTEGIDAS DE INUNDACIONES</v>
          </cell>
        </row>
        <row r="573">
          <cell r="B573" t="str">
            <v>1100P004 FUENTES DE AGUA CANALIZADAS</v>
          </cell>
        </row>
        <row r="574">
          <cell r="B574" t="str">
            <v>1100P005 PROYECTOS REALIZADOS POR ALIANZAS</v>
          </cell>
        </row>
        <row r="575">
          <cell r="B575" t="str">
            <v>1100P006 EMPRESAS DE INNOVACION</v>
          </cell>
        </row>
        <row r="576">
          <cell r="B576" t="str">
            <v>1100P007 PERSONAS BENEFICIADAS CON LAS TRANSFERENCIAS TECNOLOGICAS</v>
          </cell>
        </row>
        <row r="577">
          <cell r="B577" t="str">
            <v>1100P008 AREA ADECUADA</v>
          </cell>
        </row>
        <row r="578">
          <cell r="B578" t="str">
            <v>1100P009 AREA AFECTADA POR PLAGAS  Y ENFERMEDADES EN CULTIVOS</v>
          </cell>
        </row>
        <row r="579">
          <cell r="B579" t="str">
            <v>1100P010 AREA BENEFICIADA CON SISTEMA DE RIEGO</v>
          </cell>
        </row>
        <row r="580">
          <cell r="B580" t="str">
            <v>1100P011 AREA CON PROTECCION</v>
          </cell>
        </row>
        <row r="581">
          <cell r="B581" t="str">
            <v>1100P012 AREA SIN PROTECCION</v>
          </cell>
        </row>
        <row r="582">
          <cell r="B582" t="str">
            <v>1100P013 CONEXIONES DOMICILIARIAS</v>
          </cell>
        </row>
        <row r="583">
          <cell r="B583" t="str">
            <v>1100P014 CREDITOS AVALADOS A TRAVES DEL ESQUEMA DEL INCENTIVO A LA CAPITALIZACION RURAL</v>
          </cell>
        </row>
        <row r="584">
          <cell r="B584" t="str">
            <v>1100P015 DISEÑOS DETALLADOS REALIZADOS</v>
          </cell>
        </row>
        <row r="585">
          <cell r="B585" t="str">
            <v>1100P016 DISTRITOS DE RIEGO CONSTRUIDOS</v>
          </cell>
        </row>
        <row r="586">
          <cell r="B586" t="str">
            <v>1100P017 DISTRITOS DE RIEGO REHABILITADOS Y/O COMPLEMENTADOS</v>
          </cell>
        </row>
        <row r="587">
          <cell r="B587" t="str">
            <v>1100P018 MATRIAL INVESTIGATIVO PUBLICADO</v>
          </cell>
        </row>
        <row r="588">
          <cell r="B588" t="str">
            <v>1100P019 ENTES TERRITORIALES APOYADOS</v>
          </cell>
        </row>
        <row r="589">
          <cell r="B589" t="str">
            <v>1100P020 EQUIPOS ADQUIRIDOS</v>
          </cell>
        </row>
        <row r="590">
          <cell r="B590" t="str">
            <v>1100P021 ESTUDIOS DE FACTIBILIDAD REALIZADOS</v>
          </cell>
        </row>
        <row r="591">
          <cell r="B591" t="str">
            <v>1100P022 ESTUDIOS Y DISEÑOS REALIZADOS</v>
          </cell>
        </row>
        <row r="592">
          <cell r="B592" t="str">
            <v>1100P023 CAPACITACION REALIZADA</v>
          </cell>
        </row>
        <row r="593">
          <cell r="B593" t="str">
            <v>1100P024 FAMILIAS BENEFICIADAS CON LA CONSTITUCION O AMPLIACION DE RESGUARDOS INDIGENAS</v>
          </cell>
        </row>
        <row r="594">
          <cell r="B594" t="str">
            <v>1100P025 FOCOS DE ENFERMEDADES DE CONTROL OFICIAL EN ANIMALES REGISTRADOS Y CONTROLADOS</v>
          </cell>
        </row>
        <row r="595">
          <cell r="B595" t="str">
            <v>1100P026 FUNCIONARIOS CAPACITADOS</v>
          </cell>
        </row>
        <row r="596">
          <cell r="B596" t="str">
            <v>1100P027 GRUPOS ASOCIATIVOS CONSTITUIDOS</v>
          </cell>
        </row>
        <row r="597">
          <cell r="B597" t="str">
            <v>1100P028 AREA ADQUIRIDA PARA RESGUARDOS INDIGENAS</v>
          </cell>
        </row>
        <row r="598">
          <cell r="B598" t="str">
            <v>1100P029 INVESTIGACIONES EN CULTIVOS REALIZADAS</v>
          </cell>
        </row>
        <row r="599">
          <cell r="B599" t="str">
            <v>1100P030 ALIANZAS CONSTITUIDAS</v>
          </cell>
        </row>
        <row r="600">
          <cell r="B600" t="str">
            <v>1100P031 NRO DE BENEFICIARIOS PRANES</v>
          </cell>
        </row>
        <row r="601">
          <cell r="B601" t="str">
            <v>1100P032 BENEFICIARIOS VIVIENDA RURAL</v>
          </cell>
        </row>
        <row r="602">
          <cell r="B602" t="str">
            <v>1100P033 DOCUMENTOS IMPRESOS Y/O MAGNETICOS CON INFORMACION SECTORIAL</v>
          </cell>
        </row>
        <row r="603">
          <cell r="B603" t="str">
            <v>1100P034 FAMILIAS BENEFICIADAS CON ADQUISICION TIERRAS</v>
          </cell>
        </row>
        <row r="604">
          <cell r="B604" t="str">
            <v>1100P035 NRO DE FOCOS DE FIEBRE AFTOSA EN EL PAIS (EXCLUYENDO, COSTA ATLANTICA, ANTIOQUIA Y ZONA NORTE DEL CHOCO)</v>
          </cell>
        </row>
        <row r="605">
          <cell r="B605" t="str">
            <v>1100P036 AREA ADQUIRIDA PARA TITULACION</v>
          </cell>
        </row>
        <row r="606">
          <cell r="B606" t="str">
            <v>1100P037 AREA LEGALIZADA PARA TITULACION</v>
          </cell>
        </row>
        <row r="607">
          <cell r="B607" t="str">
            <v>1100P038 AREAS LEGALIZADAS A COMUNIDADES NEGRAS</v>
          </cell>
        </row>
        <row r="608">
          <cell r="B608" t="str">
            <v>1100P039 AREAS RECUPERADAS CON PRODUCTOS INCLUIDOS EN LAS CADENAS PRODUCTIVAS</v>
          </cell>
        </row>
        <row r="609">
          <cell r="B609" t="str">
            <v>1100P040 AREAS REFORESTADAS</v>
          </cell>
        </row>
        <row r="610">
          <cell r="B610" t="str">
            <v>1100P041 DESARROLLO DE CADENAS PRODUCTIVAS</v>
          </cell>
        </row>
        <row r="611">
          <cell r="B611" t="str">
            <v>1100P042 INVESTIGACIONES EJECUTADAS</v>
          </cell>
        </row>
        <row r="612">
          <cell r="B612" t="str">
            <v>1100P043 MICROEMPRESARIOS RURALES BENEFICIADOS</v>
          </cell>
        </row>
        <row r="613">
          <cell r="B613" t="str">
            <v>1100P044 PESCADORES BENEFICIADOS EN TALLERES DE CAPACITACION (EN PROCESAMIENTO Y MANIPULACION DE PRODUCTOS PESQUEROS)</v>
          </cell>
        </row>
        <row r="614">
          <cell r="B614" t="str">
            <v>1100P045 PESCADORES Y ACUICULTORES CAPACITADOS</v>
          </cell>
        </row>
        <row r="615">
          <cell r="B615" t="str">
            <v>1100P046 PRODUCTORES BENEFICIADOS CON PROYECTOS DE ORIGEN TERRITORIAL</v>
          </cell>
        </row>
        <row r="616">
          <cell r="B616" t="str">
            <v>1100P047 PUBLICACIONES Y ESTADISTICAS PESQUERAS</v>
          </cell>
        </row>
        <row r="617">
          <cell r="B617" t="str">
            <v>1100P048 PUNTOS ESTABLECIDOS RED DE SISTEMATIZACION INTERNA DE LA ENTIDAD</v>
          </cell>
        </row>
        <row r="618">
          <cell r="B618" t="str">
            <v>1100P049 RESGUARDOS INDIGENAS</v>
          </cell>
        </row>
        <row r="619">
          <cell r="B619" t="str">
            <v>1100P050 NRO DE RESGUARDOS INDIGENAS CONSTITUIDOS</v>
          </cell>
        </row>
        <row r="620">
          <cell r="B620" t="str">
            <v>1100P051 TITULOS COLECTIVOS OTORGADOS A COMUNIDADES NEGRAS</v>
          </cell>
        </row>
        <row r="621">
          <cell r="B621" t="str">
            <v>1100P052 TITULOS EXPEDIDOS</v>
          </cell>
        </row>
        <row r="622">
          <cell r="B622" t="str">
            <v>1100P053 TONELADAS PRODUCIDAS EN PRODUCTOS DE CADENAS</v>
          </cell>
        </row>
        <row r="623">
          <cell r="B623" t="str">
            <v>1100P054 TONELADAS COMERCIALIZADAS CON RECURSOS DE LOS INCENTIVOS A LA COMERCIALIZACION</v>
          </cell>
        </row>
        <row r="624">
          <cell r="B624" t="str">
            <v>1100P055 INVERSION EN MEJORAS DE RESGUARDOS INDIGENAS</v>
          </cell>
        </row>
        <row r="625">
          <cell r="B625" t="str">
            <v>1100P056 ORGANIZACIONES FORMALES Y/O GRUPOS APOYADOS</v>
          </cell>
        </row>
        <row r="626">
          <cell r="B626" t="str">
            <v>1100P057 PLAGAS  Y ENFERMEDADES EXOTICAS (EN ANIMALES Y VEGETALES) QUE INGRESARON Y SE ESTABLECIERON EN EL PAIS</v>
          </cell>
        </row>
        <row r="627">
          <cell r="B627" t="str">
            <v>1100P058 ERRADICACION DE PLAGAS Y ENFERMEDADES EXOTICAS EN ANIMALES Y VEGETALES DETECTADAS</v>
          </cell>
        </row>
        <row r="628">
          <cell r="B628" t="str">
            <v>1100P059 PROCESOS AGROPECUARIOS MEJORADOS</v>
          </cell>
        </row>
        <row r="629">
          <cell r="B629" t="str">
            <v>1100P060 PRODUCCION AGROPECUARIA COMERCIALIZADA</v>
          </cell>
        </row>
        <row r="630">
          <cell r="B630" t="str">
            <v>1100P061 PROYECTOS FORMULADOS</v>
          </cell>
        </row>
        <row r="631">
          <cell r="B631" t="str">
            <v>1100P062 PROYECTOS DE TRANSFERENCIA DE TECNOLOGIA FINANCIADOS A NIVEL  REGIONAL</v>
          </cell>
        </row>
        <row r="632">
          <cell r="B632" t="str">
            <v>1100P063 PROYECTOS REALIZADOS CON ORGANISMOS INTERNACIONALES Y PROGRAMAS SECTORIALES</v>
          </cell>
        </row>
        <row r="633">
          <cell r="B633" t="str">
            <v>1100P064 PROYECTOS REALIZADOS A TRAVES DE POLITICA SECTORIAL</v>
          </cell>
        </row>
        <row r="634">
          <cell r="B634" t="str">
            <v>1100P065 EJEMPLARES O AVISOS DE PRENSA PUBLICADOS</v>
          </cell>
        </row>
        <row r="635">
          <cell r="B635" t="str">
            <v>1100P066 SEMILLA CERTIFICADA</v>
          </cell>
        </row>
        <row r="636">
          <cell r="B636" t="str">
            <v>1100P067 VIVIENDAS BENEFICIADAS</v>
          </cell>
        </row>
        <row r="637">
          <cell r="B637" t="str">
            <v>1100P068 VOLUMEN DE PRODUCCION</v>
          </cell>
        </row>
        <row r="638">
          <cell r="B638" t="str">
            <v>1100P069 TONELADAS PRODUCIDAS PARA CONSUMO INTERNO INCLUIDOS EN CADENAS PRODUCTIVAS (PROGRAMA DE PROMOCION AL AGRO, PROAGRO)</v>
          </cell>
        </row>
        <row r="639">
          <cell r="B639" t="str">
            <v>1100P070 NRO DE FAMILIAS CAMPESINAS BENEFICIADAS CON LA ADQUISICION DE TIERRAS</v>
          </cell>
        </row>
        <row r="640">
          <cell r="B640" t="str">
            <v>1100P071 HECTAREAS ENTREGADAS A CAMPESINOS</v>
          </cell>
        </row>
        <row r="641">
          <cell r="B641" t="str">
            <v>1100P072 FAMILIAS INDIGENAS BENEFICIADAS CON LA CONSTITUCION Y AMPLIACION DE RESGUARDOS</v>
          </cell>
        </row>
        <row r="642">
          <cell r="B642" t="str">
            <v>1100P073 NRO DE EMPLEOS DIRECTOS GENERADOS CON PROGRAMAS DE REFORMA AGRARIA</v>
          </cell>
        </row>
        <row r="643">
          <cell r="B643" t="str">
            <v>1100P074 NRO DE ZONAS DE RESERVA CAMPESINA CONSTITUIDAS LEGALMENTE</v>
          </cell>
        </row>
        <row r="644">
          <cell r="B644" t="str">
            <v>1100P075 NRO DE EMPLEOS GENERADOS CON PRODUCTOS INCLUIDOS EN CADENAS PRODUCTIVAS</v>
          </cell>
        </row>
        <row r="645">
          <cell r="B645" t="str">
            <v>1100P076 NRO DE FAMILIAS BENEFICIADAS CON PROYECTOS DE MEJORAMEINTO DE INFRAESTRUCTURA</v>
          </cell>
        </row>
        <row r="646">
          <cell r="B646" t="str">
            <v>1100P077 NRO DE FAMILIAS BENEFICIADAS CON SUBSIDIOS DE VIVIENDA SOCIAL RURAL</v>
          </cell>
        </row>
        <row r="647">
          <cell r="B647" t="str">
            <v>1100P078 NRO DE PLANES DE ORDENAMIENTO Y MANEJO DE RECURSOS PESQUEROS FORMULADOS</v>
          </cell>
        </row>
        <row r="648">
          <cell r="B648" t="str">
            <v>1100P079 NRO DE HECTAREAS REFORESTADAS CON EL CERTIFICADO DE INCENTIVO FORESTAL, CIF</v>
          </cell>
        </row>
        <row r="649">
          <cell r="B649" t="str">
            <v>1100P080 VALOR ENTREGADO  A TRAVES DE LOS PROGRAMAS DE "INCENTIVO AL ALMACENAMIENTO Y COMPENSACION DEL PRECIO"</v>
          </cell>
        </row>
        <row r="650">
          <cell r="B650" t="str">
            <v>1100P081 NRO DE TONELADAS TRANSADAS CON LOS PROGRAMAS DE "INCENTIVO AL ALMACENAMIENTO Y COMPENSACION DEL PRECIO" ( ALGODON)</v>
          </cell>
        </row>
        <row r="651">
          <cell r="B651" t="str">
            <v>1100P082 NRO DE HECTAREAS ADECUADAS QUE SE INCORPORAN A LA PRODUCION EN PEQUEÑA IRRIGACION</v>
          </cell>
        </row>
        <row r="652">
          <cell r="B652" t="str">
            <v>1100P083 NRO DE EMPRESAS DE INNOVACION CREADAS EN EL SECTOR AGROPECUARIO</v>
          </cell>
        </row>
        <row r="653">
          <cell r="B653" t="str">
            <v>1100P084 NRO DE PERSONAS BENEFICIADAS CON LAS TRANSFERENCIAS TECNOLOGICAS QUE FUERON APROPIADAS POR LAS COMUNIDADES Y/O EL SECTOR PRIVADO</v>
          </cell>
        </row>
        <row r="654">
          <cell r="B654" t="str">
            <v>12000000 SECTOR SANEAMIENTO BASICO</v>
          </cell>
        </row>
        <row r="655">
          <cell r="B655" t="str">
            <v>1200P001 LONGITUD DE ALCANTARILLADO CONSTRUIDO</v>
          </cell>
        </row>
        <row r="656">
          <cell r="B656" t="str">
            <v>1200P002 COBERTURA CON EL SISTEMA DE ALCANTARILLADO</v>
          </cell>
        </row>
        <row r="657">
          <cell r="B657" t="str">
            <v>1200P003 COBERTURA CON SISTEMA DE ACUEDUCTO</v>
          </cell>
        </row>
        <row r="658">
          <cell r="B658" t="str">
            <v>1200P004 COBERTURA EN SERVICIO DE ASEO</v>
          </cell>
        </row>
        <row r="659">
          <cell r="B659" t="str">
            <v>1200P005 M3 DE AGUA TRATADA PARA SERVICIO DE ACUEDUCTO</v>
          </cell>
        </row>
        <row r="660">
          <cell r="B660" t="str">
            <v>1200P006 M3 DE AGUA TRATADA RECUPERADA (TRATAMIENTO DE AGUAS)</v>
          </cell>
        </row>
        <row r="661">
          <cell r="B661" t="str">
            <v>1200P007 PLANTAS DE TRATAMIENTO DE AGUAS NEGRAS POR CADA CIEN MIL HABITANTES</v>
          </cell>
        </row>
        <row r="662">
          <cell r="B662" t="str">
            <v>1200P008 LICITACIONES ABIERTAS OPERACION CON INVERSION</v>
          </cell>
        </row>
        <row r="663">
          <cell r="B663" t="str">
            <v>1200P009 LICITACIONES ABIERTAS CONSTRUCTOR-OPERADOR</v>
          </cell>
        </row>
        <row r="664">
          <cell r="B664" t="str">
            <v>1200P010 PERSONAS CAPACITADAS EN GESTION AMBIENTAL Y EMPRESARIAL</v>
          </cell>
        </row>
        <row r="665">
          <cell r="B665" t="str">
            <v>1200P011 TRABAJADORES DEL SECTOR CERTIFICADOS EN FORMACION BASADAS EN COMPETENCIAS LABORALES</v>
          </cell>
        </row>
        <row r="666">
          <cell r="B666" t="str">
            <v>1200P012 CONSTRUCCION SISTEMA DE ALCANTARILLADO</v>
          </cell>
        </row>
        <row r="667">
          <cell r="B667" t="str">
            <v>1200P013 ACOMETIDAS DE ACUEDUCTO INSTALADAS Y FUNCIONANDO</v>
          </cell>
        </row>
        <row r="668">
          <cell r="B668" t="str">
            <v>1200P014 SERVICIO DE RECOLECCION DE BASURA</v>
          </cell>
        </row>
        <row r="669">
          <cell r="B669" t="str">
            <v>1200P015 VIVIENDAS CON SERVICIOS BASICOS DE ACUEDUTO, ALCANTARILLADO Y SERVICIO DE RECOLECCION DE BASURAS</v>
          </cell>
        </row>
        <row r="670">
          <cell r="B670" t="str">
            <v>13000000 SECTOR TRABAJO Y SEGURIDAD SOCIAL</v>
          </cell>
        </row>
        <row r="671">
          <cell r="B671" t="str">
            <v>1300P001 NIÑOS ATENDIDOS CON EL PROGRAMA HOGARES COMUNITARIOS DE BIENESTAR INFANTIL</v>
          </cell>
        </row>
        <row r="672">
          <cell r="B672" t="str">
            <v>1300P002 NIÑOS ATENDIDOS EN PROGRAMAS DE DESAYUNOS, ALMUERZOS Y REFRIGERIOS ESCOLARES</v>
          </cell>
        </row>
        <row r="673">
          <cell r="B673" t="str">
            <v>1300P003 NIÑOS, JOVENES Y MUJERES GESTANTES Y LACTANTES CON COMPLEMENTO NUTRICIONAL Y OTROS BENEFICIOS</v>
          </cell>
        </row>
        <row r="674">
          <cell r="B674" t="str">
            <v>1300P004 FAMILIAS ATENDIDAS EN TORNO A EPISODIOS DE VIOLENCIA INTRA FAMILIAR</v>
          </cell>
        </row>
        <row r="675">
          <cell r="B675" t="str">
            <v>1300P005 ALUMNOS ATENDIDOS POR EL FONDO DE INDUSTRIA DE LA CONSTRUCCION, FIC</v>
          </cell>
        </row>
        <row r="676">
          <cell r="B676" t="str">
            <v>1300P006 ALUMNOS ATENDIDOS SEGUN EL SISTEMA DE INFORMACION PARA LA GESTION ACADEMICA - CENTROS AGROPECUARIOS Y MINEROS</v>
          </cell>
        </row>
        <row r="677">
          <cell r="B677" t="str">
            <v>1300P007 ALUMNOS ATENDIDOS SEGUN EL SISTEMA DE INFORMACION PARA LA GESTION ACADEMICA - CENTROS DE FORMACION PROFESIONAL COMERCIALES Y DE SERVICIOS DEL SENA</v>
          </cell>
        </row>
        <row r="678">
          <cell r="B678" t="str">
            <v>1300P008 ALUMNOS ATENDIDOS SEGUN EL SISTEMA DE INFORMACION PARA LA GESTION ACADEMICA - CENTROS INDUSTRIALES Y DE LA CONSTRUCCION DEL SENA</v>
          </cell>
        </row>
        <row r="679">
          <cell r="B679" t="str">
            <v>1300P009 ALUMNOS ATENDIDOS SEGUN EL SISTEMA DE INFORMACION PARA LA GESTION ACADEMICA - CENTROS MULTISECTORIALES DEL SENA</v>
          </cell>
        </row>
        <row r="680">
          <cell r="B680" t="str">
            <v>1300P010 DISEÑOS CURRICULARES ACTUALIZADOS POR COMPETENCIAS LABORALES</v>
          </cell>
        </row>
        <row r="681">
          <cell r="B681" t="str">
            <v>1300P011 DISEÑOS CURRICULARES ELABORADOS POR COMPETENCIAS LABORALES</v>
          </cell>
        </row>
        <row r="682">
          <cell r="B682" t="str">
            <v>1300P012 EMPRESAS ATENDIDAS POR EL PROGRAMA DE DESARROLLO EMPRESARIAL</v>
          </cell>
        </row>
        <row r="683">
          <cell r="B683" t="str">
            <v>1300P013 EMPRESAS INCUBADAS OPERANDO</v>
          </cell>
        </row>
        <row r="684">
          <cell r="B684" t="str">
            <v>1300P014 INVERSION PROMEDIO EN CAPACITACION POR FUNCIONARIO</v>
          </cell>
        </row>
        <row r="685">
          <cell r="B685" t="str">
            <v>1300P015 PATENTES REGISTRADAS EN PROYECTOS DE INNOVACION TECNOLOGICA</v>
          </cell>
        </row>
        <row r="686">
          <cell r="B686" t="str">
            <v>1300P016 PROYECTOS DE INNOVACION Y DESARROLLO TECNOLOGICO APOYADOS POR EL SENA,</v>
          </cell>
        </row>
        <row r="687">
          <cell r="B687" t="str">
            <v>1300P017 INFORMES ENTREGADOS</v>
          </cell>
        </row>
        <row r="688">
          <cell r="B688" t="str">
            <v>14000000 SECTOR VIVIENDA Y DESARROLLO URBANO</v>
          </cell>
        </row>
        <row r="689">
          <cell r="B689" t="str">
            <v>1400P001 FAMILIAS QUE HABITAN EN VIVIENDA ALQUILADA</v>
          </cell>
        </row>
        <row r="690">
          <cell r="B690" t="str">
            <v>1400P002 FAMILIAS QUE HABITAN EN INQUILINATOS</v>
          </cell>
        </row>
        <row r="691">
          <cell r="B691" t="str">
            <v>1400P003 VIVIENDAS QUE NO CUMPLEN CON LOS ESTANDARES INTERNACIONALES Y/O NACIONALES DE CONSTRUCCION</v>
          </cell>
        </row>
        <row r="692">
          <cell r="B692" t="str">
            <v>1400P004 CUENTAS DE AHORRO PROGRAMADO ABIERTAS EN LAS ENTES FINANCIEROS</v>
          </cell>
        </row>
        <row r="693">
          <cell r="B693" t="str">
            <v>1400P005 SUBSIDIOS DE VIVIENDA OTORGADOS</v>
          </cell>
        </row>
        <row r="694">
          <cell r="B694" t="str">
            <v>1400P006 PROGRAMAS DE MEJORAMIENTO DE LAS CONDICIONES DE HABITABILIDAD Y CALIDAD DE VIDA EN LOS ASENTAMIENTOS</v>
          </cell>
        </row>
        <row r="695">
          <cell r="B695" t="str">
            <v>1400P007 PROGRAMAS DESARROLLADOS PARA LA COMERCIALIZACION DE VIVIENDA DE INTERES SOCIAL (OFERENTES Y DEMANDANTES)</v>
          </cell>
        </row>
        <row r="696">
          <cell r="B696" t="str">
            <v>1400P008 FAMILIAS QUE POSEEN  VIVIENDA PROPIA</v>
          </cell>
        </row>
        <row r="697">
          <cell r="B697" t="str">
            <v>1400P009 FAMILIAS QUE TIENEN DIFICULTADES PARA PAGAR LAS CUOTAS DE SU VIVIENDA</v>
          </cell>
        </row>
        <row r="698">
          <cell r="B698" t="str">
            <v>1400P010 PROGRAMAS DE CONSTRUCCION HABITACIONAL EN UNA ZONA O REGION</v>
          </cell>
        </row>
        <row r="699">
          <cell r="B699" t="str">
            <v>1400P011 FAMILIAS QUE HABITAN EN VIVIENDAS QUE  CUMPLEN CON LOS REQUISITOS  MINIMOS DE HABITABILIDAD DE LAS UNIDADES BASICAS</v>
          </cell>
        </row>
        <row r="700">
          <cell r="B700" t="str">
            <v>1400P012 PROGRAMAS DE VIVIENDA DIRIGIDOS A FAMILIAS Y/O REFUGIADOS QUE HAN SIDO OBJETO DE FENOMENOS NATURALES</v>
          </cell>
        </row>
        <row r="701">
          <cell r="B701" t="str">
            <v>1400P013 PROGRAMAS DIRIGIDOS A LOTES CON SERVICIOS</v>
          </cell>
        </row>
        <row r="702">
          <cell r="B702" t="str">
            <v>1400P014 PROGRAMAS DE MEJORAMIENTO A  BARRIOS POPULARES Y TUGURIOS</v>
          </cell>
        </row>
        <row r="703">
          <cell r="B703" t="str">
            <v>1400P015 FAMILIAS ATENDIDAS CON SOLUCION DE VIVIENDA</v>
          </cell>
        </row>
        <row r="704">
          <cell r="B704" t="str">
            <v>1400P016 PREDIOS MEJORADOS</v>
          </cell>
        </row>
        <row r="705">
          <cell r="B705" t="str">
            <v>1400P017 VIVIENDAS CON SERVICIOS BASICOS: ENERGIA, ACUEDUCTO Y ALCANTARILLADO</v>
          </cell>
        </row>
        <row r="706">
          <cell r="B706" t="str">
            <v>1400P018 MUNICIPIOS ASISTIDOS TECNICAMENTE EN SUS PROCESOS DE PLANIFICACION Y GESTION TERRITORIAL</v>
          </cell>
        </row>
        <row r="707">
          <cell r="B707" t="str">
            <v>1400P019 ESTUDIOS DE VIVIENDA Y DESARROLLO URBANO ELABORADOS</v>
          </cell>
        </row>
        <row r="708">
          <cell r="B708" t="str">
            <v>15000000 SECTOR DESARROLLO COMUNITARIO</v>
          </cell>
        </row>
        <row r="709">
          <cell r="B709" t="str">
            <v>1500P001 TASA DE MORTALIDAD INFANTIL</v>
          </cell>
        </row>
        <row r="710">
          <cell r="B710" t="str">
            <v>1500P002 ESTUDIOS DE MERCADO REALIZADOS</v>
          </cell>
        </row>
        <row r="711">
          <cell r="B711" t="str">
            <v>1500P003 PRESUPU EJECUTADO POR PRODUCTO</v>
          </cell>
        </row>
        <row r="712">
          <cell r="B712" t="str">
            <v>1500P004 SUBSIDIOS Y/O CREDITOS ENTREGADOS</v>
          </cell>
        </row>
        <row r="713">
          <cell r="B713" t="str">
            <v>17000000 SECTOR TURISMO</v>
          </cell>
        </row>
        <row r="714">
          <cell r="B714" t="str">
            <v>1700P001 ACTOS DELINCUENCIALES PRESENTADOS CONTRA TURISTAS</v>
          </cell>
        </row>
        <row r="715">
          <cell r="B715" t="str">
            <v>1700P002 TIPO DE ACTOS DELINCUENCIALES FRECUENTES</v>
          </cell>
        </row>
        <row r="716">
          <cell r="B716" t="str">
            <v>1700P003 ATRACTIVOS TURISTICOS CON VIGILANCIA</v>
          </cell>
        </row>
        <row r="717">
          <cell r="B717" t="str">
            <v>1700P004 INVERSION PARA LA ADQUISICION DE EQUIPOS DE VIGILANCIA</v>
          </cell>
        </row>
        <row r="718">
          <cell r="B718" t="str">
            <v>1700P005 INVERSION PARA DOTACION</v>
          </cell>
        </row>
        <row r="719">
          <cell r="B719" t="str">
            <v>1700P006 PUNTOS DE INFORMACION Y CONTROL</v>
          </cell>
        </row>
        <row r="720">
          <cell r="B720" t="str">
            <v>1700P007 PROYECTOS PRESENTADOS ANTE ENTES DE COOPERACION INTERNACIONAL</v>
          </cell>
        </row>
        <row r="721">
          <cell r="B721" t="str">
            <v>1700P008 ASISTENCIAS TECNICAS IMPARTIDAS</v>
          </cell>
        </row>
        <row r="722">
          <cell r="B722" t="str">
            <v>1700P009 ASISTENCIAS TECNICAS RECIBIDAS</v>
          </cell>
        </row>
        <row r="723">
          <cell r="B723" t="str">
            <v>1700P010 INTERCAMBIOS REALIZADOS CON EXPERTOS INTERNACIONALES</v>
          </cell>
        </row>
        <row r="724">
          <cell r="B724" t="str">
            <v>1700P011 INDICADORES IMPLEMENTADOS</v>
          </cell>
        </row>
        <row r="725">
          <cell r="B725" t="str">
            <v>1700P012 ASESORIAS IMPARTIDAS</v>
          </cell>
        </row>
        <row r="726">
          <cell r="B726" t="str">
            <v>1700P013 EVENTOS DE SENSIBILIZACION Y DIFUSION DE INDICADORES</v>
          </cell>
        </row>
        <row r="727">
          <cell r="B727" t="str">
            <v>1700P014 EVENTOS DE SENSIBILIZACION Y APROPIACION DE PROYECTOS</v>
          </cell>
        </row>
        <row r="728">
          <cell r="B728" t="str">
            <v>1700P015 TURISTAS (NACIONALES O EXTRANJEROS) QUE VISITAN UNA REGION</v>
          </cell>
        </row>
        <row r="729">
          <cell r="B729" t="str">
            <v>1700P016 PRESTADORES DE SERVICIOS TURISTICOS</v>
          </cell>
        </row>
        <row r="730">
          <cell r="B730" t="str">
            <v>1700P017 NORMAS TECNICAS SECTORIALES</v>
          </cell>
        </row>
        <row r="731">
          <cell r="B731" t="str">
            <v>1700P018 EMPRESAS CERTIFICADAS</v>
          </cell>
        </row>
        <row r="732">
          <cell r="B732" t="str">
            <v>1700P019 PERSONAS CERTIFICADAS</v>
          </cell>
        </row>
        <row r="733">
          <cell r="B733" t="str">
            <v>1700P020 EVENTOS DE CAPACITACION</v>
          </cell>
        </row>
        <row r="734">
          <cell r="B734" t="str">
            <v>1700P021 LICITACIONES ABIERTAS</v>
          </cell>
        </row>
        <row r="735">
          <cell r="B735" t="str">
            <v>1700P022 LICITACIONES NACIONALES ABIERTAS</v>
          </cell>
        </row>
        <row r="736">
          <cell r="B736" t="str">
            <v>1700P023 LICITACIONES INTERNACIONALES ABIERTAS.</v>
          </cell>
        </row>
        <row r="737">
          <cell r="B737" t="str">
            <v>19000000 SECTOR ARTESANIAS</v>
          </cell>
        </row>
        <row r="738">
          <cell r="B738" t="str">
            <v>1900P001 EMPLEOS CONSERVADOS POR EMPRESAS ARTESANALES ATENDIDAS</v>
          </cell>
        </row>
        <row r="739">
          <cell r="B739" t="str">
            <v>1900P002 EMPLEOS GENERADOS POR EMPRESAS ARTESANALES ATENDIDAS</v>
          </cell>
        </row>
        <row r="740">
          <cell r="B740" t="str">
            <v>1900P003 EVENTOS DE PROMOCION DEL SECTOR ARTESANAL REALIZADOS</v>
          </cell>
        </row>
        <row r="741">
          <cell r="B741" t="str">
            <v>20000000 CIENCIA Y TECNOLOGIA</v>
          </cell>
        </row>
        <row r="742">
          <cell r="B742" t="str">
            <v>2000P001 AGENDAS TERRITORIALES DE C&amp;T</v>
          </cell>
        </row>
        <row r="743">
          <cell r="B743" t="str">
            <v>2000P002 AVANCE EN EL MAPA DE REFERENCIA DEL SNC&amp;T</v>
          </cell>
        </row>
        <row r="744">
          <cell r="B744" t="str">
            <v>2000P003 PROYECTOS DE ALTO RIESGO TECNOLOGICO Y COMERCIAL FINANCIADOS</v>
          </cell>
        </row>
        <row r="745">
          <cell r="B745" t="str">
            <v>2000P004 PORTALES EN C&amp;T</v>
          </cell>
        </row>
      </sheetData>
      <sheetData sheetId="5" refreshError="1">
        <row r="2">
          <cell r="B2" t="str">
            <v>Construcción de Infraestructura propia del sector</v>
          </cell>
        </row>
        <row r="3">
          <cell r="B3" t="str">
            <v>Adquisición de Infraestructura propia del sector</v>
          </cell>
        </row>
        <row r="4">
          <cell r="B4" t="str">
            <v>Mejoramiento y Mantenimiento de Infraestructura Propia del Sector</v>
          </cell>
        </row>
        <row r="5">
          <cell r="B5" t="str">
            <v>Construcción de Infraestructura Administrativa</v>
          </cell>
        </row>
        <row r="6">
          <cell r="B6" t="str">
            <v>Adquisición de Infraestructura Administrativa</v>
          </cell>
        </row>
        <row r="7">
          <cell r="B7" t="str">
            <v>Mejoramiento y Mantenimiento de Infraestructura administrativa</v>
          </cell>
        </row>
        <row r="8">
          <cell r="B8" t="str">
            <v>Adquisición y/o producción de equipos, materiales, Suministros y servicios propios del sector</v>
          </cell>
        </row>
        <row r="9">
          <cell r="B9" t="str">
            <v>Mantenimiento de equipos, materiales, suministros y servicios propios del sector</v>
          </cell>
        </row>
        <row r="10">
          <cell r="B10" t="str">
            <v>Adquisición y/o producción de equipos, materiales, suministros y servicios administrativos</v>
          </cell>
        </row>
        <row r="11">
          <cell r="B11" t="str">
            <v>Mantenimiento de equipos, materiales, suministros y servicios Administrativos</v>
          </cell>
        </row>
        <row r="12">
          <cell r="B12" t="str">
            <v>Divulgación, Asistencia técnica y capacitación del Recurso Humano</v>
          </cell>
        </row>
        <row r="13">
          <cell r="B13" t="str">
            <v>Protección y Bienestar social del Recurso Humano</v>
          </cell>
        </row>
        <row r="14">
          <cell r="B14" t="str">
            <v>Investigación básica, aplicada y Estudios</v>
          </cell>
        </row>
        <row r="15">
          <cell r="B15" t="str">
            <v>Estudios de Preinversión</v>
          </cell>
        </row>
        <row r="16">
          <cell r="B16" t="str">
            <v>Levantamiento de información para procesamiento</v>
          </cell>
        </row>
        <row r="17">
          <cell r="B17" t="str">
            <v>Actualización de información para procesamiento</v>
          </cell>
        </row>
        <row r="18">
          <cell r="B18" t="str">
            <v>Asistencia técnica, divulgación y capacitación a funcionarios del Estado para apoyo a la administración del Estado</v>
          </cell>
        </row>
        <row r="19">
          <cell r="B19" t="str">
            <v>Administración, Atención, Control y Organización Institucional para apoyo a la Gestión del Estado</v>
          </cell>
        </row>
        <row r="20">
          <cell r="B20" t="str">
            <v>Atención, control y organización institucional para el apoyo a la gestión del estado</v>
          </cell>
        </row>
        <row r="21">
          <cell r="B21" t="str">
            <v>Coordinación, administración, promoción y/o seguimiento de cooperación técnica y/o financiera para apoyo a la administración del estado</v>
          </cell>
        </row>
        <row r="22">
          <cell r="B22" t="str">
            <v>Creditos</v>
          </cell>
        </row>
        <row r="23">
          <cell r="B23" t="str">
            <v>Subsidios Directos</v>
          </cell>
        </row>
        <row r="24">
          <cell r="B24" t="str">
            <v>Transferencias</v>
          </cell>
        </row>
        <row r="25">
          <cell r="B25" t="str">
            <v>Inversiones y aportes financieros</v>
          </cell>
        </row>
        <row r="26">
          <cell r="B26" t="str">
            <v>Capitalizacion</v>
          </cell>
        </row>
      </sheetData>
      <sheetData sheetId="6" refreshError="1">
        <row r="2">
          <cell r="B2" t="str">
            <v>INTERSUBSECTORIAL  DEFENSA Y SEGURIDAD</v>
          </cell>
        </row>
        <row r="3">
          <cell r="B3" t="str">
            <v>Defensa y Seguridad Interna</v>
          </cell>
        </row>
        <row r="4">
          <cell r="B4" t="str">
            <v>Defensa y Seguridad Externa</v>
          </cell>
        </row>
        <row r="5">
          <cell r="B5" t="str">
            <v>Defensa Civil</v>
          </cell>
        </row>
        <row r="6">
          <cell r="B6" t="str">
            <v>INTERSUBSECTORIAL INDUSTRIA Y COMERCIO</v>
          </cell>
        </row>
        <row r="7">
          <cell r="B7" t="str">
            <v>Microempresa e Industria artesanal</v>
          </cell>
        </row>
        <row r="8">
          <cell r="B8" t="str">
            <v>Pequeña y mediana industria</v>
          </cell>
        </row>
        <row r="9">
          <cell r="B9" t="str">
            <v>Gran Industria</v>
          </cell>
        </row>
        <row r="10">
          <cell r="B10" t="str">
            <v>Comercio Interno</v>
          </cell>
        </row>
        <row r="11">
          <cell r="B11" t="str">
            <v>Comercio Externo</v>
          </cell>
        </row>
        <row r="12">
          <cell r="B12" t="str">
            <v>Turismo</v>
          </cell>
        </row>
        <row r="13">
          <cell r="B13" t="str">
            <v>Mineria</v>
          </cell>
        </row>
        <row r="14">
          <cell r="B14" t="str">
            <v>INTERSUBSECTORIAL SALUD</v>
          </cell>
        </row>
        <row r="15">
          <cell r="B15" t="str">
            <v>Prevención en Salud</v>
          </cell>
        </row>
        <row r="16">
          <cell r="B16" t="str">
            <v>Servicios Generales de Salud</v>
          </cell>
        </row>
        <row r="17">
          <cell r="B17" t="str">
            <v>Servicios Especializados de Salud</v>
          </cell>
        </row>
        <row r="18">
          <cell r="B18" t="str">
            <v>Servicios Integrales de Salud</v>
          </cell>
        </row>
        <row r="19">
          <cell r="B19" t="str">
            <v>INTERSUBSECTORIAL COMUNICACIONES</v>
          </cell>
        </row>
        <row r="20">
          <cell r="B20" t="str">
            <v>Correo</v>
          </cell>
        </row>
        <row r="21">
          <cell r="B21" t="str">
            <v>Telefonia</v>
          </cell>
        </row>
        <row r="22">
          <cell r="B22" t="str">
            <v>Telegrama y Telex</v>
          </cell>
        </row>
        <row r="23">
          <cell r="B23" t="str">
            <v>Radio</v>
          </cell>
        </row>
        <row r="24">
          <cell r="B24" t="str">
            <v>Television</v>
          </cell>
        </row>
        <row r="25">
          <cell r="B25" t="str">
            <v>Servicios de Valor Agregado en Comunicaciones</v>
          </cell>
        </row>
        <row r="26">
          <cell r="B26" t="str">
            <v>INTERSUBSECTORIAL ENERGIA</v>
          </cell>
        </row>
        <row r="27">
          <cell r="B27" t="str">
            <v>Generación Eléctrica</v>
          </cell>
        </row>
        <row r="28">
          <cell r="B28" t="str">
            <v>Transmisión Eléctrica</v>
          </cell>
        </row>
        <row r="29">
          <cell r="B29" t="str">
            <v>Subtransmisión Eléctrica</v>
          </cell>
        </row>
        <row r="30">
          <cell r="B30" t="str">
            <v>Distribución Eléctrica</v>
          </cell>
        </row>
        <row r="31">
          <cell r="B31" t="str">
            <v>Generación de Energía no Convencional</v>
          </cell>
        </row>
        <row r="32">
          <cell r="B32" t="str">
            <v>Recursos Naturales Energéticos no Renovables</v>
          </cell>
        </row>
        <row r="33">
          <cell r="B33" t="str">
            <v>INTERSUBSECTORIAL TRANSPORTE</v>
          </cell>
        </row>
        <row r="34">
          <cell r="B34" t="str">
            <v>Red Troncal Nacional</v>
          </cell>
        </row>
        <row r="35">
          <cell r="B35" t="str">
            <v>Red Secundaria</v>
          </cell>
        </row>
        <row r="36">
          <cell r="B36" t="str">
            <v>Caminos Vecinales</v>
          </cell>
        </row>
        <row r="37">
          <cell r="B37" t="str">
            <v>Red Urbana</v>
          </cell>
        </row>
        <row r="38">
          <cell r="B38" t="str">
            <v>Transporte Férreo</v>
          </cell>
        </row>
        <row r="39">
          <cell r="B39" t="str">
            <v>Transporte Fluvial</v>
          </cell>
        </row>
        <row r="40">
          <cell r="B40" t="str">
            <v>Transporte Marítimo</v>
          </cell>
        </row>
        <row r="41">
          <cell r="B41" t="str">
            <v>Transporte Aéreo</v>
          </cell>
        </row>
        <row r="42">
          <cell r="B42" t="str">
            <v>INTERSUBSECTORIAL EDUCACION</v>
          </cell>
        </row>
        <row r="43">
          <cell r="B43" t="str">
            <v>Educación Preescolar</v>
          </cell>
        </row>
        <row r="44">
          <cell r="B44" t="str">
            <v>Educación Primaria</v>
          </cell>
        </row>
        <row r="45">
          <cell r="B45" t="str">
            <v>Educación Secundaria</v>
          </cell>
        </row>
        <row r="46">
          <cell r="B46" t="str">
            <v>Capacitación Técnica no Profesional</v>
          </cell>
        </row>
        <row r="47">
          <cell r="B47" t="str">
            <v>Educación Superior</v>
          </cell>
        </row>
        <row r="48">
          <cell r="B48" t="str">
            <v>Educación de Adultos</v>
          </cell>
        </row>
        <row r="49">
          <cell r="B49" t="str">
            <v>Educación Especial</v>
          </cell>
        </row>
        <row r="50">
          <cell r="B50" t="str">
            <v>Recreación, Educación Física y Deporte</v>
          </cell>
        </row>
        <row r="51">
          <cell r="B51" t="str">
            <v>INTERSUBSECTORIAL JUSTICIA</v>
          </cell>
        </row>
        <row r="52">
          <cell r="B52" t="str">
            <v>Rehabilitación de Menores</v>
          </cell>
        </row>
        <row r="53">
          <cell r="B53" t="str">
            <v>Sistema Penitenciario y Carcelario</v>
          </cell>
        </row>
        <row r="54">
          <cell r="B54" t="str">
            <v>Administración de Justicia</v>
          </cell>
        </row>
        <row r="55">
          <cell r="B55" t="str">
            <v>Prevención de la Delincuencia</v>
          </cell>
        </row>
        <row r="56">
          <cell r="B56" t="str">
            <v>Intersubsectorial Medio Ambiente</v>
          </cell>
        </row>
        <row r="57">
          <cell r="B57" t="str">
            <v>Conservación</v>
          </cell>
        </row>
        <row r="58">
          <cell r="B58" t="str">
            <v>Manejo</v>
          </cell>
        </row>
        <row r="59">
          <cell r="B59" t="str">
            <v>Mitigación</v>
          </cell>
        </row>
        <row r="60">
          <cell r="B60" t="str">
            <v>INTERSUBSECTORIAL GOBIERNO</v>
          </cell>
        </row>
        <row r="61">
          <cell r="B61" t="str">
            <v>Atención de Emergencias y Desastres</v>
          </cell>
        </row>
        <row r="62">
          <cell r="B62" t="str">
            <v>Relaciones Exteriores</v>
          </cell>
        </row>
        <row r="63">
          <cell r="B63" t="str">
            <v>INTERSUBSECTORIAL AGROPECUARIO</v>
          </cell>
        </row>
        <row r="64">
          <cell r="B64" t="str">
            <v>Producción y Aprovechamiento Agrícola</v>
          </cell>
        </row>
        <row r="65">
          <cell r="B65" t="str">
            <v>Producción y Aprovechamiento Pecuario</v>
          </cell>
        </row>
        <row r="66">
          <cell r="B66" t="str">
            <v>Producción y Aprovechamiento Forestal</v>
          </cell>
        </row>
        <row r="67">
          <cell r="B67" t="str">
            <v>Pesca y Acuicultura</v>
          </cell>
        </row>
        <row r="68">
          <cell r="B68" t="str">
            <v>Agroindustria</v>
          </cell>
        </row>
        <row r="69">
          <cell r="B69" t="str">
            <v>Comercialización</v>
          </cell>
        </row>
        <row r="70">
          <cell r="B70" t="str">
            <v>Tenencia de la Tierra</v>
          </cell>
        </row>
        <row r="71">
          <cell r="B71" t="str">
            <v>INTERSUBSECTORIAL SANEAMIENTO BASICO</v>
          </cell>
        </row>
        <row r="72">
          <cell r="B72" t="str">
            <v>Acueducto y Alcantarillado</v>
          </cell>
        </row>
        <row r="73">
          <cell r="B73" t="str">
            <v>Manejo y Control de Residuos Sólidos y Líquidos</v>
          </cell>
        </row>
        <row r="74">
          <cell r="B74" t="str">
            <v>INTERSUBSECTORIAL TRABAJO Y SEGURIDAD SOCIAL</v>
          </cell>
        </row>
        <row r="75">
          <cell r="B75" t="str">
            <v>Reglamentación de Trabajo</v>
          </cell>
        </row>
        <row r="76">
          <cell r="B76" t="str">
            <v>Bienestar Social a Trabajadores</v>
          </cell>
        </row>
        <row r="77">
          <cell r="B77" t="str">
            <v>Seguridad Ocupacional</v>
          </cell>
        </row>
        <row r="78">
          <cell r="B78" t="str">
            <v>INTERSUBSECTORIAL VIVIENDA</v>
          </cell>
        </row>
        <row r="79">
          <cell r="B79" t="str">
            <v>Soluciones de Vivienda Rural</v>
          </cell>
        </row>
        <row r="80">
          <cell r="B80" t="str">
            <v>Soluciones de vivienda Urbana</v>
          </cell>
        </row>
        <row r="81">
          <cell r="B81" t="str">
            <v>INTERSUBSECTORIAL DESARROLLO COMUNITARIO</v>
          </cell>
        </row>
        <row r="82">
          <cell r="B82" t="str">
            <v>Asistencia Directa a la Comunidad</v>
          </cell>
        </row>
        <row r="83">
          <cell r="B83" t="str">
            <v>Participación Comunitaria</v>
          </cell>
        </row>
        <row r="84">
          <cell r="B84" t="str">
            <v>Formas Asociativas y Cooperativas</v>
          </cell>
        </row>
        <row r="85">
          <cell r="B85" t="str">
            <v>INTERSUBSECTORIAL ARTE Y CULTURA</v>
          </cell>
        </row>
        <row r="86">
          <cell r="B86" t="str">
            <v xml:space="preserve">Arte </v>
          </cell>
        </row>
        <row r="87">
          <cell r="B87" t="str">
            <v>Cultura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rtero"/>
      <sheetName val="2000"/>
      <sheetName val="3000"/>
      <sheetName val="4000"/>
      <sheetName val="Analisis AIU"/>
      <sheetName val="AIU"/>
      <sheetName val="Analisis AIU final"/>
      <sheetName val="Inter"/>
      <sheetName val="FM"/>
      <sheetName val="LE"/>
      <sheetName val="LM "/>
      <sheetName val="Cronograma"/>
      <sheetName val="C"/>
      <sheetName val="MO"/>
      <sheetName val="P.M.T."/>
      <sheetName val="PAGA"/>
      <sheetName val="DATOS"/>
      <sheetName val="P. P.HUELLA"/>
      <sheetName val="P. P.HUELLA (2)"/>
      <sheetName val="P. P.HUELLA FINAL"/>
      <sheetName val="P. P.HUELLA PITALITO"/>
      <sheetName val="P. P.HUELLA PALESTINA"/>
      <sheetName val="P. P.HUELLA OPORAPA"/>
      <sheetName val="Mc B2"/>
      <sheetName val="Mc B3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5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  <sheetName val="MC-13)"/>
      <sheetName val="MC-14"/>
      <sheetName val="MC-1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>
        <row r="32">
          <cell r="D32">
            <v>1233.33</v>
          </cell>
        </row>
        <row r="38">
          <cell r="D38">
            <v>16.36</v>
          </cell>
        </row>
      </sheetData>
      <sheetData sheetId="10">
        <row r="11">
          <cell r="D11">
            <v>40</v>
          </cell>
        </row>
        <row r="20">
          <cell r="D20">
            <v>4722.55</v>
          </cell>
        </row>
        <row r="26">
          <cell r="D26">
            <v>80000</v>
          </cell>
        </row>
        <row r="36">
          <cell r="D36">
            <v>375466</v>
          </cell>
        </row>
      </sheetData>
      <sheetData sheetId="11" refreshError="1"/>
      <sheetData sheetId="12" refreshError="1"/>
      <sheetData sheetId="13">
        <row r="10">
          <cell r="G10" t="str">
            <v>OB</v>
          </cell>
          <cell r="H10" t="str">
            <v>OBRERO.</v>
          </cell>
          <cell r="I10" t="str">
            <v>H-H</v>
          </cell>
          <cell r="J10">
            <v>7006.7797236593442</v>
          </cell>
          <cell r="K10">
            <v>56054.237789274754</v>
          </cell>
        </row>
        <row r="11">
          <cell r="G11" t="str">
            <v>O</v>
          </cell>
          <cell r="H11" t="str">
            <v>OFICIAL.</v>
          </cell>
          <cell r="I11" t="str">
            <v>H-H</v>
          </cell>
          <cell r="J11">
            <v>11562.125132345156</v>
          </cell>
          <cell r="K11">
            <v>92497.001058761249</v>
          </cell>
        </row>
        <row r="12">
          <cell r="G12" t="str">
            <v>C11</v>
          </cell>
          <cell r="H12" t="str">
            <v>CUADRILLA (1 obrero+1 oficial).</v>
          </cell>
          <cell r="I12" t="str">
            <v>H-C</v>
          </cell>
          <cell r="J12">
            <v>18568.904856004501</v>
          </cell>
          <cell r="K12">
            <v>148551.23884803601</v>
          </cell>
        </row>
        <row r="13">
          <cell r="G13" t="str">
            <v>C61</v>
          </cell>
          <cell r="H13" t="str">
            <v>CUADRILLA PREPARACION (6 obreros + 1 oficial).</v>
          </cell>
          <cell r="I13" t="str">
            <v>H-C</v>
          </cell>
          <cell r="J13">
            <v>53602.803474301225</v>
          </cell>
          <cell r="K13">
            <v>428822.4277944098</v>
          </cell>
        </row>
        <row r="14">
          <cell r="G14" t="str">
            <v>C71</v>
          </cell>
          <cell r="H14" t="str">
            <v>CUADRILLA PAVIMENTOS  (7 obreros+1 oficial).</v>
          </cell>
          <cell r="I14" t="str">
            <v>H-C</v>
          </cell>
          <cell r="J14">
            <v>60609.583197960565</v>
          </cell>
          <cell r="K14">
            <v>484876.66558368452</v>
          </cell>
        </row>
        <row r="15">
          <cell r="G15" t="str">
            <v>C21</v>
          </cell>
          <cell r="H15" t="str">
            <v>CUADRILLA (2 obreros+1 oficial).</v>
          </cell>
          <cell r="I15" t="str">
            <v>H-C</v>
          </cell>
          <cell r="J15">
            <v>25575.684579663844</v>
          </cell>
          <cell r="K15">
            <v>204605.47663731076</v>
          </cell>
        </row>
        <row r="16">
          <cell r="G16" t="str">
            <v>C31</v>
          </cell>
          <cell r="H16" t="str">
            <v>CUADRILLA (3 obreros+1 oficial).</v>
          </cell>
          <cell r="I16" t="str">
            <v>H-C</v>
          </cell>
          <cell r="J16">
            <v>32582.464303323191</v>
          </cell>
          <cell r="K16">
            <v>260659.71442658553</v>
          </cell>
        </row>
        <row r="17">
          <cell r="G17" t="str">
            <v>C41</v>
          </cell>
          <cell r="H17" t="str">
            <v>CUADRILLA ESPECIALIZADA SEÑALIZACIÓN VIAL (4 obreros+1 oficial).</v>
          </cell>
          <cell r="I17" t="str">
            <v>H-C</v>
          </cell>
          <cell r="J17">
            <v>49487</v>
          </cell>
          <cell r="K17">
            <v>395892</v>
          </cell>
        </row>
        <row r="18">
          <cell r="G18" t="str">
            <v>CA41</v>
          </cell>
          <cell r="H18" t="str">
            <v>CUADRILLA AMBIENTAL Y REFORESTACION (4 obreros+1 oficial).</v>
          </cell>
          <cell r="I18" t="str">
            <v>H-C</v>
          </cell>
          <cell r="J18">
            <v>47507</v>
          </cell>
          <cell r="K18">
            <v>380057</v>
          </cell>
        </row>
        <row r="19">
          <cell r="G19" t="str">
            <v>CT</v>
          </cell>
          <cell r="H19" t="str">
            <v>COMISIÓN DE TOPOGRAFÍA (Topógrafo, Cadenero 1, Cadenero 2 y Obrero).</v>
          </cell>
          <cell r="I19" t="str">
            <v>DIA-C</v>
          </cell>
          <cell r="J19">
            <v>850000</v>
          </cell>
        </row>
      </sheetData>
      <sheetData sheetId="14" refreshError="1"/>
      <sheetData sheetId="15" refreshError="1"/>
      <sheetData sheetId="16"/>
      <sheetData sheetId="17">
        <row r="8">
          <cell r="B8" t="str">
            <v>B. PAVIMENTO CON PLACA HUELLA</v>
          </cell>
          <cell r="H8" t="e">
            <v>#REF!</v>
          </cell>
        </row>
        <row r="9">
          <cell r="B9" t="str">
            <v>No.</v>
          </cell>
          <cell r="C9" t="str">
            <v>ITEM</v>
          </cell>
          <cell r="D9" t="str">
            <v>DESCRIPCION</v>
          </cell>
          <cell r="E9" t="str">
            <v>UNIDAD</v>
          </cell>
          <cell r="F9" t="str">
            <v>CANTIDAD</v>
          </cell>
          <cell r="G9" t="str">
            <v>V.UNITARIO</v>
          </cell>
          <cell r="H9" t="str">
            <v>VALOR TOTAL</v>
          </cell>
        </row>
        <row r="10">
          <cell r="C10" t="str">
            <v>B1</v>
          </cell>
          <cell r="D10" t="str">
            <v>PRELIMINARES</v>
          </cell>
          <cell r="H10">
            <v>2574400</v>
          </cell>
        </row>
        <row r="11">
          <cell r="B11">
            <v>1</v>
          </cell>
          <cell r="C11">
            <v>1.1000000000000001</v>
          </cell>
          <cell r="D11" t="str">
            <v xml:space="preserve">LOCALIZACIÓN Y REPLANTEO.  </v>
          </cell>
          <cell r="E11" t="str">
            <v>m</v>
          </cell>
          <cell r="F11">
            <v>800</v>
          </cell>
          <cell r="G11">
            <v>3218</v>
          </cell>
          <cell r="H11">
            <v>2574400</v>
          </cell>
        </row>
        <row r="12">
          <cell r="C12" t="str">
            <v>B2</v>
          </cell>
          <cell r="D12" t="str">
            <v>ESTRUCTURA DE PAVIMENTO PLACA HUELLA</v>
          </cell>
          <cell r="H12">
            <v>633242443</v>
          </cell>
        </row>
        <row r="13">
          <cell r="B13">
            <v>2</v>
          </cell>
          <cell r="C13">
            <v>3.1</v>
          </cell>
          <cell r="D13" t="str">
            <v>EXCAVACIÓN MECÁNICA (EXPLANACIÓN). ESP. 210-13 INV.  INCLUYE RETIRO DE MATERIAL PROVENIENTE DE LA EXCAVACIÓN A DISPOSICIÓN FINAL DEL MISMO.</v>
          </cell>
          <cell r="E13" t="str">
            <v>m3</v>
          </cell>
          <cell r="F13">
            <v>113.40000000000002</v>
          </cell>
          <cell r="G13">
            <v>25460</v>
          </cell>
          <cell r="H13">
            <v>2887164</v>
          </cell>
        </row>
        <row r="14">
          <cell r="B14">
            <v>3</v>
          </cell>
          <cell r="C14">
            <v>3.2</v>
          </cell>
          <cell r="D14" t="str">
            <v>EXCAVACION MANUAL EN MATERIAL SECO (INCLUYE TRANSPORTE  A SITIO AUTORIZADO.)</v>
          </cell>
          <cell r="E14" t="str">
            <v>m3</v>
          </cell>
          <cell r="F14">
            <v>39.388079999999988</v>
          </cell>
          <cell r="G14">
            <v>29187</v>
          </cell>
          <cell r="H14">
            <v>1149620</v>
          </cell>
        </row>
        <row r="15">
          <cell r="B15">
            <v>4</v>
          </cell>
          <cell r="C15">
            <v>4.2</v>
          </cell>
          <cell r="D15" t="str">
            <v>SUMINISTRO, INSTALACION, EXTENDIDA, NIVELACION, HUMEDECIMIENTO O AIREACION Y COMPACTACION DE SUBBASE GRANULAR CBR ≥ 40%. ESP. 320-13 INV.</v>
          </cell>
          <cell r="E15" t="str">
            <v>m3</v>
          </cell>
          <cell r="F15">
            <v>508.20000000000005</v>
          </cell>
          <cell r="G15">
            <v>108236</v>
          </cell>
          <cell r="H15">
            <v>55005535</v>
          </cell>
        </row>
        <row r="16">
          <cell r="B16">
            <v>5</v>
          </cell>
          <cell r="C16">
            <v>4.3</v>
          </cell>
          <cell r="D16" t="str">
            <v>SUMINISTRO E INSTALACIÓN DE SOLADO DE LIMPIEZA EN CONCRETO NORMAL CLASE F- (F´C=140 KGF/CM2). PARA RIOSTRAS,</v>
          </cell>
          <cell r="E16" t="str">
            <v>m3</v>
          </cell>
          <cell r="F16">
            <v>0</v>
          </cell>
          <cell r="G16">
            <v>420769</v>
          </cell>
          <cell r="H16">
            <v>0</v>
          </cell>
        </row>
        <row r="17">
          <cell r="B17">
            <v>6</v>
          </cell>
          <cell r="C17">
            <v>4.4000000000000004</v>
          </cell>
          <cell r="D17" t="str">
            <v>ACERO DE REFUERZO 4.200 KG/CM²  (60.000 PSI) ESP.640-13 INV. PARA PLACAS, RIOSTRAS, CUNETAS,  BORDILLOS Y DENTELLONES</v>
          </cell>
          <cell r="E17" t="str">
            <v>kg</v>
          </cell>
          <cell r="F17">
            <v>34256.371663492057</v>
          </cell>
          <cell r="G17">
            <v>6585</v>
          </cell>
          <cell r="H17">
            <v>225578207</v>
          </cell>
        </row>
        <row r="18">
          <cell r="B18">
            <v>7</v>
          </cell>
          <cell r="C18">
            <v>4.5</v>
          </cell>
          <cell r="D18" t="str">
            <v>SUMINISTRO E INSTALACIÓN DE CONCRETO NORMAL CLASE D - (F´C=210 KGF/CM2) O (3.000 PSI) PARA DENTELLONES- PLACAS - RIOSTRAS - CUNETAS - BORDILLO.</v>
          </cell>
          <cell r="E18" t="str">
            <v>m3</v>
          </cell>
          <cell r="F18">
            <v>596.69375999999988</v>
          </cell>
          <cell r="G18">
            <v>502944</v>
          </cell>
          <cell r="H18">
            <v>300103546</v>
          </cell>
        </row>
        <row r="19">
          <cell r="B19">
            <v>8</v>
          </cell>
          <cell r="C19">
            <v>4.5999999999999996</v>
          </cell>
          <cell r="D19" t="str">
            <v>SUMINISTRO E INSTALACIÓN DE CONCRETO CICLÓPEO DE 210 KG/CM² (3.000 PSI)  ESPESOR 0,15 M.60% CONCRETO NORMAL DE 210 KG/CM² (3.000 PSI) , 40% PIEDRA ESP. 630-13 INV. PARA HUELLAS.</v>
          </cell>
          <cell r="E19" t="str">
            <v>m3</v>
          </cell>
          <cell r="F19">
            <v>146.19999999999999</v>
          </cell>
          <cell r="G19">
            <v>331863</v>
          </cell>
          <cell r="H19">
            <v>48518371</v>
          </cell>
        </row>
        <row r="20">
          <cell r="C20" t="str">
            <v>B3</v>
          </cell>
          <cell r="D20" t="str">
            <v>OBRAS DE DRENAJE Y COMPLEMENTARIAS: ALCANTARILLAS (1)</v>
          </cell>
          <cell r="H20" t="e">
            <v>#REF!</v>
          </cell>
        </row>
        <row r="21">
          <cell r="B21">
            <v>9</v>
          </cell>
          <cell r="C21">
            <v>5.0999999999999996</v>
          </cell>
          <cell r="D21" t="str">
            <v>SUMINISTRO E INSTALACIÓN DE SOLADO DE LIMPIEZA EN CONCRETO NORMAL CLASE F- (F´C=140 KGF/CM2). PARA OBRAS DE ARTE.</v>
          </cell>
          <cell r="E21" t="str">
            <v>m3</v>
          </cell>
          <cell r="F21">
            <v>20.73</v>
          </cell>
          <cell r="G21">
            <v>420769</v>
          </cell>
          <cell r="H21">
            <v>8722541</v>
          </cell>
        </row>
        <row r="22">
          <cell r="B22">
            <v>10</v>
          </cell>
          <cell r="C22">
            <v>5.2</v>
          </cell>
          <cell r="D22" t="str">
            <v>SUMINISTRO E INSTALACIÓN DE CONCRETO NORMAL CLASE D- (F´C=210 KGF/CM2). PARA CONSTRUCCION DE ENCOLES, DESCOLES Y PLACAS DE SOBREPISO DE ALCANTARILLAS.</v>
          </cell>
          <cell r="E22" t="str">
            <v>m3</v>
          </cell>
          <cell r="F22">
            <v>58.94</v>
          </cell>
          <cell r="G22">
            <v>498244</v>
          </cell>
          <cell r="H22">
            <v>29366501</v>
          </cell>
        </row>
        <row r="23">
          <cell r="B23">
            <v>11</v>
          </cell>
          <cell r="C23">
            <v>5.4</v>
          </cell>
          <cell r="D23" t="str">
            <v>SUMINISTRO E INTALACION DE TUBERIA EN CONCRETO F=36", L=1M. ESP. 661-13 INV.</v>
          </cell>
          <cell r="E23" t="str">
            <v>m</v>
          </cell>
          <cell r="F23">
            <v>35</v>
          </cell>
          <cell r="G23">
            <v>447330</v>
          </cell>
          <cell r="H23">
            <v>15656550</v>
          </cell>
        </row>
        <row r="24">
          <cell r="B24">
            <v>12</v>
          </cell>
          <cell r="C24">
            <v>5.5</v>
          </cell>
          <cell r="D24" t="str">
            <v>ACERO DE REFUERZO 4.200 KG/CM²  (60.000 PSI) ESP.640-13 INV. PARA ALCANTARILLA, BOX, MUROS.</v>
          </cell>
          <cell r="E24" t="str">
            <v>Kg</v>
          </cell>
          <cell r="F24">
            <v>7238</v>
          </cell>
          <cell r="G24">
            <v>6585</v>
          </cell>
          <cell r="H24">
            <v>47662230</v>
          </cell>
        </row>
        <row r="25">
          <cell r="B25">
            <v>13</v>
          </cell>
          <cell r="C25">
            <v>5.6</v>
          </cell>
          <cell r="D25" t="str">
            <v xml:space="preserve">SUMINISTRO E INSTALACION MATERIAL GRANULAR FILTRANTE. ESP. 673-13 INV. </v>
          </cell>
          <cell r="E25" t="str">
            <v>m3</v>
          </cell>
          <cell r="F25">
            <v>0</v>
          </cell>
          <cell r="G25">
            <v>170609</v>
          </cell>
          <cell r="H25">
            <v>0</v>
          </cell>
        </row>
        <row r="26">
          <cell r="B26">
            <v>14</v>
          </cell>
          <cell r="C26">
            <v>5.7</v>
          </cell>
          <cell r="D26" t="str">
            <v>DEMOLICION DE CONCRETOS DE EXISTENTES, INCLUYE RETIRO.</v>
          </cell>
          <cell r="E26" t="str">
            <v>m3</v>
          </cell>
          <cell r="F26">
            <v>0</v>
          </cell>
          <cell r="G26" t="e">
            <v>#REF!</v>
          </cell>
          <cell r="H26" t="e">
            <v>#REF!</v>
          </cell>
        </row>
        <row r="27">
          <cell r="B27">
            <v>15</v>
          </cell>
          <cell r="C27">
            <v>5.8</v>
          </cell>
          <cell r="D27" t="str">
            <v>TERRAPLEN / MEJORAMIENTO CONFORMADO CON MATERIAL SELECCIONADO. ESP. 220.1-13 INV.</v>
          </cell>
          <cell r="E27" t="str">
            <v>m3</v>
          </cell>
          <cell r="F27">
            <v>49</v>
          </cell>
          <cell r="G27">
            <v>76114</v>
          </cell>
          <cell r="H27">
            <v>3729586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M"/>
      <sheetName val="Inter"/>
      <sheetName val="AIU"/>
      <sheetName val="MO"/>
      <sheetName val="cronograma"/>
      <sheetName val="Presupuesto"/>
      <sheetName val="MC-1"/>
      <sheetName val="MC-2"/>
      <sheetName val="MC-3"/>
      <sheetName val="MC-4"/>
      <sheetName val="MC-5"/>
      <sheetName val="MC- 6"/>
      <sheetName val="MC- 7 "/>
      <sheetName val="MC-8"/>
      <sheetName val="MC-9"/>
      <sheetName val="MC-10"/>
      <sheetName val="MC-11"/>
      <sheetName val="1"/>
      <sheetName val="2"/>
      <sheetName val="3"/>
      <sheetName val="4"/>
      <sheetName val="5"/>
      <sheetName val="MR40"/>
      <sheetName val="6"/>
      <sheetName val="7"/>
      <sheetName val="2000"/>
      <sheetName val="8"/>
      <sheetName val="9"/>
      <sheetName val="10"/>
      <sheetName val="11"/>
      <sheetName val="1,1"/>
      <sheetName val="MC-1111"/>
      <sheetName val="PGIO (0,5%)"/>
      <sheetName val="P.M.T. "/>
      <sheetName val="Hoja8"/>
    </sheetNames>
    <sheetDataSet>
      <sheetData sheetId="0"/>
      <sheetData sheetId="1"/>
      <sheetData sheetId="2"/>
      <sheetData sheetId="3"/>
      <sheetData sheetId="4"/>
      <sheetData sheetId="5">
        <row r="2">
          <cell r="J2">
            <v>10</v>
          </cell>
        </row>
        <row r="3">
          <cell r="J3">
            <v>500</v>
          </cell>
        </row>
        <row r="6">
          <cell r="J6">
            <v>1200</v>
          </cell>
        </row>
        <row r="14">
          <cell r="J14">
            <v>38.17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Datos"/>
      <sheetName val="Cuadrillas"/>
      <sheetName val="Jornal"/>
      <sheetName val="CONT_ADI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PVC BOC 4&quot; "/>
      <sheetName val="PTE IMP Y ESMALT"/>
      <sheetName val="REJILLA"/>
      <sheetName val="CTO BOCA 300 PSI"/>
      <sheetName val="PRECIOS"/>
      <sheetName val="LOCALIZACION"/>
      <sheetName val="CTO CICLOP "/>
      <sheetName val="AC 3 D 8&quot;"/>
      <sheetName val="AC 1 D 2"/>
      <sheetName val="AC 5 D 8"/>
      <sheetName val="ADAPTADOR 4&quot;"/>
      <sheetName val="VAL CORT 4"/>
      <sheetName val="UN ION 4&quot;"/>
      <sheetName val="SUMINISTRO TUB 4"/>
      <sheetName val="INSTALACION TUB 4&quot;"/>
      <sheetName val="INST TUB 3&quot;"/>
      <sheetName val="INST TUB 2 1,2 - 2&quot;"/>
      <sheetName val="INST TUB 1 1,2&quot; - 1 1,4&quot;"/>
      <sheetName val="INST TUB 1&quot; - 3,4&quot;"/>
      <sheetName val="INST TUB 1,2&quot;"/>
      <sheetName val="localizacion des"/>
      <sheetName val="CTO DESAR"/>
      <sheetName val="CTO 2000PSI SOLADO"/>
      <sheetName val="280000 Crude"/>
    </sheetNames>
    <sheetDataSet>
      <sheetData sheetId="0" refreshError="1">
        <row r="1">
          <cell r="A1">
            <v>1</v>
          </cell>
          <cell r="B1" t="str">
            <v>PISOS</v>
          </cell>
        </row>
        <row r="2">
          <cell r="A2" t="str">
            <v>Tipo Andes</v>
          </cell>
          <cell r="D2" t="str">
            <v>PRECIO</v>
          </cell>
        </row>
        <row r="3">
          <cell r="A3" t="str">
            <v>TERRA</v>
          </cell>
          <cell r="B3" t="str">
            <v>40x40cm</v>
          </cell>
          <cell r="C3" t="str">
            <v>1.60 M2</v>
          </cell>
          <cell r="G3" t="str">
            <v>45x45cm</v>
          </cell>
        </row>
        <row r="4">
          <cell r="A4" t="str">
            <v>EUCALIPTUS</v>
          </cell>
          <cell r="B4" t="str">
            <v>40x40cm</v>
          </cell>
          <cell r="C4" t="str">
            <v>1.60 M2</v>
          </cell>
        </row>
        <row r="5">
          <cell r="A5" t="str">
            <v>GLACIER</v>
          </cell>
          <cell r="B5" t="str">
            <v>40x40cm</v>
          </cell>
          <cell r="C5" t="str">
            <v>1.60 M2</v>
          </cell>
          <cell r="F5" t="str">
            <v>SHELL</v>
          </cell>
          <cell r="G5" t="str">
            <v>45x45cm</v>
          </cell>
        </row>
        <row r="6">
          <cell r="A6" t="str">
            <v>SIERRA</v>
          </cell>
          <cell r="B6" t="str">
            <v>40x40cm</v>
          </cell>
          <cell r="C6" t="str">
            <v>1.60 M2</v>
          </cell>
          <cell r="F6" t="str">
            <v>CORAL</v>
          </cell>
          <cell r="G6" t="str">
            <v>45x45cm</v>
          </cell>
        </row>
        <row r="8">
          <cell r="A8" t="str">
            <v>TIPO PONPEY</v>
          </cell>
          <cell r="D8" t="str">
            <v>PRECIO</v>
          </cell>
        </row>
        <row r="9">
          <cell r="A9" t="str">
            <v>AGATA</v>
          </cell>
          <cell r="B9" t="str">
            <v>45x45cm</v>
          </cell>
          <cell r="C9" t="str">
            <v>1.62 M2</v>
          </cell>
          <cell r="G9" t="str">
            <v>45x45cm</v>
          </cell>
        </row>
        <row r="10">
          <cell r="A10" t="str">
            <v>PERLA</v>
          </cell>
          <cell r="B10" t="str">
            <v>45x45cm</v>
          </cell>
          <cell r="C10" t="str">
            <v>1.62 M2</v>
          </cell>
          <cell r="G10" t="str">
            <v>45x45cm</v>
          </cell>
        </row>
        <row r="11">
          <cell r="A11" t="str">
            <v>SHELL</v>
          </cell>
          <cell r="B11" t="str">
            <v>45x45cm</v>
          </cell>
          <cell r="C11" t="str">
            <v>1.62 M2</v>
          </cell>
        </row>
        <row r="12">
          <cell r="A12" t="str">
            <v>CORAL</v>
          </cell>
          <cell r="B12" t="str">
            <v>45x45cm</v>
          </cell>
          <cell r="C12" t="str">
            <v>1.62 M2</v>
          </cell>
        </row>
        <row r="14">
          <cell r="A14" t="str">
            <v>TIP. PIEDRA CID</v>
          </cell>
          <cell r="D14" t="str">
            <v>PRECIO</v>
          </cell>
        </row>
        <row r="15">
          <cell r="A15" t="str">
            <v>DESERTSTONE</v>
          </cell>
          <cell r="B15" t="str">
            <v>45x45cm</v>
          </cell>
          <cell r="C15" t="str">
            <v>1.62 M2</v>
          </cell>
        </row>
        <row r="16">
          <cell r="A16" t="str">
            <v>CANYORED</v>
          </cell>
          <cell r="B16" t="str">
            <v>45x45cm</v>
          </cell>
          <cell r="C16" t="str">
            <v>1.62 M2</v>
          </cell>
        </row>
        <row r="17">
          <cell r="A17" t="str">
            <v>RIVERSAND</v>
          </cell>
          <cell r="B17" t="str">
            <v>45x45cm</v>
          </cell>
          <cell r="C17" t="str">
            <v>1.62 M2</v>
          </cell>
        </row>
        <row r="19">
          <cell r="A19" t="str">
            <v>ANTIQUE</v>
          </cell>
          <cell r="D19" t="str">
            <v>PRECIO</v>
          </cell>
        </row>
        <row r="20">
          <cell r="A20" t="str">
            <v>NOCE</v>
          </cell>
          <cell r="B20" t="str">
            <v>15 x15cm</v>
          </cell>
          <cell r="C20" t="str">
            <v>1.08 M2</v>
          </cell>
        </row>
        <row r="21">
          <cell r="B21" t="str">
            <v>30x30cm</v>
          </cell>
          <cell r="C21" t="str">
            <v>1.44 M2</v>
          </cell>
        </row>
        <row r="22">
          <cell r="B22" t="str">
            <v>40x40cm</v>
          </cell>
          <cell r="C22" t="str">
            <v>1.60 M2</v>
          </cell>
        </row>
        <row r="23">
          <cell r="A23" t="str">
            <v>BLANCO</v>
          </cell>
          <cell r="B23" t="str">
            <v>15 x15cm</v>
          </cell>
          <cell r="C23" t="str">
            <v>1.08 M2</v>
          </cell>
        </row>
        <row r="24">
          <cell r="B24" t="str">
            <v>30x30cm</v>
          </cell>
          <cell r="C24" t="str">
            <v>1.44 M2</v>
          </cell>
        </row>
        <row r="25">
          <cell r="B25" t="str">
            <v>40x40cm</v>
          </cell>
          <cell r="C25" t="str">
            <v>1.60 M2</v>
          </cell>
        </row>
        <row r="26">
          <cell r="A26" t="str">
            <v>BEIGE</v>
          </cell>
          <cell r="B26" t="str">
            <v>15 x15cm</v>
          </cell>
          <cell r="C26" t="str">
            <v>1.08 M2</v>
          </cell>
        </row>
        <row r="27">
          <cell r="B27" t="str">
            <v>30x30cm</v>
          </cell>
          <cell r="C27" t="str">
            <v>1.44 M2</v>
          </cell>
        </row>
        <row r="28">
          <cell r="B28" t="str">
            <v>40x40cm</v>
          </cell>
          <cell r="C28" t="str">
            <v>1.60 M2</v>
          </cell>
        </row>
        <row r="29">
          <cell r="A29" t="str">
            <v>TAUPE</v>
          </cell>
          <cell r="B29" t="str">
            <v>15 x15cm</v>
          </cell>
          <cell r="C29" t="str">
            <v>1.08 M2</v>
          </cell>
        </row>
        <row r="30">
          <cell r="B30" t="str">
            <v>30x30cm</v>
          </cell>
          <cell r="C30" t="str">
            <v>1.44 M2</v>
          </cell>
        </row>
        <row r="31">
          <cell r="B31" t="str">
            <v>40x40cm</v>
          </cell>
          <cell r="C31" t="str">
            <v>1.60 M2</v>
          </cell>
        </row>
        <row r="33">
          <cell r="A33" t="str">
            <v>BOTICCINO</v>
          </cell>
          <cell r="D33" t="str">
            <v>PRECIO</v>
          </cell>
        </row>
        <row r="34">
          <cell r="A34" t="str">
            <v>BEIGE</v>
          </cell>
          <cell r="B34" t="str">
            <v>30x30cm</v>
          </cell>
          <cell r="C34" t="str">
            <v>1.44 M2</v>
          </cell>
        </row>
        <row r="35">
          <cell r="B35" t="str">
            <v>40x40cm</v>
          </cell>
          <cell r="C35" t="str">
            <v>1.60 M2</v>
          </cell>
        </row>
        <row r="36">
          <cell r="A36" t="str">
            <v>CAFÉ</v>
          </cell>
          <cell r="B36" t="str">
            <v>30x30cm</v>
          </cell>
          <cell r="C36" t="str">
            <v>1.44 M2</v>
          </cell>
        </row>
        <row r="37">
          <cell r="B37" t="str">
            <v>40x40cm</v>
          </cell>
          <cell r="C37" t="str">
            <v>1.60 M2</v>
          </cell>
        </row>
        <row r="38">
          <cell r="A38" t="str">
            <v>ALMENDRA</v>
          </cell>
          <cell r="B38" t="str">
            <v>30x30cm</v>
          </cell>
          <cell r="C38" t="str">
            <v>1.44 M2</v>
          </cell>
        </row>
        <row r="39">
          <cell r="B39" t="str">
            <v>40x40cm</v>
          </cell>
          <cell r="C39" t="str">
            <v>1.60 M2</v>
          </cell>
        </row>
        <row r="41">
          <cell r="A41" t="str">
            <v>MARMOLIZADO MATE</v>
          </cell>
          <cell r="D41" t="str">
            <v>PRECIO</v>
          </cell>
        </row>
        <row r="42">
          <cell r="A42" t="str">
            <v>GRIS</v>
          </cell>
          <cell r="B42" t="str">
            <v>30x30cm</v>
          </cell>
          <cell r="C42" t="str">
            <v>1.44 M2</v>
          </cell>
        </row>
        <row r="43">
          <cell r="B43" t="str">
            <v>40x40cm</v>
          </cell>
          <cell r="C43" t="str">
            <v>1.60 M2</v>
          </cell>
        </row>
        <row r="44">
          <cell r="A44" t="str">
            <v>BEIGE</v>
          </cell>
          <cell r="B44" t="str">
            <v>30x30cm</v>
          </cell>
          <cell r="C44" t="str">
            <v>1.44 M2</v>
          </cell>
        </row>
        <row r="45">
          <cell r="B45" t="str">
            <v>40x40cm</v>
          </cell>
          <cell r="C45" t="str">
            <v>1.60 M2</v>
          </cell>
        </row>
        <row r="46">
          <cell r="A46" t="str">
            <v>VERONA</v>
          </cell>
          <cell r="B46" t="str">
            <v>30x30cm</v>
          </cell>
          <cell r="C46" t="str">
            <v>1.44 M2</v>
          </cell>
        </row>
        <row r="47">
          <cell r="B47" t="str">
            <v>40x40cm</v>
          </cell>
          <cell r="C47" t="str">
            <v>1.60 M2</v>
          </cell>
        </row>
        <row r="49">
          <cell r="A49" t="str">
            <v>GRANILLA</v>
          </cell>
          <cell r="D49" t="str">
            <v>PRECIO</v>
          </cell>
        </row>
        <row r="50">
          <cell r="A50" t="str">
            <v>GRIS</v>
          </cell>
          <cell r="B50" t="str">
            <v>30x30cm</v>
          </cell>
          <cell r="C50" t="str">
            <v>1.44 M2</v>
          </cell>
        </row>
        <row r="51">
          <cell r="A51" t="str">
            <v>NEGRO</v>
          </cell>
          <cell r="B51" t="str">
            <v>30x30cm</v>
          </cell>
          <cell r="C51" t="str">
            <v>1.44 M2</v>
          </cell>
        </row>
        <row r="52">
          <cell r="A52" t="str">
            <v>BLANCO</v>
          </cell>
          <cell r="B52" t="str">
            <v>30x30cm</v>
          </cell>
          <cell r="C52" t="str">
            <v>1.44 M2</v>
          </cell>
        </row>
        <row r="54">
          <cell r="A54" t="str">
            <v>ECOCERAMICA</v>
          </cell>
          <cell r="D54" t="str">
            <v>PRECIO</v>
          </cell>
        </row>
        <row r="55">
          <cell r="A55" t="str">
            <v>CREMA</v>
          </cell>
          <cell r="B55" t="str">
            <v>20x20cm</v>
          </cell>
          <cell r="C55" t="str">
            <v>1.60 M2</v>
          </cell>
        </row>
        <row r="56">
          <cell r="A56" t="str">
            <v>AZUL CIELO</v>
          </cell>
          <cell r="B56" t="str">
            <v>20x20cm</v>
          </cell>
          <cell r="C56" t="str">
            <v>1.60 M2</v>
          </cell>
        </row>
        <row r="57">
          <cell r="A57" t="str">
            <v>PISTACHO</v>
          </cell>
          <cell r="B57" t="str">
            <v>20x20cm</v>
          </cell>
          <cell r="C57" t="str">
            <v>1.60 M2</v>
          </cell>
        </row>
        <row r="58">
          <cell r="A58" t="str">
            <v>BLANCO</v>
          </cell>
          <cell r="B58" t="str">
            <v>20x20cm</v>
          </cell>
          <cell r="C58" t="str">
            <v>1.60 M2</v>
          </cell>
        </row>
        <row r="60">
          <cell r="A60" t="str">
            <v>DUROTECH</v>
          </cell>
          <cell r="D60" t="str">
            <v>PRECIO</v>
          </cell>
        </row>
        <row r="61">
          <cell r="A61" t="str">
            <v>BLANCO</v>
          </cell>
          <cell r="B61" t="str">
            <v>20x20cm</v>
          </cell>
          <cell r="C61" t="str">
            <v>1.60 M2</v>
          </cell>
        </row>
        <row r="62">
          <cell r="A62" t="str">
            <v>GRIS</v>
          </cell>
          <cell r="B62" t="str">
            <v>20x20cm</v>
          </cell>
          <cell r="C62" t="str">
            <v>1.60 M2</v>
          </cell>
        </row>
        <row r="63">
          <cell r="A63" t="str">
            <v>AZUL</v>
          </cell>
          <cell r="B63" t="str">
            <v>20x20cm</v>
          </cell>
          <cell r="C63" t="str">
            <v>1.60 M2</v>
          </cell>
        </row>
        <row r="69">
          <cell r="A69">
            <v>2</v>
          </cell>
          <cell r="B69" t="str">
            <v>ENCHAPES</v>
          </cell>
        </row>
        <row r="71">
          <cell r="A71" t="str">
            <v>FERRARA</v>
          </cell>
          <cell r="D71" t="str">
            <v>PRECIO</v>
          </cell>
        </row>
        <row r="72">
          <cell r="A72" t="str">
            <v>CAFÉ</v>
          </cell>
          <cell r="B72" t="str">
            <v>20x30</v>
          </cell>
          <cell r="C72" t="str">
            <v>1.60 M2</v>
          </cell>
        </row>
        <row r="73">
          <cell r="A73" t="str">
            <v>BLANCO</v>
          </cell>
          <cell r="B73" t="str">
            <v>20x30</v>
          </cell>
          <cell r="C73" t="str">
            <v>1.60 M2</v>
          </cell>
        </row>
        <row r="75">
          <cell r="A75" t="str">
            <v>SICILIA</v>
          </cell>
          <cell r="D75" t="str">
            <v>PRECIO</v>
          </cell>
        </row>
        <row r="76">
          <cell r="A76" t="str">
            <v>GRIS</v>
          </cell>
          <cell r="B76" t="str">
            <v>20x30</v>
          </cell>
          <cell r="C76" t="str">
            <v>1.80 M2</v>
          </cell>
        </row>
        <row r="77">
          <cell r="A77" t="str">
            <v>CAFÉ</v>
          </cell>
          <cell r="B77" t="str">
            <v>20x30</v>
          </cell>
          <cell r="C77" t="str">
            <v>1.80 M2</v>
          </cell>
        </row>
        <row r="78">
          <cell r="A78" t="str">
            <v>VERDE</v>
          </cell>
          <cell r="B78" t="str">
            <v>20x30</v>
          </cell>
          <cell r="C78" t="str">
            <v>1.80 M2</v>
          </cell>
        </row>
        <row r="87">
          <cell r="A87">
            <v>3</v>
          </cell>
          <cell r="B87" t="str">
            <v>CONBINACION PISO Y ENCHAPE</v>
          </cell>
        </row>
        <row r="89">
          <cell r="A89" t="str">
            <v>MEDITERRANEO</v>
          </cell>
        </row>
        <row r="90">
          <cell r="A90" t="str">
            <v>Pared:</v>
          </cell>
          <cell r="C90" t="str">
            <v>Pared:</v>
          </cell>
        </row>
        <row r="91">
          <cell r="A91" t="str">
            <v>Mediterráneo pared coral y menta</v>
          </cell>
          <cell r="C91" t="str">
            <v>Mediterráneo pared azul celeste y vinotinto</v>
          </cell>
        </row>
        <row r="92">
          <cell r="A92" t="str">
            <v>Piso:</v>
          </cell>
          <cell r="C92" t="str">
            <v>Piso:</v>
          </cell>
        </row>
        <row r="93">
          <cell r="A93" t="str">
            <v>Mediterráneo menta</v>
          </cell>
          <cell r="C93" t="str">
            <v>Mediterráneo azul celeste</v>
          </cell>
        </row>
        <row r="95">
          <cell r="A95" t="str">
            <v>Pared:</v>
          </cell>
          <cell r="C95" t="str">
            <v>Pared:</v>
          </cell>
        </row>
        <row r="96">
          <cell r="A96" t="str">
            <v>Mediterráneo pared amarillo y verde</v>
          </cell>
          <cell r="C96" t="str">
            <v>Mediterráneo pared vinotinto y blanco</v>
          </cell>
        </row>
        <row r="97">
          <cell r="A97" t="str">
            <v>Piso:</v>
          </cell>
          <cell r="C97" t="str">
            <v>Piso:</v>
          </cell>
        </row>
        <row r="98">
          <cell r="A98" t="str">
            <v>Mediterráneo amarillo</v>
          </cell>
          <cell r="C98" t="str">
            <v>Mediterráneo vinotinto y menta</v>
          </cell>
        </row>
        <row r="100">
          <cell r="A100" t="str">
            <v>Pared:</v>
          </cell>
          <cell r="C100" t="str">
            <v>Pared:</v>
          </cell>
        </row>
        <row r="101">
          <cell r="A101" t="str">
            <v>Mediterráneo pared verde y azul celeste</v>
          </cell>
          <cell r="C101" t="str">
            <v>Mediterráneo pared azul celeste y verde</v>
          </cell>
        </row>
        <row r="102">
          <cell r="A102" t="str">
            <v>Piso:</v>
          </cell>
          <cell r="C102" t="str">
            <v>Piso:</v>
          </cell>
        </row>
        <row r="103">
          <cell r="A103" t="str">
            <v xml:space="preserve">Gres </v>
          </cell>
          <cell r="C103" t="str">
            <v>Mediterráneo azul</v>
          </cell>
        </row>
        <row r="128">
          <cell r="A128" t="str">
            <v>CENEFAS</v>
          </cell>
        </row>
        <row r="129">
          <cell r="A129" t="str">
            <v>CENEFA CREMA MARFIL LIGHT</v>
          </cell>
          <cell r="C129" t="str">
            <v>14.5 x40cm</v>
          </cell>
          <cell r="D129" t="str">
            <v>Unidad</v>
          </cell>
        </row>
        <row r="130">
          <cell r="A130" t="str">
            <v>ESQUINERO CREMA MARFIL LIGHT</v>
          </cell>
          <cell r="C130" t="str">
            <v>14.5 x14.5cm</v>
          </cell>
          <cell r="D130" t="str">
            <v>Unidad</v>
          </cell>
        </row>
        <row r="131">
          <cell r="A131" t="str">
            <v>CENEFA CREMA MARFIL</v>
          </cell>
          <cell r="C131" t="str">
            <v>14.5 x40cm</v>
          </cell>
          <cell r="D131" t="str">
            <v>Unidad</v>
          </cell>
        </row>
        <row r="132">
          <cell r="A132" t="str">
            <v>ESQUINERO CREMA MARFIL</v>
          </cell>
          <cell r="C132" t="str">
            <v>14.5 x14.5cm</v>
          </cell>
          <cell r="D132" t="str">
            <v>Unidad</v>
          </cell>
        </row>
        <row r="133">
          <cell r="A133" t="str">
            <v>CENEFA ALABASTRO</v>
          </cell>
          <cell r="C133" t="str">
            <v>10.5 x40cm</v>
          </cell>
          <cell r="D133" t="str">
            <v>Unidad</v>
          </cell>
        </row>
        <row r="134">
          <cell r="A134" t="str">
            <v>ESQUINERO ALABASTRO</v>
          </cell>
          <cell r="C134" t="str">
            <v>10.5 x10.5cm</v>
          </cell>
          <cell r="D134" t="str">
            <v>Unidad</v>
          </cell>
        </row>
        <row r="186">
          <cell r="A186" t="str">
            <v>PIEZAS ESPECIALES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CANTIDADES DE OBRA"/>
    </sheetNames>
    <sheetDataSet>
      <sheetData sheetId="0">
        <row r="1">
          <cell r="A1" t="str">
            <v>BASE DE DATOS TITULOS</v>
          </cell>
        </row>
        <row r="2">
          <cell r="A2" t="str">
            <v>LUGAR</v>
          </cell>
          <cell r="B2" t="str">
            <v xml:space="preserve"> DEPARTAMENTO DE CUNDINAMARCA</v>
          </cell>
        </row>
        <row r="3">
          <cell r="A3" t="str">
            <v>ENTIDAD</v>
          </cell>
          <cell r="B3" t="str">
            <v>SECRETARIA DE OBRAS PUBLICAS</v>
          </cell>
        </row>
        <row r="5">
          <cell r="A5" t="str">
            <v>OBRA</v>
          </cell>
          <cell r="B5" t="str">
            <v>AMPLIACION, MEJORAMIENTO, OBRAS DE ARTE Y PAVIMENTACION DE LA CARRETERA PUENTE VIRGINIA</v>
          </cell>
        </row>
        <row r="6">
          <cell r="A6" t="str">
            <v>MUNICIPIO</v>
          </cell>
          <cell r="B6" t="str">
            <v>ZIPAQUIRA</v>
          </cell>
        </row>
        <row r="7">
          <cell r="A7" t="str">
            <v>LOCALIDAD</v>
          </cell>
          <cell r="B7" t="str">
            <v>PUENTE VIRGINIA</v>
          </cell>
        </row>
        <row r="8">
          <cell r="A8" t="str">
            <v>OBJETO</v>
          </cell>
          <cell r="B8" t="str">
            <v>AMPLIACION, MEJORAMIENTO, OBRAS DE ARTE Y PAVIMENTACION</v>
          </cell>
        </row>
        <row r="9">
          <cell r="A9" t="str">
            <v>LIC. No</v>
          </cell>
          <cell r="B9" t="str">
            <v>SOP-15-96</v>
          </cell>
        </row>
        <row r="11">
          <cell r="A11" t="str">
            <v>BASE DE DATOS MATERIALES</v>
          </cell>
        </row>
        <row r="12">
          <cell r="A12" t="str">
            <v>CODIGO</v>
          </cell>
          <cell r="B12" t="str">
            <v>DESCRIPCION</v>
          </cell>
          <cell r="C12" t="str">
            <v>UN</v>
          </cell>
          <cell r="D12" t="str">
            <v>VALOR UNITARIO</v>
          </cell>
        </row>
        <row r="13">
          <cell r="A13" t="str">
            <v>M1000</v>
          </cell>
          <cell r="B13" t="str">
            <v>Concretos:</v>
          </cell>
        </row>
        <row r="14">
          <cell r="A14" t="str">
            <v>M1001</v>
          </cell>
          <cell r="B14" t="str">
            <v>Concreto 1500PSI</v>
          </cell>
          <cell r="C14" t="str">
            <v>M³</v>
          </cell>
          <cell r="D14">
            <v>87687.5</v>
          </cell>
        </row>
        <row r="15">
          <cell r="A15" t="str">
            <v>M1002</v>
          </cell>
          <cell r="B15" t="str">
            <v>Concreto 2000PSI</v>
          </cell>
          <cell r="C15" t="str">
            <v>M³</v>
          </cell>
          <cell r="D15">
            <v>92375</v>
          </cell>
        </row>
        <row r="16">
          <cell r="A16" t="str">
            <v>M1003</v>
          </cell>
          <cell r="B16" t="str">
            <v>Concreto 2500PSI</v>
          </cell>
          <cell r="C16" t="str">
            <v>M³</v>
          </cell>
          <cell r="D16">
            <v>94750</v>
          </cell>
        </row>
        <row r="17">
          <cell r="A17" t="str">
            <v>M1004</v>
          </cell>
          <cell r="B17" t="str">
            <v>Concreto 3000PSI</v>
          </cell>
          <cell r="C17" t="str">
            <v>M³</v>
          </cell>
          <cell r="D17">
            <v>100000</v>
          </cell>
        </row>
        <row r="18">
          <cell r="A18" t="str">
            <v>M1005</v>
          </cell>
          <cell r="B18" t="str">
            <v>Concreto 3500PSI</v>
          </cell>
          <cell r="C18" t="str">
            <v>M³</v>
          </cell>
          <cell r="D18">
            <v>105375</v>
          </cell>
        </row>
        <row r="19">
          <cell r="A19" t="str">
            <v>M1006</v>
          </cell>
          <cell r="B19" t="str">
            <v>Concreto 4000PSI</v>
          </cell>
          <cell r="C19" t="str">
            <v>M³</v>
          </cell>
          <cell r="D19">
            <v>108250</v>
          </cell>
        </row>
        <row r="20">
          <cell r="A20" t="str">
            <v>M1007</v>
          </cell>
          <cell r="B20" t="str">
            <v>Concreto 4500PSI</v>
          </cell>
          <cell r="C20" t="str">
            <v>M³</v>
          </cell>
          <cell r="D20">
            <v>112500</v>
          </cell>
        </row>
        <row r="21">
          <cell r="A21" t="str">
            <v>M1008</v>
          </cell>
          <cell r="B21" t="str">
            <v>Concreto 5000PSI</v>
          </cell>
          <cell r="C21" t="str">
            <v>M³</v>
          </cell>
          <cell r="D21">
            <v>116875</v>
          </cell>
        </row>
        <row r="22">
          <cell r="A22" t="str">
            <v>M1009</v>
          </cell>
          <cell r="B22" t="str">
            <v>Concreto 6000PSI</v>
          </cell>
          <cell r="C22" t="str">
            <v>M³</v>
          </cell>
          <cell r="D22">
            <v>129375</v>
          </cell>
        </row>
        <row r="23">
          <cell r="A23" t="str">
            <v>M1010</v>
          </cell>
          <cell r="B23" t="str">
            <v>Concreto clase F</v>
          </cell>
          <cell r="C23" t="str">
            <v>M³</v>
          </cell>
          <cell r="D23">
            <v>67860</v>
          </cell>
        </row>
        <row r="24">
          <cell r="A24" t="str">
            <v>M2000</v>
          </cell>
          <cell r="B24" t="str">
            <v>Maderas:</v>
          </cell>
        </row>
        <row r="25">
          <cell r="A25" t="str">
            <v>M2001</v>
          </cell>
          <cell r="B25" t="str">
            <v>Cerco ordinario: 3m</v>
          </cell>
          <cell r="C25" t="str">
            <v>ML</v>
          </cell>
          <cell r="D25">
            <v>1416.25</v>
          </cell>
        </row>
        <row r="26">
          <cell r="A26" t="str">
            <v>M2002</v>
          </cell>
          <cell r="B26" t="str">
            <v>Cerco ordinario: 4m</v>
          </cell>
          <cell r="C26" t="str">
            <v>ML</v>
          </cell>
          <cell r="D26">
            <v>1562.5</v>
          </cell>
        </row>
        <row r="27">
          <cell r="A27" t="str">
            <v>M2003</v>
          </cell>
          <cell r="B27" t="str">
            <v>Cerco ordinario: 6m</v>
          </cell>
          <cell r="C27" t="str">
            <v>ML</v>
          </cell>
          <cell r="D27">
            <v>2291.25</v>
          </cell>
        </row>
        <row r="28">
          <cell r="A28" t="str">
            <v>M2004</v>
          </cell>
          <cell r="B28" t="str">
            <v>Guardaescoba cedro 6 cm</v>
          </cell>
          <cell r="C28" t="str">
            <v>ML</v>
          </cell>
          <cell r="D28">
            <v>812.5</v>
          </cell>
        </row>
        <row r="29">
          <cell r="A29" t="str">
            <v>M2005</v>
          </cell>
          <cell r="B29" t="str">
            <v>Guardaescoba cedro 8 cm</v>
          </cell>
          <cell r="C29" t="str">
            <v>ML</v>
          </cell>
          <cell r="D29">
            <v>3750</v>
          </cell>
        </row>
        <row r="30">
          <cell r="A30" t="str">
            <v>M2006</v>
          </cell>
          <cell r="B30" t="str">
            <v>Guardaescoba guayacán</v>
          </cell>
          <cell r="C30" t="str">
            <v>ML</v>
          </cell>
          <cell r="D30">
            <v>5000</v>
          </cell>
        </row>
        <row r="31">
          <cell r="A31" t="str">
            <v>M2007</v>
          </cell>
          <cell r="B31" t="str">
            <v>Guardaescoba virola 6 cm</v>
          </cell>
          <cell r="C31" t="str">
            <v>ML</v>
          </cell>
          <cell r="D31">
            <v>1250</v>
          </cell>
        </row>
        <row r="32">
          <cell r="A32" t="str">
            <v>M2008</v>
          </cell>
          <cell r="B32" t="str">
            <v>Guardaescoba virola 8 cm</v>
          </cell>
          <cell r="C32" t="str">
            <v>ML</v>
          </cell>
          <cell r="D32">
            <v>2500</v>
          </cell>
        </row>
        <row r="33">
          <cell r="A33" t="str">
            <v>M2009</v>
          </cell>
          <cell r="B33" t="str">
            <v>Repisa-Ordinario 3m</v>
          </cell>
          <cell r="C33" t="str">
            <v>ML</v>
          </cell>
          <cell r="D33">
            <v>707.5</v>
          </cell>
        </row>
        <row r="34">
          <cell r="A34" t="str">
            <v>M2010</v>
          </cell>
          <cell r="B34" t="str">
            <v>Repisa-ordinaria 4m</v>
          </cell>
          <cell r="C34" t="str">
            <v>ML</v>
          </cell>
          <cell r="D34">
            <v>781.25</v>
          </cell>
        </row>
        <row r="35">
          <cell r="A35" t="str">
            <v>M2011</v>
          </cell>
          <cell r="B35" t="str">
            <v>Repisa-ordinaria 6m</v>
          </cell>
          <cell r="C35" t="str">
            <v>ML</v>
          </cell>
          <cell r="D35">
            <v>1145</v>
          </cell>
        </row>
        <row r="36">
          <cell r="A36" t="str">
            <v>M2012</v>
          </cell>
          <cell r="B36" t="str">
            <v>Planchon-ordinario 3m</v>
          </cell>
          <cell r="C36" t="str">
            <v>ML</v>
          </cell>
          <cell r="D36">
            <v>1332.5</v>
          </cell>
        </row>
        <row r="37">
          <cell r="A37" t="str">
            <v>M2013</v>
          </cell>
          <cell r="B37" t="str">
            <v>Planchon-ordinario 4m</v>
          </cell>
          <cell r="C37" t="str">
            <v>ML</v>
          </cell>
          <cell r="D37">
            <v>1562.5</v>
          </cell>
        </row>
        <row r="38">
          <cell r="A38" t="str">
            <v>M2014</v>
          </cell>
          <cell r="B38" t="str">
            <v>Planchon-ordinario 6m</v>
          </cell>
          <cell r="C38" t="str">
            <v>ML</v>
          </cell>
          <cell r="D38">
            <v>2261.25</v>
          </cell>
        </row>
        <row r="39">
          <cell r="A39" t="str">
            <v>M2015</v>
          </cell>
          <cell r="B39" t="str">
            <v xml:space="preserve">Listón de chapa </v>
          </cell>
          <cell r="C39" t="str">
            <v>ML</v>
          </cell>
          <cell r="D39">
            <v>462.5</v>
          </cell>
        </row>
        <row r="40">
          <cell r="A40" t="str">
            <v>M2016</v>
          </cell>
          <cell r="B40" t="str">
            <v>Listón de ordinario</v>
          </cell>
          <cell r="C40" t="str">
            <v>ML</v>
          </cell>
          <cell r="D40">
            <v>152</v>
          </cell>
        </row>
        <row r="41">
          <cell r="A41" t="str">
            <v>M2017</v>
          </cell>
          <cell r="B41" t="str">
            <v>Listón de Cedro Macho 5x2 cm</v>
          </cell>
          <cell r="C41" t="str">
            <v>ML</v>
          </cell>
          <cell r="D41">
            <v>1250</v>
          </cell>
        </row>
        <row r="42">
          <cell r="A42" t="str">
            <v>M2018</v>
          </cell>
          <cell r="B42" t="str">
            <v>Tabla burra ordinario 0,30</v>
          </cell>
          <cell r="C42" t="str">
            <v>ML</v>
          </cell>
          <cell r="D42">
            <v>1416.25</v>
          </cell>
        </row>
        <row r="43">
          <cell r="A43" t="str">
            <v>M2019</v>
          </cell>
          <cell r="B43" t="str">
            <v>Guadua 6m</v>
          </cell>
          <cell r="C43" t="str">
            <v>BT</v>
          </cell>
          <cell r="D43">
            <v>2500</v>
          </cell>
        </row>
        <row r="44">
          <cell r="A44" t="str">
            <v>M2020</v>
          </cell>
          <cell r="B44" t="str">
            <v>Durmiente - abarco 4m</v>
          </cell>
          <cell r="C44" t="str">
            <v>ML</v>
          </cell>
          <cell r="D44">
            <v>2600</v>
          </cell>
        </row>
        <row r="45">
          <cell r="A45" t="str">
            <v>M3000</v>
          </cell>
          <cell r="B45" t="str">
            <v>Cementos:</v>
          </cell>
        </row>
        <row r="46">
          <cell r="A46" t="str">
            <v>M3001</v>
          </cell>
          <cell r="B46" t="str">
            <v>Cemento gris</v>
          </cell>
          <cell r="C46" t="str">
            <v>KG</v>
          </cell>
          <cell r="D46">
            <v>250</v>
          </cell>
        </row>
        <row r="47">
          <cell r="A47" t="str">
            <v>M3002</v>
          </cell>
          <cell r="B47" t="str">
            <v>Cemento gris en deposito [por bulto]</v>
          </cell>
          <cell r="C47" t="str">
            <v>KG</v>
          </cell>
          <cell r="D47">
            <v>142.5</v>
          </cell>
        </row>
        <row r="48">
          <cell r="A48" t="str">
            <v>M3003</v>
          </cell>
          <cell r="B48" t="str">
            <v>Cemento gris PDR&lt;20 T</v>
          </cell>
          <cell r="C48" t="str">
            <v>KG</v>
          </cell>
          <cell r="D48">
            <v>137.5</v>
          </cell>
        </row>
        <row r="49">
          <cell r="A49" t="str">
            <v>M3004</v>
          </cell>
          <cell r="B49" t="str">
            <v>Cemento gris PDR&gt;20 T</v>
          </cell>
          <cell r="C49" t="str">
            <v>KG</v>
          </cell>
          <cell r="D49">
            <v>121.25</v>
          </cell>
        </row>
        <row r="50">
          <cell r="A50" t="str">
            <v>M3005</v>
          </cell>
          <cell r="B50" t="str">
            <v>Cemento blanco</v>
          </cell>
          <cell r="C50" t="str">
            <v>KG</v>
          </cell>
          <cell r="D50">
            <v>500</v>
          </cell>
        </row>
        <row r="51">
          <cell r="A51" t="str">
            <v>M4000</v>
          </cell>
          <cell r="B51" t="str">
            <v>Hierro y Aceros:</v>
          </cell>
        </row>
        <row r="52">
          <cell r="A52" t="str">
            <v>M4001</v>
          </cell>
          <cell r="B52" t="str">
            <v>Acero fig. diam.1/4" fy=37000PSI [laminados Andino]</v>
          </cell>
          <cell r="C52" t="str">
            <v>KG</v>
          </cell>
          <cell r="D52">
            <v>566</v>
          </cell>
        </row>
        <row r="53">
          <cell r="A53" t="str">
            <v>M4002</v>
          </cell>
          <cell r="B53" t="str">
            <v>Acero fig. diam.3/8" fy=37000PSI [laminados Andino]</v>
          </cell>
          <cell r="C53" t="str">
            <v>KG</v>
          </cell>
          <cell r="D53">
            <v>538.65</v>
          </cell>
        </row>
        <row r="54">
          <cell r="A54" t="str">
            <v>M4003</v>
          </cell>
          <cell r="B54" t="str">
            <v>Acero fig. diam.1" fy=60000PSI [laminados Andino]</v>
          </cell>
          <cell r="C54" t="str">
            <v>KG</v>
          </cell>
          <cell r="D54">
            <v>560.03</v>
          </cell>
        </row>
        <row r="55">
          <cell r="A55" t="str">
            <v>M4004</v>
          </cell>
          <cell r="B55" t="str">
            <v>Acero fig. diam.1/2" fy=60000PSI [laminados Andino]</v>
          </cell>
          <cell r="C55" t="str">
            <v>KG</v>
          </cell>
          <cell r="D55">
            <v>584.25</v>
          </cell>
        </row>
        <row r="56">
          <cell r="A56" t="str">
            <v>M4005</v>
          </cell>
          <cell r="B56" t="str">
            <v>Acero fig. diam.3/4" fy=60000PSI [laminados Andino]</v>
          </cell>
          <cell r="C56" t="str">
            <v>KG</v>
          </cell>
          <cell r="D56">
            <v>574.28</v>
          </cell>
        </row>
        <row r="57">
          <cell r="A57" t="str">
            <v>M4006</v>
          </cell>
          <cell r="B57" t="str">
            <v>Acero fig. diam.5/8" fy=60000PSI [laminados Andino]</v>
          </cell>
          <cell r="C57" t="str">
            <v>KG</v>
          </cell>
          <cell r="D57">
            <v>574.28</v>
          </cell>
        </row>
        <row r="58">
          <cell r="A58" t="str">
            <v>M4007</v>
          </cell>
          <cell r="B58" t="str">
            <v>Acero fig. diam.7/8" fy=60000PSI [laminados Andino]</v>
          </cell>
          <cell r="C58" t="str">
            <v>KG</v>
          </cell>
          <cell r="D58">
            <v>560.03</v>
          </cell>
        </row>
        <row r="59">
          <cell r="A59" t="str">
            <v>M4008</v>
          </cell>
          <cell r="B59" t="str">
            <v>Recto diam.1/2" fy=60000PSI</v>
          </cell>
          <cell r="C59" t="str">
            <v>ML</v>
          </cell>
          <cell r="D59">
            <v>538.65</v>
          </cell>
        </row>
        <row r="60">
          <cell r="A60" t="str">
            <v>M4009</v>
          </cell>
          <cell r="B60" t="str">
            <v>Recto diam.1/4" fy=37000PSI</v>
          </cell>
          <cell r="C60" t="str">
            <v>KG</v>
          </cell>
          <cell r="D60">
            <v>528.67999999999995</v>
          </cell>
        </row>
        <row r="61">
          <cell r="A61" t="str">
            <v>M4010</v>
          </cell>
          <cell r="B61" t="str">
            <v>Recto diam.3/8" fy=37000PSI</v>
          </cell>
          <cell r="C61" t="str">
            <v>KG</v>
          </cell>
          <cell r="D61">
            <v>507.3</v>
          </cell>
        </row>
        <row r="62">
          <cell r="A62" t="str">
            <v>M4011</v>
          </cell>
          <cell r="B62" t="str">
            <v>Hierro figurado diam.1/2" A-60</v>
          </cell>
          <cell r="C62" t="str">
            <v>KG</v>
          </cell>
          <cell r="D62">
            <v>562.88</v>
          </cell>
        </row>
        <row r="63">
          <cell r="A63" t="str">
            <v>M4012</v>
          </cell>
          <cell r="B63" t="str">
            <v>Hierro figurado diam.1/4" A-37</v>
          </cell>
          <cell r="C63" t="str">
            <v>KG</v>
          </cell>
          <cell r="D63">
            <v>532.95000000000005</v>
          </cell>
        </row>
        <row r="64">
          <cell r="A64" t="str">
            <v>M4013</v>
          </cell>
          <cell r="B64" t="str">
            <v>Hierro figurado diam.3/8" A-37</v>
          </cell>
          <cell r="C64" t="str">
            <v>KG</v>
          </cell>
          <cell r="D64">
            <v>507.3</v>
          </cell>
        </row>
        <row r="65">
          <cell r="A65" t="str">
            <v>M4014</v>
          </cell>
          <cell r="B65" t="str">
            <v>En chipa diam.1/4"</v>
          </cell>
          <cell r="C65" t="str">
            <v>KG</v>
          </cell>
          <cell r="D65">
            <v>621.01</v>
          </cell>
        </row>
        <row r="66">
          <cell r="A66" t="str">
            <v>M4015</v>
          </cell>
          <cell r="B66" t="str">
            <v>En chipa diam.3/8" y 1/2"</v>
          </cell>
          <cell r="C66" t="str">
            <v>KG</v>
          </cell>
          <cell r="D66">
            <v>595.79</v>
          </cell>
        </row>
        <row r="67">
          <cell r="A67" t="str">
            <v>M4016</v>
          </cell>
          <cell r="B67" t="str">
            <v>Red. corrugado diam.1"</v>
          </cell>
          <cell r="C67" t="str">
            <v>TON</v>
          </cell>
          <cell r="D67">
            <v>605910</v>
          </cell>
        </row>
        <row r="68">
          <cell r="A68" t="str">
            <v>M4017</v>
          </cell>
          <cell r="B68" t="str">
            <v>Red. corrugado diam.1/2"</v>
          </cell>
          <cell r="C68" t="str">
            <v>TON</v>
          </cell>
          <cell r="D68">
            <v>631845</v>
          </cell>
        </row>
        <row r="69">
          <cell r="A69" t="str">
            <v>M4018</v>
          </cell>
          <cell r="B69" t="str">
            <v>Red. corrugado 12mm</v>
          </cell>
          <cell r="C69" t="str">
            <v>TON</v>
          </cell>
          <cell r="D69">
            <v>631845</v>
          </cell>
        </row>
        <row r="70">
          <cell r="A70" t="str">
            <v>M4019</v>
          </cell>
          <cell r="B70" t="str">
            <v>Red. corrugado diam.3/4"</v>
          </cell>
          <cell r="C70" t="str">
            <v>TON</v>
          </cell>
          <cell r="D70">
            <v>619732.5</v>
          </cell>
        </row>
        <row r="71">
          <cell r="A71" t="str">
            <v>M4020</v>
          </cell>
          <cell r="B71" t="str">
            <v>Red. corrugado diam.3/8"</v>
          </cell>
          <cell r="C71" t="str">
            <v>TON</v>
          </cell>
          <cell r="D71">
            <v>631845</v>
          </cell>
        </row>
        <row r="72">
          <cell r="A72" t="str">
            <v>M4021</v>
          </cell>
          <cell r="B72" t="str">
            <v>Red. corrugado diam.5/8"</v>
          </cell>
          <cell r="C72" t="str">
            <v>TON</v>
          </cell>
          <cell r="D72">
            <v>619732.5</v>
          </cell>
        </row>
        <row r="73">
          <cell r="A73" t="str">
            <v>M4022</v>
          </cell>
          <cell r="B73" t="str">
            <v>Red. corrugado diam.7/8"</v>
          </cell>
          <cell r="C73" t="str">
            <v>TON</v>
          </cell>
          <cell r="D73">
            <v>605910</v>
          </cell>
        </row>
        <row r="74">
          <cell r="A74" t="str">
            <v>M4023</v>
          </cell>
          <cell r="B74" t="str">
            <v>Red. corrugado diam.1-1/4"</v>
          </cell>
          <cell r="C74" t="str">
            <v>TON</v>
          </cell>
          <cell r="D74">
            <v>648090</v>
          </cell>
        </row>
        <row r="75">
          <cell r="A75" t="str">
            <v>M4024</v>
          </cell>
          <cell r="B75" t="str">
            <v>Red. corrugado diam.1-1/8"</v>
          </cell>
          <cell r="C75" t="str">
            <v>TON</v>
          </cell>
          <cell r="D75">
            <v>648090</v>
          </cell>
        </row>
        <row r="76">
          <cell r="A76" t="str">
            <v>M4025</v>
          </cell>
          <cell r="B76" t="str">
            <v>Red. corrugado diam.1-3/8"</v>
          </cell>
          <cell r="C76" t="str">
            <v>TON</v>
          </cell>
          <cell r="D76">
            <v>648090</v>
          </cell>
        </row>
        <row r="77">
          <cell r="A77" t="str">
            <v>M4026</v>
          </cell>
          <cell r="B77" t="str">
            <v>Puntilla hasta 4"</v>
          </cell>
          <cell r="C77" t="str">
            <v>TON</v>
          </cell>
          <cell r="D77">
            <v>978637.5</v>
          </cell>
        </row>
        <row r="78">
          <cell r="A78" t="str">
            <v>M4027</v>
          </cell>
          <cell r="B78" t="str">
            <v>Puntilla C/cabeza 2"</v>
          </cell>
          <cell r="C78" t="str">
            <v>LB</v>
          </cell>
          <cell r="D78">
            <v>506</v>
          </cell>
        </row>
        <row r="79">
          <cell r="A79" t="str">
            <v>M4028</v>
          </cell>
          <cell r="B79" t="str">
            <v>Varilla 1 liso [CYRGO]</v>
          </cell>
          <cell r="C79" t="str">
            <v>UN</v>
          </cell>
          <cell r="D79">
            <v>14185.88</v>
          </cell>
        </row>
        <row r="80">
          <cell r="A80" t="str">
            <v>M4029</v>
          </cell>
          <cell r="B80" t="str">
            <v>Varilla 1x12m fy=60000PSI [CYRGO]</v>
          </cell>
          <cell r="C80" t="str">
            <v>ML</v>
          </cell>
          <cell r="D80">
            <v>2224.4299999999998</v>
          </cell>
        </row>
        <row r="81">
          <cell r="A81" t="str">
            <v>M4030</v>
          </cell>
          <cell r="B81" t="str">
            <v>Varilla 1x6m fy=60000PSI [CYRGO]</v>
          </cell>
          <cell r="C81" t="str">
            <v>UN</v>
          </cell>
          <cell r="D81">
            <v>2232.98</v>
          </cell>
        </row>
        <row r="82">
          <cell r="A82" t="str">
            <v>M4031</v>
          </cell>
          <cell r="B82" t="str">
            <v>Varilla 1/2x12m fy=60000PSI [CYRGO]</v>
          </cell>
          <cell r="C82" t="str">
            <v>ML</v>
          </cell>
          <cell r="D82">
            <v>591.38</v>
          </cell>
        </row>
        <row r="83">
          <cell r="A83" t="str">
            <v>M4032</v>
          </cell>
          <cell r="B83" t="str">
            <v>Varilla 1/2x6m liso [comercializadora de ladrillos]</v>
          </cell>
          <cell r="C83" t="str">
            <v>ML</v>
          </cell>
          <cell r="D83">
            <v>3500</v>
          </cell>
        </row>
        <row r="84">
          <cell r="A84" t="str">
            <v>M4033</v>
          </cell>
          <cell r="B84" t="str">
            <v>Varilla 1/2x6m fy=60000PSI [CYRGO]</v>
          </cell>
          <cell r="C84" t="str">
            <v>UN</v>
          </cell>
          <cell r="D84">
            <v>583.04999999999995</v>
          </cell>
        </row>
        <row r="85">
          <cell r="A85" t="str">
            <v>M4034</v>
          </cell>
          <cell r="B85" t="str">
            <v>Varilla 10,5mm liso [DIACO-al por mayor]</v>
          </cell>
          <cell r="C85" t="str">
            <v>KG</v>
          </cell>
          <cell r="D85">
            <v>611.04</v>
          </cell>
        </row>
        <row r="86">
          <cell r="A86" t="str">
            <v>M4035</v>
          </cell>
          <cell r="B86" t="str">
            <v>Varilla 12mm liso [DIACO-al por mayor]</v>
          </cell>
          <cell r="C86" t="str">
            <v>KG</v>
          </cell>
          <cell r="D86">
            <v>611.04</v>
          </cell>
        </row>
        <row r="87">
          <cell r="A87" t="str">
            <v>M4036</v>
          </cell>
          <cell r="B87" t="str">
            <v>Varilla 15mm [CYRGO]</v>
          </cell>
          <cell r="C87" t="str">
            <v>UN</v>
          </cell>
          <cell r="D87">
            <v>4423.2</v>
          </cell>
        </row>
        <row r="88">
          <cell r="A88" t="str">
            <v>M4037</v>
          </cell>
          <cell r="B88" t="str">
            <v>Varilla 3/4 liso [CYRGO]</v>
          </cell>
          <cell r="C88" t="str">
            <v>UN</v>
          </cell>
          <cell r="D88">
            <v>8086.88</v>
          </cell>
        </row>
        <row r="89">
          <cell r="A89" t="str">
            <v>M4038</v>
          </cell>
          <cell r="B89" t="str">
            <v>Varilla 3/4x6m [comercializadora de ladrillos]</v>
          </cell>
          <cell r="C89" t="str">
            <v>ML</v>
          </cell>
          <cell r="D89">
            <v>2500</v>
          </cell>
        </row>
        <row r="90">
          <cell r="A90" t="str">
            <v>M4039</v>
          </cell>
          <cell r="B90" t="str">
            <v>Varilla 3/4x12m fy=60000PSI [CYRGO]</v>
          </cell>
          <cell r="C90" t="str">
            <v>ML</v>
          </cell>
          <cell r="D90">
            <v>1292.48</v>
          </cell>
        </row>
        <row r="91">
          <cell r="A91" t="str">
            <v>M4040</v>
          </cell>
          <cell r="B91" t="str">
            <v>Varilla 3/8x6m [comercializadora de ladrillos]</v>
          </cell>
          <cell r="C91" t="str">
            <v>ML</v>
          </cell>
          <cell r="D91">
            <v>375</v>
          </cell>
        </row>
        <row r="92">
          <cell r="A92" t="str">
            <v>M4041</v>
          </cell>
          <cell r="B92" t="str">
            <v>Varilla 5/8x12m fy=60000PSI [CYRGO]</v>
          </cell>
          <cell r="C92" t="str">
            <v>ML</v>
          </cell>
          <cell r="D92">
            <v>907.01</v>
          </cell>
        </row>
        <row r="93">
          <cell r="A93" t="str">
            <v>M4042</v>
          </cell>
          <cell r="B93" t="str">
            <v>Varilla 5/8x6m fy=60000PSI [CYRGO]</v>
          </cell>
          <cell r="C93" t="str">
            <v>ML</v>
          </cell>
          <cell r="D93">
            <v>892.05</v>
          </cell>
        </row>
        <row r="94">
          <cell r="A94" t="str">
            <v>M4043</v>
          </cell>
          <cell r="B94" t="str">
            <v>Varilla 7/8 liso [CYRGO]</v>
          </cell>
          <cell r="C94" t="str">
            <v>UN</v>
          </cell>
          <cell r="D94">
            <v>10758.75</v>
          </cell>
        </row>
        <row r="95">
          <cell r="A95" t="str">
            <v>M4044</v>
          </cell>
          <cell r="B95" t="str">
            <v>Varilla 7/8x12m fy=60000PSI [CYRGO]</v>
          </cell>
          <cell r="C95" t="str">
            <v>ML</v>
          </cell>
          <cell r="D95">
            <v>1757.03</v>
          </cell>
        </row>
        <row r="96">
          <cell r="A96" t="str">
            <v>M4045</v>
          </cell>
          <cell r="B96" t="str">
            <v>Varilla 7/8x6m fy=60000PSI [CYRGO]</v>
          </cell>
          <cell r="C96" t="str">
            <v>ML</v>
          </cell>
          <cell r="D96">
            <v>1742.78</v>
          </cell>
        </row>
        <row r="97">
          <cell r="A97" t="str">
            <v>M4046</v>
          </cell>
          <cell r="B97" t="str">
            <v>Varilla corrugada de 1/2" [CYRGO]</v>
          </cell>
          <cell r="C97" t="str">
            <v>KG</v>
          </cell>
          <cell r="D97">
            <v>582.83000000000004</v>
          </cell>
        </row>
        <row r="98">
          <cell r="A98" t="str">
            <v>M4047</v>
          </cell>
          <cell r="B98" t="str">
            <v>Varilla corrugada de 3/8" [CYRGO]</v>
          </cell>
          <cell r="C98" t="str">
            <v>KG</v>
          </cell>
          <cell r="D98">
            <v>611.33000000000004</v>
          </cell>
        </row>
        <row r="99">
          <cell r="A99" t="str">
            <v>M4048</v>
          </cell>
          <cell r="B99" t="str">
            <v>Varilla corrugada 5/8" [CYRGO]</v>
          </cell>
          <cell r="C99" t="str">
            <v>KG</v>
          </cell>
          <cell r="D99">
            <v>598.5</v>
          </cell>
        </row>
        <row r="100">
          <cell r="A100" t="str">
            <v>M4049</v>
          </cell>
          <cell r="B100" t="str">
            <v>Varilla lisa 1/2" [CYRGO]</v>
          </cell>
          <cell r="C100" t="str">
            <v>KG</v>
          </cell>
          <cell r="D100">
            <v>602.78</v>
          </cell>
        </row>
        <row r="101">
          <cell r="A101" t="str">
            <v>M4050</v>
          </cell>
          <cell r="B101" t="str">
            <v>Alambre negro N°18</v>
          </cell>
          <cell r="C101" t="str">
            <v>KG</v>
          </cell>
          <cell r="D101">
            <v>830.77</v>
          </cell>
        </row>
        <row r="102">
          <cell r="A102" t="str">
            <v>M4051</v>
          </cell>
          <cell r="B102" t="str">
            <v>Puntilla sin cabeza 1/2"</v>
          </cell>
          <cell r="C102" t="str">
            <v>LB</v>
          </cell>
          <cell r="D102">
            <v>815.1</v>
          </cell>
        </row>
        <row r="103">
          <cell r="A103" t="str">
            <v>M5000</v>
          </cell>
          <cell r="B103" t="str">
            <v>Agregados pétreos:</v>
          </cell>
        </row>
        <row r="104">
          <cell r="A104" t="str">
            <v>M5001</v>
          </cell>
          <cell r="B104" t="str">
            <v>Arena lavada de río</v>
          </cell>
          <cell r="C104" t="str">
            <v>M³</v>
          </cell>
          <cell r="D104">
            <v>30000</v>
          </cell>
        </row>
        <row r="105">
          <cell r="A105" t="str">
            <v>M5002</v>
          </cell>
          <cell r="B105" t="str">
            <v>Gravilla de río</v>
          </cell>
          <cell r="C105" t="str">
            <v>M³</v>
          </cell>
          <cell r="D105">
            <v>40000</v>
          </cell>
        </row>
        <row r="106">
          <cell r="A106" t="str">
            <v>M5003</v>
          </cell>
          <cell r="B106" t="str">
            <v>Triturado de maquina</v>
          </cell>
          <cell r="C106" t="str">
            <v>M³</v>
          </cell>
          <cell r="D106">
            <v>37500</v>
          </cell>
        </row>
        <row r="107">
          <cell r="A107" t="str">
            <v>M5004</v>
          </cell>
          <cell r="B107" t="str">
            <v>Triturado de grueso</v>
          </cell>
          <cell r="C107" t="str">
            <v>M³</v>
          </cell>
          <cell r="D107">
            <v>19000</v>
          </cell>
        </row>
        <row r="108">
          <cell r="A108" t="str">
            <v>M5005</v>
          </cell>
          <cell r="B108" t="str">
            <v>Arena de peña</v>
          </cell>
          <cell r="C108" t="str">
            <v>M³</v>
          </cell>
          <cell r="D108">
            <v>13000</v>
          </cell>
        </row>
        <row r="109">
          <cell r="A109" t="str">
            <v>M5006</v>
          </cell>
          <cell r="B109" t="str">
            <v>Arena lavada para pañete</v>
          </cell>
          <cell r="C109" t="str">
            <v>LT</v>
          </cell>
          <cell r="D109">
            <v>13</v>
          </cell>
        </row>
        <row r="110">
          <cell r="A110" t="str">
            <v>M5007</v>
          </cell>
          <cell r="B110" t="str">
            <v>Recebo común</v>
          </cell>
          <cell r="C110" t="str">
            <v>M³</v>
          </cell>
          <cell r="D110">
            <v>13750</v>
          </cell>
        </row>
        <row r="111">
          <cell r="A111" t="str">
            <v>M5008</v>
          </cell>
          <cell r="B111" t="str">
            <v>Piedra</v>
          </cell>
          <cell r="C111" t="str">
            <v>M³</v>
          </cell>
          <cell r="D111">
            <v>6960</v>
          </cell>
        </row>
        <row r="112">
          <cell r="A112" t="str">
            <v>M5009</v>
          </cell>
          <cell r="B112" t="str">
            <v>Piedra rajón</v>
          </cell>
          <cell r="C112" t="str">
            <v>M³</v>
          </cell>
          <cell r="D112">
            <v>15000</v>
          </cell>
        </row>
        <row r="113">
          <cell r="A113" t="str">
            <v>M6000</v>
          </cell>
          <cell r="B113" t="str">
            <v>Desagües e instalaciones subterráneas</v>
          </cell>
        </row>
        <row r="114">
          <cell r="A114" t="str">
            <v>M6001</v>
          </cell>
          <cell r="B114" t="str">
            <v>Tubo de gres diam.4"</v>
          </cell>
          <cell r="C114" t="str">
            <v>UN</v>
          </cell>
          <cell r="D114">
            <v>2728.32</v>
          </cell>
        </row>
        <row r="115">
          <cell r="A115" t="str">
            <v>M6002</v>
          </cell>
          <cell r="B115" t="str">
            <v>Tubo de gres diam.6"</v>
          </cell>
          <cell r="C115" t="str">
            <v>UN</v>
          </cell>
          <cell r="D115">
            <v>4231.68</v>
          </cell>
        </row>
        <row r="116">
          <cell r="A116" t="str">
            <v>M6003</v>
          </cell>
          <cell r="B116" t="str">
            <v>Tubo de gres diam.8"</v>
          </cell>
          <cell r="C116" t="str">
            <v>UN</v>
          </cell>
          <cell r="D116">
            <v>10238.64</v>
          </cell>
        </row>
        <row r="117">
          <cell r="A117" t="str">
            <v>M6004</v>
          </cell>
          <cell r="B117" t="str">
            <v>Tubo de gres diam.10"</v>
          </cell>
          <cell r="C117" t="str">
            <v>UN</v>
          </cell>
          <cell r="D117">
            <v>14643.84</v>
          </cell>
        </row>
        <row r="118">
          <cell r="A118" t="str">
            <v>M6005</v>
          </cell>
          <cell r="B118" t="str">
            <v>Tubo de concreto diam.8"</v>
          </cell>
          <cell r="C118" t="str">
            <v>ML</v>
          </cell>
          <cell r="D118">
            <v>6380</v>
          </cell>
        </row>
        <row r="119">
          <cell r="A119" t="str">
            <v>M6006</v>
          </cell>
          <cell r="B119" t="str">
            <v>Tubo de concreto diam.10"</v>
          </cell>
          <cell r="C119" t="str">
            <v>ML</v>
          </cell>
          <cell r="D119">
            <v>9054.9599999999991</v>
          </cell>
        </row>
        <row r="120">
          <cell r="A120" t="str">
            <v>M6007</v>
          </cell>
          <cell r="B120" t="str">
            <v>Tubo de concreto diam.12"</v>
          </cell>
          <cell r="C120" t="str">
            <v>ML</v>
          </cell>
          <cell r="D120">
            <v>11225.32</v>
          </cell>
        </row>
        <row r="121">
          <cell r="A121" t="str">
            <v>M6008</v>
          </cell>
          <cell r="B121" t="str">
            <v>Tubo de concreto diam.24"</v>
          </cell>
          <cell r="C121" t="str">
            <v>ML</v>
          </cell>
          <cell r="D121">
            <v>55000</v>
          </cell>
        </row>
        <row r="122">
          <cell r="A122" t="str">
            <v>M6009</v>
          </cell>
          <cell r="B122" t="str">
            <v>Tubo de concreto diam.36"</v>
          </cell>
          <cell r="C122" t="str">
            <v>ML</v>
          </cell>
          <cell r="D122">
            <v>78000</v>
          </cell>
        </row>
        <row r="123">
          <cell r="A123" t="str">
            <v>M6010</v>
          </cell>
          <cell r="B123" t="str">
            <v>Drenaje de gres diam.4"</v>
          </cell>
          <cell r="C123" t="str">
            <v>ML</v>
          </cell>
          <cell r="D123">
            <v>4092.48</v>
          </cell>
        </row>
        <row r="124">
          <cell r="A124" t="str">
            <v>M6011</v>
          </cell>
          <cell r="B124" t="str">
            <v>Tubo drenaje PVC 100mm</v>
          </cell>
          <cell r="C124" t="str">
            <v>ML</v>
          </cell>
          <cell r="D124">
            <v>34073.75</v>
          </cell>
        </row>
        <row r="125">
          <cell r="A125" t="str">
            <v>M6012</v>
          </cell>
          <cell r="B125" t="str">
            <v>Ducto eléctrico PVC diam.3" [unión CONDUIT]</v>
          </cell>
          <cell r="C125" t="str">
            <v>ML</v>
          </cell>
          <cell r="D125">
            <v>3736.26</v>
          </cell>
        </row>
        <row r="126">
          <cell r="A126" t="str">
            <v>M6013</v>
          </cell>
          <cell r="B126" t="str">
            <v>Ducto eléctrico PVC diam.4" [unión CONDUIT]</v>
          </cell>
          <cell r="C126" t="str">
            <v>ML</v>
          </cell>
          <cell r="D126">
            <v>6120.27</v>
          </cell>
        </row>
        <row r="127">
          <cell r="A127" t="str">
            <v>M6014</v>
          </cell>
          <cell r="B127" t="str">
            <v>Ducto eléctrico eternit diam.4" [unión A.C cónica]</v>
          </cell>
          <cell r="C127" t="str">
            <v>ML</v>
          </cell>
          <cell r="D127">
            <v>4698</v>
          </cell>
        </row>
        <row r="128">
          <cell r="A128" t="str">
            <v>M6015</v>
          </cell>
          <cell r="B128" t="str">
            <v>Caja de inspección fibrit TR.PES</v>
          </cell>
          <cell r="C128" t="str">
            <v>UN</v>
          </cell>
          <cell r="D128">
            <v>90432.58</v>
          </cell>
        </row>
        <row r="129">
          <cell r="A129" t="str">
            <v>M6016</v>
          </cell>
          <cell r="B129" t="str">
            <v>Caja de inspección fibrit TR.LIV</v>
          </cell>
          <cell r="C129" t="str">
            <v>UN</v>
          </cell>
          <cell r="D129">
            <v>76959.899999999994</v>
          </cell>
        </row>
        <row r="130">
          <cell r="A130" t="str">
            <v>M6017</v>
          </cell>
          <cell r="B130" t="str">
            <v>Caja de inspección 100x100</v>
          </cell>
          <cell r="C130" t="str">
            <v>UN</v>
          </cell>
          <cell r="D130">
            <v>122201.22</v>
          </cell>
        </row>
        <row r="131">
          <cell r="A131" t="str">
            <v>M6018</v>
          </cell>
          <cell r="B131" t="str">
            <v>Caja de inspección 40x40</v>
          </cell>
          <cell r="C131" t="str">
            <v>UN</v>
          </cell>
          <cell r="D131">
            <v>38616.74</v>
          </cell>
        </row>
        <row r="132">
          <cell r="A132" t="str">
            <v>M6019</v>
          </cell>
          <cell r="B132" t="str">
            <v>Caja de inspección 50x50</v>
          </cell>
          <cell r="C132" t="str">
            <v>UN</v>
          </cell>
          <cell r="D132">
            <v>49161.31</v>
          </cell>
        </row>
        <row r="133">
          <cell r="A133" t="str">
            <v>M6020</v>
          </cell>
          <cell r="B133" t="str">
            <v>Caja de inspección 60x60</v>
          </cell>
          <cell r="C133" t="str">
            <v>UN</v>
          </cell>
          <cell r="D133">
            <v>60675.01</v>
          </cell>
        </row>
        <row r="134">
          <cell r="A134" t="str">
            <v>M6021</v>
          </cell>
          <cell r="B134" t="str">
            <v>Caja de inspección 80x80</v>
          </cell>
          <cell r="C134" t="str">
            <v>UN</v>
          </cell>
          <cell r="D134">
            <v>97001.02</v>
          </cell>
        </row>
        <row r="135">
          <cell r="A135" t="str">
            <v>M6022</v>
          </cell>
          <cell r="B135" t="str">
            <v>Accesorios de gres diam.4"</v>
          </cell>
          <cell r="C135" t="str">
            <v>UN</v>
          </cell>
          <cell r="D135">
            <v>7109.07</v>
          </cell>
        </row>
        <row r="136">
          <cell r="A136" t="str">
            <v>M6023</v>
          </cell>
          <cell r="B136" t="str">
            <v>Accesorio de gres diam.6"</v>
          </cell>
          <cell r="C136" t="str">
            <v>UN</v>
          </cell>
          <cell r="D136">
            <v>9995.85</v>
          </cell>
        </row>
        <row r="137">
          <cell r="A137" t="str">
            <v>M7000</v>
          </cell>
          <cell r="B137" t="str">
            <v>Ladrillos bloque cerámicos</v>
          </cell>
        </row>
        <row r="138">
          <cell r="A138" t="str">
            <v>M7001</v>
          </cell>
          <cell r="B138" t="str">
            <v>Ladrillo bloque 14x19x39</v>
          </cell>
          <cell r="C138" t="str">
            <v>UN</v>
          </cell>
          <cell r="D138">
            <v>476.25</v>
          </cell>
        </row>
        <row r="139">
          <cell r="A139" t="str">
            <v>M7002</v>
          </cell>
          <cell r="B139" t="str">
            <v>Ladrillo bloque medio</v>
          </cell>
          <cell r="C139" t="str">
            <v>UN</v>
          </cell>
          <cell r="D139">
            <v>245</v>
          </cell>
        </row>
        <row r="140">
          <cell r="A140" t="str">
            <v>M7003</v>
          </cell>
          <cell r="B140" t="str">
            <v>Ladrillo 10x10</v>
          </cell>
          <cell r="C140" t="str">
            <v>UN</v>
          </cell>
          <cell r="D140">
            <v>187.5</v>
          </cell>
        </row>
        <row r="141">
          <cell r="A141" t="str">
            <v>M7004</v>
          </cell>
          <cell r="B141" t="str">
            <v>Ladrillo 10x20</v>
          </cell>
          <cell r="C141" t="str">
            <v>UN</v>
          </cell>
          <cell r="D141">
            <v>200</v>
          </cell>
        </row>
        <row r="142">
          <cell r="A142" t="str">
            <v>M7005</v>
          </cell>
          <cell r="B142" t="str">
            <v>Ladrillo 12x24</v>
          </cell>
          <cell r="C142" t="str">
            <v>UN</v>
          </cell>
          <cell r="D142">
            <v>212.5</v>
          </cell>
        </row>
        <row r="143">
          <cell r="A143" t="str">
            <v>M7006</v>
          </cell>
          <cell r="B143" t="str">
            <v>Ladrillo bloque N° 5</v>
          </cell>
          <cell r="C143" t="str">
            <v>UN</v>
          </cell>
          <cell r="D143">
            <v>345</v>
          </cell>
        </row>
        <row r="144">
          <cell r="A144" t="str">
            <v>M7007</v>
          </cell>
          <cell r="B144" t="str">
            <v>Ladrillo cocido claro</v>
          </cell>
          <cell r="C144" t="str">
            <v>UN</v>
          </cell>
          <cell r="D144">
            <v>135.38</v>
          </cell>
        </row>
        <row r="145">
          <cell r="A145" t="str">
            <v>M7008</v>
          </cell>
          <cell r="B145" t="str">
            <v>Ladrillo cocido oscuro</v>
          </cell>
          <cell r="C145" t="str">
            <v>UN</v>
          </cell>
          <cell r="D145">
            <v>156.75</v>
          </cell>
        </row>
        <row r="146">
          <cell r="A146" t="str">
            <v>M7009</v>
          </cell>
          <cell r="B146" t="str">
            <v>Ladrillo tolete común</v>
          </cell>
          <cell r="C146" t="str">
            <v>UN</v>
          </cell>
          <cell r="D146">
            <v>325</v>
          </cell>
        </row>
        <row r="147">
          <cell r="A147" t="str">
            <v>M7010</v>
          </cell>
          <cell r="B147" t="str">
            <v>Tolete común 24,5x12 H' 6</v>
          </cell>
          <cell r="C147" t="str">
            <v>UN</v>
          </cell>
          <cell r="D147">
            <v>123.75</v>
          </cell>
        </row>
        <row r="148">
          <cell r="A148" t="str">
            <v>M7011</v>
          </cell>
          <cell r="B148" t="str">
            <v>Tolete común 6x12x24,5</v>
          </cell>
          <cell r="C148" t="str">
            <v>UN</v>
          </cell>
          <cell r="D148">
            <v>123.75</v>
          </cell>
        </row>
        <row r="149">
          <cell r="A149" t="str">
            <v>M8000</v>
          </cell>
          <cell r="B149" t="str">
            <v>Pisos varios:</v>
          </cell>
        </row>
        <row r="150">
          <cell r="A150" t="str">
            <v>M8001</v>
          </cell>
          <cell r="B150" t="str">
            <v>Baldosa grano plus BH 33x33</v>
          </cell>
          <cell r="C150" t="str">
            <v>M²</v>
          </cell>
          <cell r="D150">
            <v>7855</v>
          </cell>
        </row>
        <row r="151">
          <cell r="A151" t="str">
            <v>M8002</v>
          </cell>
          <cell r="B151" t="str">
            <v>Baldosa grano plus PCL 33x33</v>
          </cell>
          <cell r="C151" t="str">
            <v>M²</v>
          </cell>
          <cell r="D151">
            <v>12967.5</v>
          </cell>
        </row>
        <row r="152">
          <cell r="A152" t="str">
            <v>M8003</v>
          </cell>
          <cell r="B152" t="str">
            <v>Baldosa 1 33x33</v>
          </cell>
          <cell r="C152" t="str">
            <v>M²</v>
          </cell>
          <cell r="D152">
            <v>12183.75</v>
          </cell>
        </row>
        <row r="153">
          <cell r="A153" t="str">
            <v>M8004</v>
          </cell>
          <cell r="B153" t="str">
            <v>Baldosa 1-B 33x33</v>
          </cell>
          <cell r="C153" t="str">
            <v>M²</v>
          </cell>
          <cell r="D153">
            <v>11043.75</v>
          </cell>
        </row>
        <row r="154">
          <cell r="A154" t="str">
            <v>M8005</v>
          </cell>
          <cell r="B154" t="str">
            <v>Baldosa 1-N melato 33x33</v>
          </cell>
          <cell r="C154" t="str">
            <v>M²</v>
          </cell>
          <cell r="D154">
            <v>15461.25</v>
          </cell>
        </row>
        <row r="155">
          <cell r="A155" t="str">
            <v>M8006</v>
          </cell>
          <cell r="B155" t="str">
            <v>Baldosa 5 33x33</v>
          </cell>
          <cell r="C155" t="str">
            <v>M²</v>
          </cell>
          <cell r="D155">
            <v>12397.5</v>
          </cell>
        </row>
        <row r="156">
          <cell r="A156" t="str">
            <v>M8007</v>
          </cell>
          <cell r="B156" t="str">
            <v>Baldosa 5B 33x33</v>
          </cell>
          <cell r="C156" t="str">
            <v>M²</v>
          </cell>
          <cell r="D156">
            <v>11257.5</v>
          </cell>
        </row>
        <row r="157">
          <cell r="A157" t="str">
            <v>M8008</v>
          </cell>
          <cell r="B157" t="str">
            <v>Baldosa 5BH 33x33</v>
          </cell>
          <cell r="C157" t="str">
            <v>M²</v>
          </cell>
          <cell r="D157">
            <v>15390</v>
          </cell>
        </row>
        <row r="158">
          <cell r="A158" t="str">
            <v>M8009</v>
          </cell>
          <cell r="B158" t="str">
            <v>Baldosa 5 melato 33x33</v>
          </cell>
          <cell r="C158" t="str">
            <v>M²</v>
          </cell>
          <cell r="D158">
            <v>15746.25</v>
          </cell>
        </row>
        <row r="159">
          <cell r="A159" t="str">
            <v>M8010</v>
          </cell>
          <cell r="B159" t="str">
            <v>Baldosa 5 PCL 33x33</v>
          </cell>
          <cell r="C159" t="str">
            <v>M²</v>
          </cell>
          <cell r="D159">
            <v>18240</v>
          </cell>
        </row>
        <row r="160">
          <cell r="A160" t="str">
            <v>M8011</v>
          </cell>
          <cell r="B160" t="str">
            <v>Baldosa grano 1-V 33x33</v>
          </cell>
          <cell r="C160" t="str">
            <v>M²</v>
          </cell>
          <cell r="D160">
            <v>15105</v>
          </cell>
        </row>
        <row r="161">
          <cell r="A161" t="str">
            <v>M8012</v>
          </cell>
          <cell r="B161" t="str">
            <v>Vinisol comercial 2mm</v>
          </cell>
          <cell r="C161" t="str">
            <v>M²</v>
          </cell>
          <cell r="D161">
            <v>12112.5</v>
          </cell>
        </row>
        <row r="162">
          <cell r="A162" t="str">
            <v>M8013</v>
          </cell>
          <cell r="B162" t="str">
            <v>Vinisol residencial 1,6mm</v>
          </cell>
          <cell r="C162" t="str">
            <v>M²</v>
          </cell>
          <cell r="D162">
            <v>4950</v>
          </cell>
        </row>
        <row r="163">
          <cell r="A163" t="str">
            <v>M8014</v>
          </cell>
          <cell r="B163" t="str">
            <v>Vinisol trafico pesado 3mm</v>
          </cell>
          <cell r="C163" t="str">
            <v>M²</v>
          </cell>
          <cell r="D163">
            <v>9618.75</v>
          </cell>
        </row>
        <row r="164">
          <cell r="A164" t="str">
            <v>M8015</v>
          </cell>
          <cell r="B164" t="str">
            <v>Alfombra Mallorca</v>
          </cell>
          <cell r="C164" t="str">
            <v>M²</v>
          </cell>
          <cell r="D164">
            <v>11983.75</v>
          </cell>
        </row>
        <row r="165">
          <cell r="A165" t="str">
            <v>M8016</v>
          </cell>
          <cell r="B165" t="str">
            <v xml:space="preserve">G/Escoba vinisol 6,8cm </v>
          </cell>
          <cell r="C165" t="str">
            <v>ML</v>
          </cell>
          <cell r="D165">
            <v>636.25</v>
          </cell>
        </row>
        <row r="166">
          <cell r="A166" t="str">
            <v>M8017</v>
          </cell>
          <cell r="B166" t="str">
            <v>G/Virola 6cm</v>
          </cell>
          <cell r="C166" t="str">
            <v>ML</v>
          </cell>
          <cell r="D166">
            <v>1250</v>
          </cell>
        </row>
        <row r="167">
          <cell r="A167" t="str">
            <v>M8018</v>
          </cell>
          <cell r="B167" t="str">
            <v>G/Virola 8cm</v>
          </cell>
          <cell r="C167" t="str">
            <v>ML</v>
          </cell>
          <cell r="D167">
            <v>2500</v>
          </cell>
        </row>
        <row r="168">
          <cell r="A168" t="str">
            <v>M9000</v>
          </cell>
          <cell r="B168" t="str">
            <v>Materiales para cubierta:</v>
          </cell>
        </row>
        <row r="169">
          <cell r="A169" t="str">
            <v>M9001</v>
          </cell>
          <cell r="B169" t="str">
            <v>Teja eternit N°8</v>
          </cell>
          <cell r="C169" t="str">
            <v>UN</v>
          </cell>
          <cell r="D169">
            <v>13406</v>
          </cell>
        </row>
        <row r="170">
          <cell r="A170" t="str">
            <v>M9002</v>
          </cell>
          <cell r="B170" t="str">
            <v>Teja eternit N°6</v>
          </cell>
          <cell r="C170" t="str">
            <v>UN</v>
          </cell>
          <cell r="D170">
            <v>10332</v>
          </cell>
        </row>
        <row r="171">
          <cell r="A171" t="str">
            <v>M9003</v>
          </cell>
          <cell r="B171" t="str">
            <v>Teja eternit N°4</v>
          </cell>
          <cell r="C171" t="str">
            <v>UN</v>
          </cell>
          <cell r="D171">
            <v>6708</v>
          </cell>
        </row>
        <row r="172">
          <cell r="A172" t="str">
            <v>M9004</v>
          </cell>
          <cell r="B172" t="str">
            <v>Teja transparente N°4</v>
          </cell>
          <cell r="C172" t="str">
            <v>UN</v>
          </cell>
          <cell r="D172">
            <v>12064</v>
          </cell>
        </row>
        <row r="173">
          <cell r="A173" t="str">
            <v>M9005</v>
          </cell>
          <cell r="B173" t="str">
            <v>Teja transparente N°6</v>
          </cell>
          <cell r="C173" t="str">
            <v>UN</v>
          </cell>
          <cell r="D173">
            <v>18212</v>
          </cell>
        </row>
        <row r="174">
          <cell r="A174" t="str">
            <v>M9006</v>
          </cell>
          <cell r="B174" t="str">
            <v>Teja Española eternit 0,7</v>
          </cell>
          <cell r="C174" t="str">
            <v>UN</v>
          </cell>
          <cell r="D174">
            <v>6728</v>
          </cell>
        </row>
        <row r="175">
          <cell r="A175" t="str">
            <v>M9007</v>
          </cell>
          <cell r="B175" t="str">
            <v>Teja Española eternit 1,6</v>
          </cell>
          <cell r="C175" t="str">
            <v>UN</v>
          </cell>
          <cell r="D175">
            <v>17886</v>
          </cell>
        </row>
        <row r="176">
          <cell r="A176" t="str">
            <v>M9008</v>
          </cell>
          <cell r="B176" t="str">
            <v>Teja de barro roja eternit</v>
          </cell>
          <cell r="C176" t="str">
            <v>M²</v>
          </cell>
          <cell r="D176">
            <v>7615</v>
          </cell>
        </row>
        <row r="177">
          <cell r="A177" t="str">
            <v>M9009</v>
          </cell>
          <cell r="B177" t="str">
            <v>Teja de barro Moore [Bábara]</v>
          </cell>
          <cell r="C177" t="str">
            <v>M²</v>
          </cell>
          <cell r="D177">
            <v>7487.8</v>
          </cell>
        </row>
        <row r="178">
          <cell r="A178" t="str">
            <v>M9010</v>
          </cell>
          <cell r="B178" t="str">
            <v>Canaleta eternit 43x350</v>
          </cell>
          <cell r="C178" t="str">
            <v>UN</v>
          </cell>
          <cell r="D178">
            <v>26319</v>
          </cell>
        </row>
        <row r="179">
          <cell r="A179" t="str">
            <v>M9011</v>
          </cell>
          <cell r="B179" t="str">
            <v>Canaleta eternit 43x400</v>
          </cell>
          <cell r="C179" t="str">
            <v>UN</v>
          </cell>
          <cell r="D179">
            <v>31083</v>
          </cell>
        </row>
        <row r="180">
          <cell r="A180" t="str">
            <v>M9012</v>
          </cell>
          <cell r="B180" t="str">
            <v>Canaleta eternit 43x450</v>
          </cell>
          <cell r="C180" t="str">
            <v>UN</v>
          </cell>
          <cell r="D180">
            <v>32807</v>
          </cell>
        </row>
        <row r="181">
          <cell r="A181" t="str">
            <v>M9013</v>
          </cell>
          <cell r="B181" t="str">
            <v>Canaleta eternit 43x500</v>
          </cell>
          <cell r="C181" t="str">
            <v>UN</v>
          </cell>
          <cell r="D181">
            <v>35205</v>
          </cell>
        </row>
        <row r="182">
          <cell r="A182" t="str">
            <v>M9014</v>
          </cell>
          <cell r="B182" t="str">
            <v>Canaleta eternit 43x550</v>
          </cell>
          <cell r="C182" t="str">
            <v>UN</v>
          </cell>
          <cell r="D182">
            <v>38192</v>
          </cell>
        </row>
        <row r="183">
          <cell r="A183" t="str">
            <v>M9015</v>
          </cell>
          <cell r="B183" t="str">
            <v>Canaleta eternit 43x600</v>
          </cell>
          <cell r="C183" t="str">
            <v>UN</v>
          </cell>
          <cell r="D183">
            <v>41571</v>
          </cell>
        </row>
        <row r="184">
          <cell r="A184" t="str">
            <v>M9016</v>
          </cell>
          <cell r="B184" t="str">
            <v>Canaleta eternit 90x375</v>
          </cell>
          <cell r="C184" t="str">
            <v>UN</v>
          </cell>
          <cell r="D184">
            <v>32050</v>
          </cell>
        </row>
        <row r="185">
          <cell r="A185" t="str">
            <v>M9017</v>
          </cell>
          <cell r="B185" t="str">
            <v>Canaleta eternit 90x450</v>
          </cell>
          <cell r="C185" t="str">
            <v>UN</v>
          </cell>
          <cell r="D185">
            <v>39628</v>
          </cell>
        </row>
        <row r="186">
          <cell r="A186" t="str">
            <v>M9018</v>
          </cell>
          <cell r="B186" t="str">
            <v>Canaleta eternit 90x525</v>
          </cell>
          <cell r="C186" t="str">
            <v>UN</v>
          </cell>
          <cell r="D186">
            <v>49182</v>
          </cell>
        </row>
        <row r="187">
          <cell r="A187" t="str">
            <v>M9019</v>
          </cell>
          <cell r="B187" t="str">
            <v>Canaleta eternit 90x600</v>
          </cell>
          <cell r="C187" t="str">
            <v>UN</v>
          </cell>
          <cell r="D187">
            <v>52934</v>
          </cell>
        </row>
        <row r="188">
          <cell r="A188" t="str">
            <v>M9020</v>
          </cell>
          <cell r="B188" t="str">
            <v>Canaleta eternit 90x750</v>
          </cell>
          <cell r="C188" t="str">
            <v>UN</v>
          </cell>
          <cell r="D188">
            <v>66137</v>
          </cell>
        </row>
        <row r="189">
          <cell r="A189" t="str">
            <v>M9021</v>
          </cell>
          <cell r="B189" t="str">
            <v>Canaleta eternit 90x900</v>
          </cell>
          <cell r="C189" t="str">
            <v>UN</v>
          </cell>
          <cell r="D189">
            <v>83970</v>
          </cell>
        </row>
        <row r="190">
          <cell r="A190" t="str">
            <v>M9022</v>
          </cell>
          <cell r="B190" t="str">
            <v>Canaleta Acesco 90x4,5</v>
          </cell>
          <cell r="C190" t="str">
            <v>UN</v>
          </cell>
          <cell r="D190">
            <v>36077.160000000003</v>
          </cell>
        </row>
        <row r="191">
          <cell r="A191" t="str">
            <v>M9023</v>
          </cell>
          <cell r="B191" t="str">
            <v xml:space="preserve">Bajante latón 12x6 </v>
          </cell>
          <cell r="C191" t="str">
            <v>ML</v>
          </cell>
          <cell r="D191">
            <v>24128.93</v>
          </cell>
        </row>
        <row r="192">
          <cell r="A192" t="str">
            <v>M9024</v>
          </cell>
          <cell r="B192" t="str">
            <v>Bajante PVC 3"</v>
          </cell>
          <cell r="C192" t="str">
            <v>ML</v>
          </cell>
          <cell r="D192">
            <v>51422.91</v>
          </cell>
        </row>
        <row r="193">
          <cell r="A193" t="str">
            <v>M9025</v>
          </cell>
          <cell r="B193" t="str">
            <v>Afinado cubiertas planas</v>
          </cell>
          <cell r="C193" t="str">
            <v>M²</v>
          </cell>
          <cell r="D193">
            <v>16231</v>
          </cell>
        </row>
        <row r="194">
          <cell r="A194" t="str">
            <v>M9026</v>
          </cell>
          <cell r="B194" t="str">
            <v>Tornillo P/canaleta 90</v>
          </cell>
          <cell r="C194" t="str">
            <v>UN</v>
          </cell>
          <cell r="D194">
            <v>1144</v>
          </cell>
        </row>
        <row r="195">
          <cell r="A195" t="str">
            <v>M9027</v>
          </cell>
          <cell r="B195" t="str">
            <v>Tornillo P/canaleta 43 Met.</v>
          </cell>
          <cell r="C195" t="str">
            <v>UN</v>
          </cell>
          <cell r="D195">
            <v>273</v>
          </cell>
        </row>
        <row r="196">
          <cell r="A196" t="str">
            <v>M9028</v>
          </cell>
          <cell r="B196" t="str">
            <v>Gancho para teja eternit de 55mm</v>
          </cell>
          <cell r="C196" t="str">
            <v>UN</v>
          </cell>
          <cell r="D196">
            <v>140</v>
          </cell>
        </row>
        <row r="197">
          <cell r="A197" t="str">
            <v>M9029</v>
          </cell>
          <cell r="B197" t="str">
            <v>Caballete eternit PF/7 fijo</v>
          </cell>
          <cell r="C197" t="str">
            <v>UN</v>
          </cell>
          <cell r="D197">
            <v>7096</v>
          </cell>
        </row>
        <row r="198">
          <cell r="A198" t="str">
            <v>M9030</v>
          </cell>
          <cell r="B198" t="str">
            <v>Caballete teja Moore</v>
          </cell>
          <cell r="C198" t="str">
            <v>ML</v>
          </cell>
          <cell r="D198">
            <v>1624</v>
          </cell>
        </row>
        <row r="199">
          <cell r="A199" t="str">
            <v>M9031</v>
          </cell>
          <cell r="B199" t="str">
            <v>Canal PVC blanco</v>
          </cell>
          <cell r="C199" t="str">
            <v>ML</v>
          </cell>
          <cell r="D199">
            <v>12250</v>
          </cell>
        </row>
        <row r="200">
          <cell r="A200" t="str">
            <v>M9032</v>
          </cell>
          <cell r="B200" t="str">
            <v>Tapa externa</v>
          </cell>
          <cell r="C200" t="str">
            <v>UN</v>
          </cell>
          <cell r="D200">
            <v>1925</v>
          </cell>
        </row>
        <row r="201">
          <cell r="A201" t="str">
            <v>M9033</v>
          </cell>
          <cell r="B201" t="str">
            <v>Unión canal</v>
          </cell>
          <cell r="C201" t="str">
            <v>UN</v>
          </cell>
          <cell r="D201">
            <v>2175</v>
          </cell>
        </row>
        <row r="202">
          <cell r="A202" t="str">
            <v>M9034</v>
          </cell>
          <cell r="B202" t="str">
            <v>Soporte de canal</v>
          </cell>
          <cell r="C202" t="str">
            <v>UN</v>
          </cell>
          <cell r="D202">
            <v>875</v>
          </cell>
        </row>
        <row r="203">
          <cell r="A203" t="str">
            <v>M9035</v>
          </cell>
          <cell r="B203" t="str">
            <v>Canaleta 90</v>
          </cell>
          <cell r="C203" t="str">
            <v>M²</v>
          </cell>
          <cell r="D203">
            <v>47000</v>
          </cell>
        </row>
        <row r="204">
          <cell r="A204" t="str">
            <v>M9036</v>
          </cell>
          <cell r="B204" t="str">
            <v>Limpiador PVC</v>
          </cell>
          <cell r="C204" t="str">
            <v>UN</v>
          </cell>
          <cell r="D204">
            <v>6420</v>
          </cell>
        </row>
        <row r="205">
          <cell r="A205" t="str">
            <v>M9037</v>
          </cell>
          <cell r="B205" t="str">
            <v>Soldadura PVC</v>
          </cell>
          <cell r="C205" t="str">
            <v>UN</v>
          </cell>
          <cell r="D205">
            <v>1640</v>
          </cell>
        </row>
        <row r="206">
          <cell r="A206" t="str">
            <v>M10000</v>
          </cell>
          <cell r="B206" t="str">
            <v>Instalaciones eléctricas:</v>
          </cell>
        </row>
        <row r="207">
          <cell r="A207" t="str">
            <v>M10001</v>
          </cell>
          <cell r="B207" t="str">
            <v>Tubo conduit diam.1/2" PVC</v>
          </cell>
          <cell r="C207" t="str">
            <v>ML</v>
          </cell>
          <cell r="D207">
            <v>453.8</v>
          </cell>
        </row>
        <row r="208">
          <cell r="A208" t="str">
            <v>M10002</v>
          </cell>
          <cell r="B208" t="str">
            <v>Tubo conduit diam.1" PVC</v>
          </cell>
          <cell r="C208" t="str">
            <v>ML</v>
          </cell>
          <cell r="D208">
            <v>771.27</v>
          </cell>
        </row>
        <row r="209">
          <cell r="A209" t="str">
            <v>M10003</v>
          </cell>
          <cell r="B209" t="str">
            <v>Tubo conduit diam.2" PVC</v>
          </cell>
          <cell r="C209" t="str">
            <v>ML</v>
          </cell>
          <cell r="D209">
            <v>2341.27</v>
          </cell>
        </row>
        <row r="210">
          <cell r="A210" t="str">
            <v>M10004</v>
          </cell>
          <cell r="B210" t="str">
            <v>Alambre cobre THW N°10 AWG</v>
          </cell>
          <cell r="C210" t="str">
            <v>ML</v>
          </cell>
          <cell r="D210">
            <v>436.16</v>
          </cell>
        </row>
        <row r="211">
          <cell r="A211" t="str">
            <v>M10005</v>
          </cell>
          <cell r="B211" t="str">
            <v>Alambre cobre THW N°12 AWG</v>
          </cell>
          <cell r="C211" t="str">
            <v>ML</v>
          </cell>
          <cell r="D211">
            <v>278.39999999999998</v>
          </cell>
        </row>
        <row r="212">
          <cell r="A212" t="str">
            <v>M10006</v>
          </cell>
          <cell r="B212" t="str">
            <v>Alambre cobre THW N°14 AWG</v>
          </cell>
          <cell r="C212" t="str">
            <v>ML</v>
          </cell>
          <cell r="D212">
            <v>198.36</v>
          </cell>
        </row>
        <row r="213">
          <cell r="A213" t="str">
            <v>M10007</v>
          </cell>
          <cell r="B213" t="str">
            <v>Caja galvanizada tipo 5800</v>
          </cell>
          <cell r="C213" t="str">
            <v>UN</v>
          </cell>
          <cell r="D213">
            <v>360</v>
          </cell>
        </row>
        <row r="214">
          <cell r="A214" t="str">
            <v>M10008</v>
          </cell>
          <cell r="B214" t="str">
            <v>Caja octogonal</v>
          </cell>
          <cell r="C214" t="str">
            <v>UN</v>
          </cell>
          <cell r="D214">
            <v>384</v>
          </cell>
        </row>
        <row r="215">
          <cell r="A215" t="str">
            <v>M10009</v>
          </cell>
          <cell r="B215" t="str">
            <v>Toma corriente tipo AVE 15A/125V</v>
          </cell>
          <cell r="C215" t="str">
            <v>UN</v>
          </cell>
          <cell r="D215">
            <v>1324</v>
          </cell>
        </row>
        <row r="216">
          <cell r="A216" t="str">
            <v>M10010</v>
          </cell>
          <cell r="B216" t="str">
            <v>Alambre 2x22 para teléfono</v>
          </cell>
          <cell r="C216" t="str">
            <v>ML</v>
          </cell>
          <cell r="D216">
            <v>136.88</v>
          </cell>
        </row>
        <row r="217">
          <cell r="A217" t="str">
            <v>M10011</v>
          </cell>
          <cell r="B217" t="str">
            <v>Toma para teléfono</v>
          </cell>
          <cell r="C217" t="str">
            <v>UN</v>
          </cell>
          <cell r="D217">
            <v>1032.4000000000001</v>
          </cell>
        </row>
        <row r="218">
          <cell r="A218" t="str">
            <v>M10012</v>
          </cell>
          <cell r="B218" t="str">
            <v>Botón timbre</v>
          </cell>
          <cell r="C218" t="str">
            <v>UN</v>
          </cell>
          <cell r="D218">
            <v>1241.2</v>
          </cell>
        </row>
        <row r="219">
          <cell r="A219" t="str">
            <v>M10013</v>
          </cell>
          <cell r="B219" t="str">
            <v>Zumbador 110V</v>
          </cell>
          <cell r="C219" t="str">
            <v>UN</v>
          </cell>
          <cell r="D219">
            <v>2610</v>
          </cell>
        </row>
        <row r="220">
          <cell r="A220" t="str">
            <v>M10014</v>
          </cell>
          <cell r="B220" t="str">
            <v>Cordón T.V</v>
          </cell>
          <cell r="C220" t="str">
            <v>UN</v>
          </cell>
          <cell r="D220">
            <v>400</v>
          </cell>
        </row>
        <row r="221">
          <cell r="A221" t="str">
            <v>M10015</v>
          </cell>
          <cell r="B221" t="str">
            <v>Salida T.V C.N</v>
          </cell>
          <cell r="C221" t="str">
            <v>UN</v>
          </cell>
          <cell r="D221">
            <v>1863.15</v>
          </cell>
        </row>
        <row r="222">
          <cell r="A222" t="str">
            <v>M10016</v>
          </cell>
          <cell r="B222" t="str">
            <v>Tablero C/llave 12 circuitos</v>
          </cell>
          <cell r="C222" t="str">
            <v>UN</v>
          </cell>
          <cell r="D222">
            <v>61000</v>
          </cell>
        </row>
        <row r="223">
          <cell r="A223" t="str">
            <v>M10017</v>
          </cell>
          <cell r="B223" t="str">
            <v>Tablero C/llave 18 circuitos</v>
          </cell>
          <cell r="C223" t="str">
            <v>UN</v>
          </cell>
          <cell r="D223">
            <v>70580</v>
          </cell>
        </row>
        <row r="224">
          <cell r="A224" t="str">
            <v>M10018</v>
          </cell>
          <cell r="B224" t="str">
            <v>Tablero C/puerta 24 circuitos</v>
          </cell>
          <cell r="C224" t="str">
            <v>UN</v>
          </cell>
          <cell r="D224">
            <v>77490</v>
          </cell>
        </row>
        <row r="225">
          <cell r="A225" t="str">
            <v>M10019</v>
          </cell>
          <cell r="B225" t="str">
            <v>Tablero C/puerta 36 circuitos</v>
          </cell>
          <cell r="C225" t="str">
            <v>UN</v>
          </cell>
          <cell r="D225">
            <v>167527.20000000001</v>
          </cell>
        </row>
        <row r="226">
          <cell r="A226" t="str">
            <v>M10020</v>
          </cell>
          <cell r="B226" t="str">
            <v>Taco termom. unip. HQP 30A</v>
          </cell>
          <cell r="C226" t="str">
            <v>UN</v>
          </cell>
          <cell r="D226">
            <v>3132</v>
          </cell>
        </row>
        <row r="227">
          <cell r="A227" t="str">
            <v>M10021</v>
          </cell>
          <cell r="B227" t="str">
            <v>Cable teléfonos 2 pares</v>
          </cell>
          <cell r="C227" t="str">
            <v>ML</v>
          </cell>
          <cell r="D227">
            <v>237.5</v>
          </cell>
        </row>
        <row r="228">
          <cell r="A228" t="str">
            <v>M10022</v>
          </cell>
          <cell r="B228" t="str">
            <v>AD. terminal cond. 1/2"</v>
          </cell>
          <cell r="C228" t="str">
            <v>UN</v>
          </cell>
          <cell r="D228">
            <v>62.5</v>
          </cell>
        </row>
        <row r="229">
          <cell r="A229" t="str">
            <v>M10023</v>
          </cell>
          <cell r="B229" t="str">
            <v>Caja doble conduit</v>
          </cell>
          <cell r="C229" t="str">
            <v>UN</v>
          </cell>
          <cell r="D229">
            <v>717.5</v>
          </cell>
        </row>
        <row r="230">
          <cell r="A230" t="str">
            <v>M10024</v>
          </cell>
          <cell r="B230" t="str">
            <v>Tubo conduit gris 1/2"</v>
          </cell>
          <cell r="C230" t="str">
            <v>ML</v>
          </cell>
          <cell r="D230">
            <v>1407.9</v>
          </cell>
        </row>
        <row r="231">
          <cell r="A231" t="str">
            <v>M10025</v>
          </cell>
          <cell r="B231" t="str">
            <v>Caja de 60x60x10cm</v>
          </cell>
          <cell r="C231" t="str">
            <v>UN</v>
          </cell>
          <cell r="D231">
            <v>13750</v>
          </cell>
        </row>
        <row r="232">
          <cell r="A232" t="str">
            <v>M10026</v>
          </cell>
          <cell r="B232" t="str">
            <v>Unión conduit PVC 1/2"</v>
          </cell>
          <cell r="C232" t="str">
            <v>UN</v>
          </cell>
          <cell r="D232">
            <v>91.25</v>
          </cell>
        </row>
        <row r="233">
          <cell r="A233" t="str">
            <v>M10027</v>
          </cell>
          <cell r="B233" t="str">
            <v>AD. terminal conduit 1"</v>
          </cell>
          <cell r="C233" t="str">
            <v>UN</v>
          </cell>
          <cell r="D233">
            <v>197.5</v>
          </cell>
        </row>
        <row r="234">
          <cell r="A234" t="str">
            <v>M10028</v>
          </cell>
          <cell r="B234" t="str">
            <v>Roseta paflon</v>
          </cell>
          <cell r="C234" t="str">
            <v>UN</v>
          </cell>
          <cell r="D234">
            <v>555.75</v>
          </cell>
        </row>
        <row r="235">
          <cell r="A235" t="str">
            <v>M10029</v>
          </cell>
          <cell r="B235" t="str">
            <v>Interruptor sencillo</v>
          </cell>
          <cell r="C235" t="str">
            <v>UN</v>
          </cell>
          <cell r="D235">
            <v>2208.75</v>
          </cell>
        </row>
        <row r="236">
          <cell r="A236" t="str">
            <v>M10030</v>
          </cell>
          <cell r="B236" t="str">
            <v>Toma sencilla americana</v>
          </cell>
          <cell r="C236" t="str">
            <v>UN</v>
          </cell>
          <cell r="D236">
            <v>1945.12</v>
          </cell>
        </row>
        <row r="237">
          <cell r="A237" t="str">
            <v>M10031</v>
          </cell>
          <cell r="B237" t="str">
            <v>Caja sencilla conduit</v>
          </cell>
          <cell r="C237" t="str">
            <v>UN</v>
          </cell>
          <cell r="D237">
            <v>417.5</v>
          </cell>
        </row>
        <row r="238">
          <cell r="A238" t="str">
            <v>M11000</v>
          </cell>
          <cell r="B238" t="str">
            <v>Tuberia PVC sanitaria</v>
          </cell>
        </row>
        <row r="239">
          <cell r="A239" t="str">
            <v>M11001</v>
          </cell>
          <cell r="B239" t="str">
            <v>Tubo PVC A.LL. 1 1/2"</v>
          </cell>
          <cell r="C239" t="str">
            <v>ML</v>
          </cell>
          <cell r="D239">
            <v>1558.75</v>
          </cell>
        </row>
        <row r="240">
          <cell r="A240" t="str">
            <v>M11002</v>
          </cell>
          <cell r="B240" t="str">
            <v>Tubo PVC A.LL. 2"</v>
          </cell>
          <cell r="C240" t="str">
            <v>ML</v>
          </cell>
          <cell r="D240">
            <v>2300</v>
          </cell>
        </row>
        <row r="241">
          <cell r="A241" t="str">
            <v>M11003</v>
          </cell>
          <cell r="B241" t="str">
            <v>Tubo PVC A.LL. 3"</v>
          </cell>
          <cell r="C241" t="str">
            <v>ML</v>
          </cell>
          <cell r="D241">
            <v>4307.5</v>
          </cell>
        </row>
        <row r="242">
          <cell r="A242" t="str">
            <v>M11004</v>
          </cell>
          <cell r="B242" t="str">
            <v>Tubo PVC A.LL. 4"</v>
          </cell>
          <cell r="C242" t="str">
            <v>ML</v>
          </cell>
          <cell r="D242">
            <v>6327.5</v>
          </cell>
        </row>
        <row r="243">
          <cell r="A243" t="str">
            <v>M11005</v>
          </cell>
          <cell r="B243" t="str">
            <v>Codo PVC 45 3"</v>
          </cell>
          <cell r="C243" t="str">
            <v>UN</v>
          </cell>
          <cell r="D243">
            <v>1515</v>
          </cell>
        </row>
        <row r="244">
          <cell r="A244" t="str">
            <v>M11006</v>
          </cell>
          <cell r="B244" t="str">
            <v>Tubo 3/4" presión</v>
          </cell>
          <cell r="C244" t="str">
            <v>ML</v>
          </cell>
          <cell r="D244">
            <v>1175</v>
          </cell>
        </row>
        <row r="245">
          <cell r="A245" t="str">
            <v>M11007</v>
          </cell>
          <cell r="B245" t="str">
            <v>Codo PVC presión</v>
          </cell>
          <cell r="C245" t="str">
            <v>UN</v>
          </cell>
          <cell r="D245">
            <v>420</v>
          </cell>
        </row>
        <row r="246">
          <cell r="A246" t="str">
            <v>M11008</v>
          </cell>
          <cell r="B246" t="str">
            <v>Cheque red white</v>
          </cell>
          <cell r="C246" t="str">
            <v>UN</v>
          </cell>
          <cell r="D246">
            <v>34425</v>
          </cell>
        </row>
        <row r="247">
          <cell r="A247" t="str">
            <v>M11009</v>
          </cell>
          <cell r="B247" t="str">
            <v>Registro toya 3/4"</v>
          </cell>
          <cell r="C247" t="str">
            <v>UN</v>
          </cell>
          <cell r="D247">
            <v>8327</v>
          </cell>
        </row>
        <row r="248">
          <cell r="A248" t="str">
            <v>M11010</v>
          </cell>
          <cell r="B248" t="str">
            <v>Codo PVC 90 3"</v>
          </cell>
          <cell r="C248" t="str">
            <v>UN</v>
          </cell>
          <cell r="D248">
            <v>2666</v>
          </cell>
        </row>
        <row r="249">
          <cell r="A249" t="str">
            <v>M11011</v>
          </cell>
          <cell r="B249" t="str">
            <v>Codo 90 4"</v>
          </cell>
          <cell r="C249" t="str">
            <v>UN</v>
          </cell>
          <cell r="D249">
            <v>4825</v>
          </cell>
        </row>
        <row r="250">
          <cell r="A250" t="str">
            <v>M11012</v>
          </cell>
          <cell r="B250" t="str">
            <v>Codo 90 1/4 CxC 4"</v>
          </cell>
          <cell r="C250" t="str">
            <v>UN</v>
          </cell>
          <cell r="D250">
            <v>3215</v>
          </cell>
        </row>
        <row r="251">
          <cell r="A251" t="str">
            <v>M11013</v>
          </cell>
          <cell r="B251" t="str">
            <v>Tubo PVC 3" A.N.</v>
          </cell>
          <cell r="C251" t="str">
            <v>ML</v>
          </cell>
          <cell r="D251">
            <v>4307.5</v>
          </cell>
        </row>
        <row r="252">
          <cell r="A252" t="str">
            <v>M11014</v>
          </cell>
          <cell r="B252" t="str">
            <v>Tubo PVC 4" A.N.</v>
          </cell>
          <cell r="C252" t="str">
            <v>ML</v>
          </cell>
          <cell r="D252">
            <v>6327.5</v>
          </cell>
        </row>
        <row r="253">
          <cell r="A253" t="str">
            <v>M11015</v>
          </cell>
          <cell r="B253" t="str">
            <v>Tubo PVC 6" A.N.</v>
          </cell>
          <cell r="C253" t="str">
            <v>ML</v>
          </cell>
          <cell r="D253">
            <v>12695</v>
          </cell>
        </row>
        <row r="254">
          <cell r="A254" t="str">
            <v>M12000</v>
          </cell>
          <cell r="B254" t="str">
            <v>Ventaneria</v>
          </cell>
        </row>
        <row r="255">
          <cell r="A255" t="str">
            <v>M12001</v>
          </cell>
          <cell r="B255" t="str">
            <v>Vidrio plano 3mm  2,25x1,40</v>
          </cell>
          <cell r="C255" t="str">
            <v>M²</v>
          </cell>
          <cell r="D255">
            <v>5752.73</v>
          </cell>
        </row>
        <row r="256">
          <cell r="A256" t="str">
            <v>M12002</v>
          </cell>
          <cell r="B256" t="str">
            <v>Vidrio plano 4mm 2,25x1,60</v>
          </cell>
          <cell r="C256" t="str">
            <v>M²</v>
          </cell>
          <cell r="D256">
            <v>7545.38</v>
          </cell>
        </row>
        <row r="257">
          <cell r="A257" t="str">
            <v>M12003</v>
          </cell>
          <cell r="B257" t="str">
            <v>Vidrio plano 5mm 2,25x1,80</v>
          </cell>
          <cell r="C257" t="str">
            <v>M²</v>
          </cell>
          <cell r="D257">
            <v>9519</v>
          </cell>
        </row>
        <row r="258">
          <cell r="A258" t="str">
            <v>M12004</v>
          </cell>
          <cell r="B258" t="str">
            <v>Vidrio plano 6mm 2,25x1,80</v>
          </cell>
          <cell r="C258" t="str">
            <v>M²</v>
          </cell>
          <cell r="D258">
            <v>11523.98</v>
          </cell>
        </row>
        <row r="259">
          <cell r="A259" t="str">
            <v>M12005</v>
          </cell>
          <cell r="B259" t="str">
            <v>Vidrio esmerilado</v>
          </cell>
          <cell r="C259" t="str">
            <v>M²</v>
          </cell>
          <cell r="D259">
            <v>4250</v>
          </cell>
        </row>
        <row r="260">
          <cell r="A260" t="str">
            <v>M12006</v>
          </cell>
          <cell r="B260" t="str">
            <v>Ventana lámina</v>
          </cell>
          <cell r="C260" t="str">
            <v>M²</v>
          </cell>
          <cell r="D260">
            <v>21000</v>
          </cell>
        </row>
        <row r="261">
          <cell r="A261" t="str">
            <v>M13000</v>
          </cell>
          <cell r="B261" t="str">
            <v>Pinturas:</v>
          </cell>
        </row>
        <row r="262">
          <cell r="A262" t="str">
            <v>M13001</v>
          </cell>
          <cell r="B262" t="str">
            <v>Yeso corriente</v>
          </cell>
          <cell r="C262" t="str">
            <v>BULTO</v>
          </cell>
          <cell r="D262">
            <v>8125</v>
          </cell>
        </row>
        <row r="263">
          <cell r="A263" t="str">
            <v>M13002</v>
          </cell>
          <cell r="B263" t="str">
            <v>Caolín</v>
          </cell>
          <cell r="C263" t="str">
            <v>BULTO</v>
          </cell>
          <cell r="D263">
            <v>5125</v>
          </cell>
        </row>
        <row r="264">
          <cell r="A264" t="str">
            <v>M13003</v>
          </cell>
          <cell r="B264" t="str">
            <v>Viniltex</v>
          </cell>
          <cell r="C264" t="str">
            <v>GALON</v>
          </cell>
          <cell r="D264">
            <v>16550</v>
          </cell>
        </row>
        <row r="265">
          <cell r="A265" t="str">
            <v>M13004</v>
          </cell>
          <cell r="B265" t="str">
            <v>Laca transparente</v>
          </cell>
          <cell r="C265" t="str">
            <v>GALON</v>
          </cell>
          <cell r="D265">
            <v>17312.5</v>
          </cell>
        </row>
        <row r="266">
          <cell r="A266" t="str">
            <v>M13005</v>
          </cell>
          <cell r="B266" t="str">
            <v>Anticorrosivo gris</v>
          </cell>
          <cell r="C266" t="str">
            <v>GALON</v>
          </cell>
          <cell r="D266">
            <v>13250</v>
          </cell>
        </row>
        <row r="267">
          <cell r="A267" t="str">
            <v>M13006</v>
          </cell>
          <cell r="B267" t="str">
            <v>Pabmeril pliego 9x11</v>
          </cell>
          <cell r="C267" t="str">
            <v>UN</v>
          </cell>
          <cell r="D267">
            <v>718.12</v>
          </cell>
        </row>
        <row r="268">
          <cell r="A268" t="str">
            <v>M13007</v>
          </cell>
          <cell r="B268" t="str">
            <v>Acrilico Blanco y Colores</v>
          </cell>
          <cell r="C268" t="str">
            <v>GALON</v>
          </cell>
          <cell r="D268">
            <v>17162.5</v>
          </cell>
        </row>
        <row r="269">
          <cell r="A269" t="str">
            <v>M13008</v>
          </cell>
          <cell r="B269" t="str">
            <v>Acrilico Mate Suv</v>
          </cell>
          <cell r="C269" t="str">
            <v>GALON</v>
          </cell>
          <cell r="D269">
            <v>19375</v>
          </cell>
        </row>
        <row r="270">
          <cell r="A270" t="str">
            <v>M13009</v>
          </cell>
          <cell r="B270" t="str">
            <v>Acriltex</v>
          </cell>
          <cell r="C270" t="str">
            <v>GALON</v>
          </cell>
          <cell r="D270">
            <v>19475</v>
          </cell>
        </row>
        <row r="271">
          <cell r="A271" t="str">
            <v>M13010</v>
          </cell>
          <cell r="B271" t="str">
            <v>Anticorrosivo Gris</v>
          </cell>
          <cell r="C271" t="str">
            <v>GALON</v>
          </cell>
          <cell r="D271">
            <v>13250</v>
          </cell>
        </row>
        <row r="272">
          <cell r="A272" t="str">
            <v>M13011</v>
          </cell>
          <cell r="B272" t="str">
            <v>Anticorrosivo Rojo</v>
          </cell>
          <cell r="C272" t="str">
            <v>GALON</v>
          </cell>
          <cell r="D272">
            <v>13112.5</v>
          </cell>
        </row>
        <row r="273">
          <cell r="A273" t="str">
            <v>M13012</v>
          </cell>
          <cell r="B273" t="str">
            <v>Anticorrosivo Gris protección ICO</v>
          </cell>
          <cell r="C273" t="str">
            <v>GALON</v>
          </cell>
          <cell r="D273">
            <v>14850</v>
          </cell>
        </row>
        <row r="274">
          <cell r="A274" t="str">
            <v>M13013</v>
          </cell>
          <cell r="B274" t="str">
            <v>Anticorrosivo Rojo protección ICO</v>
          </cell>
          <cell r="C274" t="str">
            <v>GALON</v>
          </cell>
          <cell r="D274">
            <v>13100</v>
          </cell>
        </row>
        <row r="275">
          <cell r="A275" t="str">
            <v>M13014</v>
          </cell>
          <cell r="B275" t="str">
            <v>Barniz brillante Exterior</v>
          </cell>
          <cell r="C275" t="str">
            <v>GALON</v>
          </cell>
          <cell r="D275">
            <v>10775</v>
          </cell>
        </row>
        <row r="276">
          <cell r="A276" t="str">
            <v>M13015</v>
          </cell>
          <cell r="B276" t="str">
            <v>Barniz brillante Interior</v>
          </cell>
          <cell r="C276" t="str">
            <v>GALON</v>
          </cell>
          <cell r="D276">
            <v>14987.5</v>
          </cell>
        </row>
        <row r="277">
          <cell r="A277" t="str">
            <v>M13016</v>
          </cell>
          <cell r="B277" t="str">
            <v>Barniz Viltriflex</v>
          </cell>
          <cell r="C277" t="str">
            <v>GALON</v>
          </cell>
          <cell r="D277">
            <v>31172.5</v>
          </cell>
        </row>
        <row r="278">
          <cell r="A278" t="str">
            <v>M13017</v>
          </cell>
          <cell r="B278" t="str">
            <v>Base blanca 1490</v>
          </cell>
          <cell r="C278" t="str">
            <v>GALON</v>
          </cell>
          <cell r="D278">
            <v>31850</v>
          </cell>
        </row>
        <row r="279">
          <cell r="A279" t="str">
            <v>M13018</v>
          </cell>
          <cell r="B279" t="str">
            <v>Base blanca ultralac</v>
          </cell>
          <cell r="C279" t="str">
            <v>GALON</v>
          </cell>
          <cell r="D279">
            <v>13512.5</v>
          </cell>
        </row>
        <row r="280">
          <cell r="A280" t="str">
            <v>M13019</v>
          </cell>
          <cell r="B280" t="str">
            <v>Cal promical</v>
          </cell>
          <cell r="C280" t="str">
            <v>BULTO</v>
          </cell>
          <cell r="D280">
            <v>2500</v>
          </cell>
        </row>
        <row r="281">
          <cell r="A281" t="str">
            <v>M13020</v>
          </cell>
          <cell r="B281" t="str">
            <v xml:space="preserve">Caolín </v>
          </cell>
          <cell r="C281" t="str">
            <v>BULTO</v>
          </cell>
          <cell r="D281">
            <v>5125</v>
          </cell>
        </row>
        <row r="282">
          <cell r="A282" t="str">
            <v>M13021</v>
          </cell>
          <cell r="B282" t="str">
            <v>Esmalte corrugables</v>
          </cell>
          <cell r="C282" t="str">
            <v>GALON</v>
          </cell>
          <cell r="D282">
            <v>27672.5</v>
          </cell>
        </row>
        <row r="283">
          <cell r="A283" t="str">
            <v>M13022</v>
          </cell>
          <cell r="B283" t="str">
            <v>Esmalte domestico</v>
          </cell>
          <cell r="C283" t="str">
            <v>GALON</v>
          </cell>
          <cell r="D283">
            <v>19150</v>
          </cell>
        </row>
        <row r="284">
          <cell r="A284" t="str">
            <v>M13023</v>
          </cell>
          <cell r="B284" t="str">
            <v>Esmalte martillado</v>
          </cell>
          <cell r="C284" t="str">
            <v>GALON</v>
          </cell>
          <cell r="D284">
            <v>26225</v>
          </cell>
        </row>
        <row r="285">
          <cell r="A285" t="str">
            <v>M13024</v>
          </cell>
          <cell r="B285" t="str">
            <v>Esmalte super 15</v>
          </cell>
          <cell r="C285" t="str">
            <v>GALON</v>
          </cell>
          <cell r="D285">
            <v>21375</v>
          </cell>
        </row>
        <row r="286">
          <cell r="A286" t="str">
            <v>M13025</v>
          </cell>
          <cell r="B286" t="str">
            <v>Esmalte alto brillo</v>
          </cell>
          <cell r="C286" t="str">
            <v>GALON</v>
          </cell>
          <cell r="D286">
            <v>20875</v>
          </cell>
        </row>
        <row r="287">
          <cell r="A287" t="str">
            <v>M13026</v>
          </cell>
          <cell r="B287" t="str">
            <v>Estuco</v>
          </cell>
          <cell r="C287" t="str">
            <v>KG</v>
          </cell>
          <cell r="D287">
            <v>427.5</v>
          </cell>
        </row>
        <row r="288">
          <cell r="A288" t="str">
            <v>M13027</v>
          </cell>
          <cell r="B288" t="str">
            <v>Estucor</v>
          </cell>
          <cell r="C288" t="str">
            <v>KG</v>
          </cell>
          <cell r="D288">
            <v>430.35</v>
          </cell>
        </row>
        <row r="289">
          <cell r="A289" t="str">
            <v>M13028</v>
          </cell>
          <cell r="B289" t="str">
            <v>Laca Aerosol x 160Z</v>
          </cell>
          <cell r="C289" t="str">
            <v>UN</v>
          </cell>
          <cell r="D289">
            <v>3087.5</v>
          </cell>
        </row>
        <row r="290">
          <cell r="A290" t="str">
            <v>M13029</v>
          </cell>
          <cell r="B290" t="str">
            <v>Laca transparente mate PHLC</v>
          </cell>
          <cell r="C290" t="str">
            <v>GALON</v>
          </cell>
          <cell r="D290">
            <v>17625</v>
          </cell>
        </row>
        <row r="291">
          <cell r="A291" t="str">
            <v>M13030</v>
          </cell>
          <cell r="B291" t="str">
            <v>Pintucal</v>
          </cell>
          <cell r="C291" t="str">
            <v>KG</v>
          </cell>
          <cell r="D291">
            <v>394.73</v>
          </cell>
        </row>
        <row r="292">
          <cell r="A292" t="str">
            <v>M14000</v>
          </cell>
          <cell r="B292" t="str">
            <v>Enchapes y accesorios</v>
          </cell>
        </row>
        <row r="293">
          <cell r="A293" t="str">
            <v>M14001</v>
          </cell>
          <cell r="B293" t="str">
            <v>Cristanac especial</v>
          </cell>
          <cell r="C293" t="str">
            <v>M²</v>
          </cell>
          <cell r="D293">
            <v>23200.91</v>
          </cell>
        </row>
        <row r="294">
          <cell r="A294" t="str">
            <v>M14002</v>
          </cell>
          <cell r="B294" t="str">
            <v>Duchas Cristanac 1,2x0,9</v>
          </cell>
          <cell r="C294" t="str">
            <v>UN</v>
          </cell>
          <cell r="D294">
            <v>242747.91</v>
          </cell>
        </row>
        <row r="295">
          <cell r="A295" t="str">
            <v>M14003</v>
          </cell>
          <cell r="B295" t="str">
            <v>Gabinete baño principal</v>
          </cell>
          <cell r="C295" t="str">
            <v>UN</v>
          </cell>
          <cell r="D295">
            <v>86654</v>
          </cell>
        </row>
        <row r="296">
          <cell r="A296" t="str">
            <v>M14004</v>
          </cell>
          <cell r="B296" t="str">
            <v>Gabinete baño servicio</v>
          </cell>
          <cell r="C296" t="str">
            <v>UN</v>
          </cell>
          <cell r="D296">
            <v>46691</v>
          </cell>
        </row>
        <row r="297">
          <cell r="A297" t="str">
            <v>M14005</v>
          </cell>
          <cell r="B297" t="str">
            <v>Jaboneras porcelana acuario</v>
          </cell>
          <cell r="C297" t="str">
            <v>UN</v>
          </cell>
          <cell r="D297">
            <v>3963</v>
          </cell>
        </row>
        <row r="298">
          <cell r="A298" t="str">
            <v>M14006</v>
          </cell>
          <cell r="B298" t="str">
            <v>Juegos incrustar acuario</v>
          </cell>
          <cell r="C298" t="str">
            <v>UN</v>
          </cell>
          <cell r="D298" t="str">
            <v>19733.28</v>
          </cell>
        </row>
        <row r="299">
          <cell r="A299" t="str">
            <v>M14007</v>
          </cell>
          <cell r="B299" t="str">
            <v>Juegos incrustar royal</v>
          </cell>
          <cell r="C299" t="str">
            <v>UN</v>
          </cell>
          <cell r="D299" t="str">
            <v>24162.28</v>
          </cell>
        </row>
        <row r="300">
          <cell r="A300" t="str">
            <v>M14008</v>
          </cell>
          <cell r="B300" t="str">
            <v>Juegos incrustar stilo</v>
          </cell>
          <cell r="C300" t="str">
            <v>UN</v>
          </cell>
          <cell r="D300" t="str">
            <v>60221.15</v>
          </cell>
        </row>
        <row r="301">
          <cell r="A301" t="str">
            <v>M14009</v>
          </cell>
          <cell r="B301" t="str">
            <v>Lavaderos porcelana 11x11</v>
          </cell>
          <cell r="C301" t="str">
            <v>UN</v>
          </cell>
          <cell r="D301" t="str">
            <v>37249.76</v>
          </cell>
        </row>
        <row r="302">
          <cell r="A302" t="str">
            <v>M14010</v>
          </cell>
          <cell r="B302" t="str">
            <v>Lavaderos porcelana 20x20</v>
          </cell>
          <cell r="C302" t="str">
            <v>UN</v>
          </cell>
          <cell r="D302" t="str">
            <v>60856.28</v>
          </cell>
        </row>
        <row r="303">
          <cell r="A303" t="str">
            <v>M14011</v>
          </cell>
          <cell r="B303" t="str">
            <v>Mármol gris 30x15</v>
          </cell>
          <cell r="C303" t="str">
            <v>M²</v>
          </cell>
          <cell r="D303" t="str">
            <v>33245.36</v>
          </cell>
        </row>
        <row r="304">
          <cell r="A304" t="str">
            <v>M14012</v>
          </cell>
          <cell r="B304" t="str">
            <v>Mármol travertino peruano</v>
          </cell>
          <cell r="C304" t="str">
            <v>M²</v>
          </cell>
          <cell r="D304" t="str">
            <v>87270.49</v>
          </cell>
        </row>
        <row r="305">
          <cell r="A305" t="str">
            <v>M14013</v>
          </cell>
          <cell r="B305" t="str">
            <v>Marmol travertino 30x15</v>
          </cell>
          <cell r="C305" t="str">
            <v>M²</v>
          </cell>
          <cell r="D305">
            <v>34619.589999999997</v>
          </cell>
        </row>
        <row r="306">
          <cell r="A306" t="str">
            <v>M14014</v>
          </cell>
          <cell r="B306" t="str">
            <v>Papel de colgadura estilos</v>
          </cell>
          <cell r="C306" t="str">
            <v>M²</v>
          </cell>
          <cell r="D306">
            <v>4019.23</v>
          </cell>
        </row>
        <row r="307">
          <cell r="A307" t="str">
            <v>M14015</v>
          </cell>
          <cell r="B307" t="str">
            <v>Papel colgadura tipo 1</v>
          </cell>
          <cell r="C307" t="str">
            <v>M²</v>
          </cell>
          <cell r="D307">
            <v>4018.35</v>
          </cell>
        </row>
        <row r="308">
          <cell r="A308" t="str">
            <v>M14016</v>
          </cell>
          <cell r="B308" t="str">
            <v>Papelera porcelana acuario</v>
          </cell>
          <cell r="C308" t="str">
            <v>UN</v>
          </cell>
          <cell r="D308">
            <v>6299.72</v>
          </cell>
        </row>
        <row r="309">
          <cell r="A309" t="str">
            <v>M14017</v>
          </cell>
          <cell r="B309" t="str">
            <v>Piedra crema</v>
          </cell>
          <cell r="C309" t="str">
            <v>M²</v>
          </cell>
          <cell r="D309">
            <v>23492.93</v>
          </cell>
        </row>
        <row r="310">
          <cell r="A310" t="str">
            <v>M14018</v>
          </cell>
          <cell r="B310" t="str">
            <v>Pirlan ducha porc. 11x11</v>
          </cell>
          <cell r="C310" t="str">
            <v>ML</v>
          </cell>
          <cell r="D310">
            <v>2816.68</v>
          </cell>
        </row>
        <row r="311">
          <cell r="A311" t="str">
            <v>M14019</v>
          </cell>
          <cell r="B311" t="str">
            <v>Pirlan ducha porc. 20x20</v>
          </cell>
          <cell r="C311" t="str">
            <v>ML</v>
          </cell>
          <cell r="D311">
            <v>11013.45</v>
          </cell>
        </row>
        <row r="312">
          <cell r="A312" t="str">
            <v>M14020</v>
          </cell>
          <cell r="B312" t="str">
            <v>Porcelana esfumado base 20x20</v>
          </cell>
          <cell r="C312" t="str">
            <v>M²</v>
          </cell>
          <cell r="D312">
            <v>10357.200000000001</v>
          </cell>
        </row>
        <row r="313">
          <cell r="A313" t="str">
            <v>M14021</v>
          </cell>
          <cell r="B313" t="str">
            <v>Porcelana estancia dunas 11x11</v>
          </cell>
          <cell r="C313" t="str">
            <v>M²</v>
          </cell>
          <cell r="D313">
            <v>7150.91</v>
          </cell>
        </row>
        <row r="314">
          <cell r="A314" t="str">
            <v>M14022</v>
          </cell>
          <cell r="B314" t="str">
            <v>Rejillas plásticas sosco 3x2</v>
          </cell>
          <cell r="C314" t="str">
            <v>UN</v>
          </cell>
          <cell r="D314">
            <v>822.44</v>
          </cell>
        </row>
        <row r="315">
          <cell r="A315" t="str">
            <v>M14023</v>
          </cell>
          <cell r="B315" t="str">
            <v>Rejilla sifón 20x20</v>
          </cell>
          <cell r="C315" t="str">
            <v>UN</v>
          </cell>
          <cell r="D315">
            <v>8715.08</v>
          </cell>
        </row>
        <row r="316">
          <cell r="A316" t="str">
            <v>M14024</v>
          </cell>
          <cell r="B316" t="str">
            <v>Rejilla sifón 4,5x3,5</v>
          </cell>
          <cell r="C316" t="str">
            <v>UN</v>
          </cell>
          <cell r="D316">
            <v>5052.96</v>
          </cell>
        </row>
        <row r="317">
          <cell r="A317" t="str">
            <v>M14025</v>
          </cell>
          <cell r="B317" t="str">
            <v>Rejillas sosco 3x2</v>
          </cell>
          <cell r="C317" t="str">
            <v>UN</v>
          </cell>
          <cell r="D317">
            <v>1424.5</v>
          </cell>
        </row>
        <row r="318">
          <cell r="A318" t="str">
            <v>M14026</v>
          </cell>
          <cell r="B318" t="str">
            <v>Rejillas vent. 20x20</v>
          </cell>
          <cell r="C318" t="str">
            <v>UN</v>
          </cell>
          <cell r="D318">
            <v>3070</v>
          </cell>
        </row>
        <row r="319">
          <cell r="A319" t="str">
            <v>M14027</v>
          </cell>
          <cell r="B319" t="str">
            <v>Remate bocel aluminio</v>
          </cell>
          <cell r="C319" t="str">
            <v>ML</v>
          </cell>
          <cell r="D319">
            <v>640.5</v>
          </cell>
        </row>
        <row r="320">
          <cell r="A320" t="str">
            <v>M14028</v>
          </cell>
          <cell r="B320" t="str">
            <v>Remate bocel porc. 0,11</v>
          </cell>
          <cell r="C320" t="str">
            <v>ML</v>
          </cell>
          <cell r="D320">
            <v>1605.03</v>
          </cell>
        </row>
        <row r="321">
          <cell r="A321" t="str">
            <v>M14029</v>
          </cell>
          <cell r="B321" t="str">
            <v>Tapas registro 20x20</v>
          </cell>
          <cell r="C321" t="str">
            <v>UN</v>
          </cell>
          <cell r="D321">
            <v>9825.2000000000007</v>
          </cell>
        </row>
        <row r="322">
          <cell r="A322" t="str">
            <v>M14030</v>
          </cell>
          <cell r="B322" t="str">
            <v>Tapas registro 6x6</v>
          </cell>
          <cell r="C322" t="str">
            <v>UN</v>
          </cell>
          <cell r="D322">
            <v>4657.3999999999996</v>
          </cell>
        </row>
        <row r="323">
          <cell r="A323" t="str">
            <v>M14031</v>
          </cell>
          <cell r="B323" t="str">
            <v>Válvula lavadero 2"</v>
          </cell>
          <cell r="C323" t="str">
            <v>UN</v>
          </cell>
          <cell r="D323">
            <v>2204</v>
          </cell>
        </row>
        <row r="324">
          <cell r="A324" t="str">
            <v>M14032</v>
          </cell>
          <cell r="B324" t="str">
            <v>Sanitario nova blanco</v>
          </cell>
          <cell r="C324" t="str">
            <v>UN</v>
          </cell>
          <cell r="D324">
            <v>87780</v>
          </cell>
        </row>
        <row r="325">
          <cell r="A325" t="str">
            <v>M14033</v>
          </cell>
          <cell r="B325" t="str">
            <v>Lavamanos NOVA</v>
          </cell>
          <cell r="C325" t="str">
            <v>UN</v>
          </cell>
          <cell r="D325">
            <v>77612.5</v>
          </cell>
        </row>
        <row r="326">
          <cell r="A326" t="str">
            <v>M14034</v>
          </cell>
          <cell r="B326" t="str">
            <v>Orinal mediano</v>
          </cell>
          <cell r="C326" t="str">
            <v>UN</v>
          </cell>
          <cell r="D326">
            <v>61692.5</v>
          </cell>
        </row>
        <row r="327">
          <cell r="A327" t="str">
            <v>M15000</v>
          </cell>
          <cell r="B327" t="str">
            <v>Luminarias y lámparas:</v>
          </cell>
        </row>
        <row r="328">
          <cell r="A328" t="str">
            <v>M15001</v>
          </cell>
          <cell r="B328" t="str">
            <v>Roseta bakelita AVE</v>
          </cell>
          <cell r="C328" t="str">
            <v>UN</v>
          </cell>
          <cell r="D328">
            <v>591.6</v>
          </cell>
        </row>
        <row r="329">
          <cell r="A329" t="str">
            <v>M15002</v>
          </cell>
          <cell r="B329" t="str">
            <v>Roseta porcelana</v>
          </cell>
          <cell r="C329" t="str">
            <v>UN</v>
          </cell>
          <cell r="D329">
            <v>610.5</v>
          </cell>
        </row>
        <row r="330">
          <cell r="A330" t="str">
            <v>M15003</v>
          </cell>
          <cell r="B330" t="str">
            <v>Lámpara FLCTE 4x20 X-20K</v>
          </cell>
          <cell r="C330" t="str">
            <v>UN</v>
          </cell>
          <cell r="D330">
            <v>58877.87</v>
          </cell>
        </row>
        <row r="331">
          <cell r="A331" t="str">
            <v>M15004</v>
          </cell>
          <cell r="B331" t="str">
            <v>Lámpara FLCTE 4x20 X-70P</v>
          </cell>
          <cell r="C331" t="str">
            <v>UN</v>
          </cell>
          <cell r="D331">
            <v>76871.490000000005</v>
          </cell>
        </row>
        <row r="332">
          <cell r="A332" t="str">
            <v>M15005</v>
          </cell>
          <cell r="B332" t="str">
            <v>Lámpara SLIM 2x48 X-13K</v>
          </cell>
          <cell r="C332" t="str">
            <v>UN</v>
          </cell>
          <cell r="D332">
            <v>66735.839999999997</v>
          </cell>
        </row>
        <row r="333">
          <cell r="A333" t="str">
            <v>M15006</v>
          </cell>
          <cell r="B333" t="str">
            <v>Lámpara SLIM 2x48 X-20KM</v>
          </cell>
          <cell r="C333" t="str">
            <v>UN</v>
          </cell>
          <cell r="D333">
            <v>73568.86</v>
          </cell>
        </row>
        <row r="334">
          <cell r="A334" t="str">
            <v>M15007</v>
          </cell>
          <cell r="B334" t="str">
            <v>Farol para poste 125W</v>
          </cell>
          <cell r="C334" t="str">
            <v>UN</v>
          </cell>
          <cell r="D334">
            <v>177658.55</v>
          </cell>
        </row>
        <row r="335">
          <cell r="A335" t="str">
            <v>M15008</v>
          </cell>
          <cell r="B335" t="str">
            <v>Lámpara FLCTE 2x20 X-13K</v>
          </cell>
          <cell r="C335" t="str">
            <v>UN</v>
          </cell>
          <cell r="D335">
            <v>33823.46</v>
          </cell>
        </row>
        <row r="336">
          <cell r="A336" t="str">
            <v>M18000</v>
          </cell>
          <cell r="B336" t="str">
            <v>Puertas:</v>
          </cell>
        </row>
        <row r="337">
          <cell r="A337" t="str">
            <v>M18001</v>
          </cell>
          <cell r="B337" t="str">
            <v>Puerta doble moldura cedro 1,20x2,00</v>
          </cell>
          <cell r="C337" t="str">
            <v>UN</v>
          </cell>
          <cell r="D337">
            <v>429000</v>
          </cell>
        </row>
        <row r="338">
          <cell r="A338" t="str">
            <v>M18002</v>
          </cell>
          <cell r="B338" t="str">
            <v>Puerta doble moldura FLORM 1,20x2,00</v>
          </cell>
          <cell r="C338" t="str">
            <v>UN</v>
          </cell>
          <cell r="D338">
            <v>482625</v>
          </cell>
        </row>
        <row r="339">
          <cell r="A339" t="str">
            <v>M18003</v>
          </cell>
          <cell r="B339" t="str">
            <v>Puerta sensilla flor morado 0,80x2,00</v>
          </cell>
          <cell r="C339" t="str">
            <v>UN</v>
          </cell>
          <cell r="D339">
            <v>150000</v>
          </cell>
        </row>
        <row r="340">
          <cell r="A340" t="str">
            <v>M18004</v>
          </cell>
          <cell r="B340" t="str">
            <v>Puerta sensilla moldura cedro 0,80x2,00</v>
          </cell>
          <cell r="C340" t="str">
            <v>UN</v>
          </cell>
          <cell r="D340">
            <v>308343.75</v>
          </cell>
        </row>
        <row r="341">
          <cell r="A341" t="str">
            <v>M18005</v>
          </cell>
          <cell r="B341" t="str">
            <v>Puerta metálica</v>
          </cell>
          <cell r="C341" t="str">
            <v>M²</v>
          </cell>
          <cell r="D341">
            <v>54964.93</v>
          </cell>
        </row>
        <row r="342">
          <cell r="A342" t="str">
            <v>M19000</v>
          </cell>
          <cell r="B342" t="str">
            <v>Varios:</v>
          </cell>
        </row>
        <row r="343">
          <cell r="A343" t="str">
            <v>M19001</v>
          </cell>
          <cell r="B343" t="str">
            <v>Tornillo P/MAD. 1x6"</v>
          </cell>
          <cell r="C343" t="str">
            <v>UN</v>
          </cell>
          <cell r="D343">
            <v>11.51</v>
          </cell>
        </row>
        <row r="344">
          <cell r="A344" t="str">
            <v>M19002</v>
          </cell>
          <cell r="B344" t="str">
            <v>Perfil galvan. pag 230 18</v>
          </cell>
          <cell r="C344" t="str">
            <v>ML</v>
          </cell>
          <cell r="D344">
            <v>3003.9</v>
          </cell>
        </row>
        <row r="345">
          <cell r="A345" t="str">
            <v>M19003</v>
          </cell>
          <cell r="B345" t="str">
            <v>Cubierta arquitectónica</v>
          </cell>
          <cell r="C345" t="str">
            <v>UN</v>
          </cell>
          <cell r="D345">
            <v>15012.37</v>
          </cell>
        </row>
        <row r="346">
          <cell r="A346" t="str">
            <v>M19004</v>
          </cell>
          <cell r="B346" t="str">
            <v>Bisagra común 3"</v>
          </cell>
          <cell r="C346" t="str">
            <v>UN</v>
          </cell>
          <cell r="D346">
            <v>313.5</v>
          </cell>
        </row>
        <row r="347">
          <cell r="A347" t="str">
            <v>M19005</v>
          </cell>
          <cell r="B347" t="str">
            <v>P/candado simple 3"</v>
          </cell>
          <cell r="C347" t="str">
            <v>UN</v>
          </cell>
          <cell r="D347">
            <v>788.02</v>
          </cell>
        </row>
        <row r="348">
          <cell r="A348" t="str">
            <v>M19006</v>
          </cell>
          <cell r="B348" t="str">
            <v>T. chapa-ordinario 0,30</v>
          </cell>
          <cell r="C348" t="str">
            <v>ML</v>
          </cell>
          <cell r="D348">
            <v>1082.5</v>
          </cell>
        </row>
        <row r="349">
          <cell r="A349" t="str">
            <v>M19007</v>
          </cell>
          <cell r="B349" t="str">
            <v>Vara de clavo</v>
          </cell>
          <cell r="C349" t="str">
            <v>ML</v>
          </cell>
          <cell r="D349">
            <v>1416.25</v>
          </cell>
        </row>
        <row r="350">
          <cell r="A350" t="str">
            <v>M19008</v>
          </cell>
          <cell r="B350" t="str">
            <v>Tiras alistado 3x3x3</v>
          </cell>
          <cell r="C350" t="str">
            <v>ML</v>
          </cell>
          <cell r="D350">
            <v>208.32</v>
          </cell>
        </row>
        <row r="351">
          <cell r="A351" t="str">
            <v>M19009</v>
          </cell>
          <cell r="B351" t="str">
            <v>Pegante boxer [750ml]</v>
          </cell>
          <cell r="C351" t="str">
            <v>UN</v>
          </cell>
          <cell r="D351">
            <v>3333.75</v>
          </cell>
        </row>
        <row r="352">
          <cell r="A352" t="str">
            <v>M19010</v>
          </cell>
          <cell r="B352" t="str">
            <v>Señales y otros</v>
          </cell>
          <cell r="C352" t="str">
            <v>GLB</v>
          </cell>
          <cell r="D352">
            <v>1</v>
          </cell>
        </row>
        <row r="353">
          <cell r="A353" t="str">
            <v>M19011</v>
          </cell>
          <cell r="B353" t="str">
            <v>Explosivos</v>
          </cell>
          <cell r="C353" t="str">
            <v>KG</v>
          </cell>
          <cell r="D353">
            <v>10000</v>
          </cell>
        </row>
        <row r="354">
          <cell r="A354" t="str">
            <v>M19012</v>
          </cell>
          <cell r="B354" t="str">
            <v>Agua de carrotanque</v>
          </cell>
          <cell r="C354" t="str">
            <v>LT</v>
          </cell>
          <cell r="D354">
            <v>4.5</v>
          </cell>
        </row>
        <row r="355">
          <cell r="A355" t="str">
            <v>M19013</v>
          </cell>
          <cell r="B355" t="str">
            <v>Malla gavión</v>
          </cell>
          <cell r="C355" t="str">
            <v>ML</v>
          </cell>
          <cell r="D355">
            <v>2000</v>
          </cell>
        </row>
        <row r="356">
          <cell r="A356" t="str">
            <v>M19014</v>
          </cell>
          <cell r="B356" t="str">
            <v>Geotextil</v>
          </cell>
          <cell r="C356" t="str">
            <v>M²</v>
          </cell>
          <cell r="D356">
            <v>6000</v>
          </cell>
        </row>
        <row r="357">
          <cell r="A357" t="str">
            <v>M20000</v>
          </cell>
          <cell r="B357" t="str">
            <v>Mampostería:</v>
          </cell>
        </row>
        <row r="358">
          <cell r="A358" t="str">
            <v>M20001</v>
          </cell>
          <cell r="B358" t="str">
            <v>Mortero para pega 1:3/lt</v>
          </cell>
          <cell r="C358" t="str">
            <v>LT</v>
          </cell>
          <cell r="D358">
            <v>83.14</v>
          </cell>
        </row>
        <row r="359">
          <cell r="A359" t="str">
            <v>M20002</v>
          </cell>
          <cell r="B359" t="str">
            <v>Mortero 1:4</v>
          </cell>
          <cell r="C359" t="str">
            <v>M³</v>
          </cell>
          <cell r="D359">
            <v>76915</v>
          </cell>
        </row>
        <row r="360">
          <cell r="A360" t="str">
            <v>M21000</v>
          </cell>
          <cell r="B360" t="str">
            <v>Enchapes para muros:</v>
          </cell>
        </row>
        <row r="361">
          <cell r="A361" t="str">
            <v>M21001</v>
          </cell>
          <cell r="B361" t="str">
            <v>Porcelana DUNAS 11x11</v>
          </cell>
          <cell r="C361" t="str">
            <v>M²</v>
          </cell>
          <cell r="D361">
            <v>8478.75</v>
          </cell>
        </row>
        <row r="362">
          <cell r="A362" t="str">
            <v>M21002</v>
          </cell>
          <cell r="B362" t="str">
            <v>Porcelana estancia GRABA 11x11</v>
          </cell>
          <cell r="C362" t="str">
            <v>M²</v>
          </cell>
          <cell r="D362">
            <v>7267.5</v>
          </cell>
        </row>
        <row r="363">
          <cell r="A363" t="str">
            <v>M21003</v>
          </cell>
          <cell r="B363" t="str">
            <v>Porcelana estancia PLANO 11x11</v>
          </cell>
          <cell r="C363" t="str">
            <v>M²</v>
          </cell>
          <cell r="D363">
            <v>7267.5</v>
          </cell>
        </row>
        <row r="364">
          <cell r="A364" t="str">
            <v>M22000</v>
          </cell>
          <cell r="B364" t="str">
            <v>Estructura Metálica:</v>
          </cell>
        </row>
        <row r="365">
          <cell r="A365" t="str">
            <v>M22001</v>
          </cell>
          <cell r="B365" t="str">
            <v>Cerchas</v>
          </cell>
          <cell r="C365" t="str">
            <v>UN</v>
          </cell>
          <cell r="D365">
            <v>1250000</v>
          </cell>
        </row>
        <row r="366">
          <cell r="A366" t="str">
            <v>M22002</v>
          </cell>
          <cell r="B366" t="str">
            <v>Rejillas piso 0,3</v>
          </cell>
          <cell r="C366" t="str">
            <v>ML</v>
          </cell>
          <cell r="D366">
            <v>16023</v>
          </cell>
        </row>
        <row r="367">
          <cell r="A367" t="str">
            <v>M23000</v>
          </cell>
          <cell r="B367" t="str">
            <v>Pavimento Asfáltico</v>
          </cell>
        </row>
        <row r="368">
          <cell r="A368" t="str">
            <v>M23001</v>
          </cell>
          <cell r="B368" t="str">
            <v>Sub-base</v>
          </cell>
          <cell r="C368" t="str">
            <v>M³</v>
          </cell>
          <cell r="D368">
            <v>6496</v>
          </cell>
        </row>
        <row r="369">
          <cell r="A369" t="str">
            <v>M23002</v>
          </cell>
          <cell r="B369" t="str">
            <v>Base 7cm 1150-IV (obra)</v>
          </cell>
          <cell r="C369" t="str">
            <v>M²</v>
          </cell>
          <cell r="D369">
            <v>8980</v>
          </cell>
        </row>
        <row r="370">
          <cell r="A370" t="str">
            <v>M23003</v>
          </cell>
          <cell r="B370" t="str">
            <v>Base 7cm 1350 (obra)</v>
          </cell>
          <cell r="C370" t="str">
            <v>M²</v>
          </cell>
          <cell r="D370">
            <v>8313.64</v>
          </cell>
        </row>
        <row r="371">
          <cell r="A371" t="str">
            <v>M23004</v>
          </cell>
          <cell r="B371" t="str">
            <v>Base asfáltica (obra)</v>
          </cell>
          <cell r="C371" t="str">
            <v>M³</v>
          </cell>
          <cell r="D371">
            <v>118794.38</v>
          </cell>
        </row>
        <row r="372">
          <cell r="A372" t="str">
            <v>M23005</v>
          </cell>
          <cell r="B372" t="str">
            <v>Base asfáltica (planta)</v>
          </cell>
          <cell r="C372" t="str">
            <v>M³</v>
          </cell>
          <cell r="D372">
            <v>65461.52</v>
          </cell>
        </row>
        <row r="373">
          <cell r="A373" t="str">
            <v>M23006</v>
          </cell>
          <cell r="B373" t="str">
            <v>Rodadura 2,5cm (obra)</v>
          </cell>
          <cell r="C373" t="str">
            <v>M²</v>
          </cell>
          <cell r="D373">
            <v>3237.86</v>
          </cell>
        </row>
        <row r="374">
          <cell r="A374" t="str">
            <v>M23007</v>
          </cell>
          <cell r="B374" t="str">
            <v>Rodadura 5cm (obra)</v>
          </cell>
          <cell r="C374" t="str">
            <v>M²</v>
          </cell>
          <cell r="D374">
            <v>4224.46</v>
          </cell>
        </row>
        <row r="375">
          <cell r="A375" t="str">
            <v>M23008</v>
          </cell>
          <cell r="B375" t="str">
            <v>Rodadura asfáltica (obra)</v>
          </cell>
          <cell r="C375" t="str">
            <v>M³</v>
          </cell>
          <cell r="D375">
            <v>143658.9</v>
          </cell>
        </row>
        <row r="376">
          <cell r="A376" t="str">
            <v>M23009</v>
          </cell>
          <cell r="B376" t="str">
            <v>Rodadura asfáltica (planta)</v>
          </cell>
          <cell r="C376" t="str">
            <v>M³</v>
          </cell>
          <cell r="D376">
            <v>84669.49</v>
          </cell>
        </row>
        <row r="377">
          <cell r="A377" t="str">
            <v>M23010</v>
          </cell>
          <cell r="B377" t="str">
            <v>Imprimación</v>
          </cell>
          <cell r="C377" t="str">
            <v>M²</v>
          </cell>
          <cell r="D377">
            <v>324.8</v>
          </cell>
        </row>
        <row r="378">
          <cell r="A378" t="str">
            <v>M23011</v>
          </cell>
          <cell r="B378" t="str">
            <v>Concreto asfáltico</v>
          </cell>
          <cell r="C378" t="str">
            <v>M³</v>
          </cell>
          <cell r="D378">
            <v>32583.119999999999</v>
          </cell>
        </row>
        <row r="380">
          <cell r="A380" t="str">
            <v>BASE DE DATOS MAQUINARIA Y EQUIPOS</v>
          </cell>
        </row>
        <row r="381">
          <cell r="A381" t="str">
            <v>CODIGO</v>
          </cell>
          <cell r="B381" t="str">
            <v>DESCRIPCION</v>
          </cell>
          <cell r="C381" t="str">
            <v>TIPO</v>
          </cell>
          <cell r="D381" t="str">
            <v>MARCA</v>
          </cell>
          <cell r="E381" t="str">
            <v>MODELO</v>
          </cell>
          <cell r="F381" t="str">
            <v>CAPACIDAD</v>
          </cell>
          <cell r="G381" t="str">
            <v>UN</v>
          </cell>
          <cell r="H381" t="str">
            <v>PRECIO UNITARIO</v>
          </cell>
        </row>
        <row r="382">
          <cell r="A382" t="str">
            <v>E1000</v>
          </cell>
          <cell r="B382" t="str">
            <v>Maquinaria pesada [alquiler]:</v>
          </cell>
        </row>
        <row r="383">
          <cell r="A383" t="str">
            <v>E1001</v>
          </cell>
          <cell r="B383" t="str">
            <v>Vehículos pesados</v>
          </cell>
          <cell r="C383" t="str">
            <v>Volqueta pesada (35ton)</v>
          </cell>
          <cell r="D383" t="str">
            <v>Caterpillar</v>
          </cell>
          <cell r="E383" t="str">
            <v>769B (99F)</v>
          </cell>
          <cell r="F383" t="str">
            <v>35TON</v>
          </cell>
          <cell r="G383" t="str">
            <v>DIA</v>
          </cell>
          <cell r="H383">
            <v>33600</v>
          </cell>
        </row>
        <row r="384">
          <cell r="A384" t="str">
            <v>E1002</v>
          </cell>
          <cell r="B384" t="str">
            <v>Cargadores</v>
          </cell>
          <cell r="C384" t="str">
            <v>Cargador frontal sobre orugas (0,76m³)</v>
          </cell>
          <cell r="D384" t="str">
            <v>Case</v>
          </cell>
          <cell r="E384" t="str">
            <v>450B (PS)</v>
          </cell>
          <cell r="F384" t="str">
            <v>0,76M³</v>
          </cell>
          <cell r="G384" t="str">
            <v>DIA</v>
          </cell>
          <cell r="H384">
            <v>110323.5</v>
          </cell>
        </row>
        <row r="385">
          <cell r="A385" t="str">
            <v>E1003</v>
          </cell>
          <cell r="B385" t="str">
            <v>Compactadores</v>
          </cell>
          <cell r="C385" t="str">
            <v>Vibrocompactador eléctrico</v>
          </cell>
          <cell r="D385" t="str">
            <v>*</v>
          </cell>
          <cell r="E385" t="str">
            <v>*</v>
          </cell>
          <cell r="F385" t="str">
            <v>*</v>
          </cell>
          <cell r="G385" t="str">
            <v>DIA</v>
          </cell>
          <cell r="H385">
            <v>14000</v>
          </cell>
        </row>
        <row r="386">
          <cell r="A386" t="str">
            <v>E1004</v>
          </cell>
          <cell r="B386" t="str">
            <v>Retroexcavadoras hidráulicas</v>
          </cell>
          <cell r="C386" t="str">
            <v>Retroexcavadora sobre llantas (112HP)</v>
          </cell>
          <cell r="D386" t="str">
            <v>JCB</v>
          </cell>
          <cell r="E386" t="str">
            <v>807C</v>
          </cell>
          <cell r="F386" t="str">
            <v>0,57M³</v>
          </cell>
          <cell r="G386" t="str">
            <v>DIA</v>
          </cell>
          <cell r="H386">
            <v>128800</v>
          </cell>
        </row>
        <row r="387">
          <cell r="A387" t="str">
            <v>E1005</v>
          </cell>
          <cell r="B387" t="str">
            <v>Retroexcavadoras hidráulicas</v>
          </cell>
          <cell r="C387" t="str">
            <v>Retroexcavadora sobre orugas (185 HP)</v>
          </cell>
          <cell r="D387" t="str">
            <v>American</v>
          </cell>
          <cell r="E387" t="str">
            <v>25A</v>
          </cell>
          <cell r="F387" t="str">
            <v>1,05M³</v>
          </cell>
          <cell r="G387" t="str">
            <v>DIA</v>
          </cell>
          <cell r="H387">
            <v>212800</v>
          </cell>
        </row>
        <row r="388">
          <cell r="A388" t="str">
            <v>E1006</v>
          </cell>
          <cell r="B388" t="str">
            <v>Tractores</v>
          </cell>
          <cell r="C388" t="str">
            <v>Tractor sobre orugas</v>
          </cell>
          <cell r="D388" t="str">
            <v>Caterpillar</v>
          </cell>
          <cell r="E388" t="str">
            <v>D 4E 27X (DD)</v>
          </cell>
          <cell r="F388" t="str">
            <v>*</v>
          </cell>
          <cell r="G388" t="str">
            <v>DIA</v>
          </cell>
          <cell r="H388">
            <v>235200</v>
          </cell>
        </row>
        <row r="389">
          <cell r="A389" t="str">
            <v>E1007</v>
          </cell>
          <cell r="B389" t="str">
            <v>Vehículos pesados</v>
          </cell>
          <cell r="C389" t="str">
            <v>Volqueta (3,8 m³)</v>
          </cell>
          <cell r="D389" t="str">
            <v>Chevrolet</v>
          </cell>
          <cell r="E389" t="str">
            <v>C-70 149/189</v>
          </cell>
          <cell r="F389" t="str">
            <v>3,8M³</v>
          </cell>
          <cell r="G389" t="str">
            <v>DIA</v>
          </cell>
          <cell r="H389">
            <v>75600</v>
          </cell>
        </row>
        <row r="390">
          <cell r="A390" t="str">
            <v>E1008</v>
          </cell>
          <cell r="B390" t="str">
            <v>Motoniveladoras</v>
          </cell>
          <cell r="C390" t="str">
            <v>Motoniveladora (125HP)</v>
          </cell>
          <cell r="D390" t="str">
            <v>Caterpillar</v>
          </cell>
          <cell r="E390" t="str">
            <v>12 serie F (89H) PS</v>
          </cell>
          <cell r="F390" t="str">
            <v>*</v>
          </cell>
          <cell r="G390" t="str">
            <v>DIA</v>
          </cell>
          <cell r="H390">
            <v>179200</v>
          </cell>
        </row>
        <row r="391">
          <cell r="A391" t="str">
            <v>E1009</v>
          </cell>
          <cell r="B391" t="str">
            <v>Cilindros vibratorios lisos</v>
          </cell>
          <cell r="C391" t="str">
            <v>Cilindro vibratorio liso de arrastre</v>
          </cell>
          <cell r="D391" t="str">
            <v>Bomag</v>
          </cell>
          <cell r="E391" t="str">
            <v>BW 4</v>
          </cell>
          <cell r="F391" t="str">
            <v>*</v>
          </cell>
          <cell r="G391" t="str">
            <v>DIA</v>
          </cell>
          <cell r="H391">
            <v>140000</v>
          </cell>
        </row>
        <row r="392">
          <cell r="A392" t="str">
            <v>E1010</v>
          </cell>
          <cell r="B392" t="str">
            <v>Irrigador</v>
          </cell>
          <cell r="C392" t="str">
            <v>Carrotanque</v>
          </cell>
          <cell r="D392" t="str">
            <v>*</v>
          </cell>
          <cell r="E392" t="str">
            <v>*</v>
          </cell>
          <cell r="F392" t="str">
            <v>1000GAL</v>
          </cell>
          <cell r="G392" t="str">
            <v>DIA</v>
          </cell>
          <cell r="H392">
            <v>78400</v>
          </cell>
        </row>
        <row r="393">
          <cell r="A393" t="str">
            <v>E1011</v>
          </cell>
          <cell r="B393" t="str">
            <v>Terminadoras de asfalto</v>
          </cell>
          <cell r="C393" t="str">
            <v>Finisher, sobre orugas</v>
          </cell>
          <cell r="D393" t="str">
            <v>Baber Greene</v>
          </cell>
          <cell r="E393" t="str">
            <v>SB 111</v>
          </cell>
          <cell r="F393" t="str">
            <v>*</v>
          </cell>
          <cell r="G393" t="str">
            <v>DIA</v>
          </cell>
          <cell r="H393">
            <v>184800</v>
          </cell>
        </row>
        <row r="394">
          <cell r="A394" t="str">
            <v>E1012</v>
          </cell>
          <cell r="B394" t="str">
            <v>Cilindradores en tandem</v>
          </cell>
          <cell r="C394" t="str">
            <v>Cilindro estático</v>
          </cell>
          <cell r="D394" t="str">
            <v>Bomag</v>
          </cell>
          <cell r="E394" t="str">
            <v>S 812A</v>
          </cell>
          <cell r="F394" t="str">
            <v>*</v>
          </cell>
          <cell r="G394" t="str">
            <v>DIA</v>
          </cell>
          <cell r="H394">
            <v>140000</v>
          </cell>
        </row>
        <row r="395">
          <cell r="A395" t="str">
            <v>E1013</v>
          </cell>
          <cell r="B395" t="str">
            <v>Tractores</v>
          </cell>
          <cell r="C395" t="str">
            <v>Buldozer (220HP), sobre orugas</v>
          </cell>
          <cell r="D395" t="str">
            <v>Komatsu</v>
          </cell>
          <cell r="E395" t="str">
            <v>D 85A-18</v>
          </cell>
          <cell r="F395" t="str">
            <v>*</v>
          </cell>
          <cell r="G395" t="str">
            <v>DIA</v>
          </cell>
          <cell r="H395">
            <v>133000</v>
          </cell>
        </row>
        <row r="396">
          <cell r="A396" t="str">
            <v>E1014</v>
          </cell>
          <cell r="B396" t="str">
            <v>Irrigador de asfalto</v>
          </cell>
          <cell r="C396" t="str">
            <v>Irrigador de asfalto (1000gal)</v>
          </cell>
          <cell r="D396" t="str">
            <v>Rosco</v>
          </cell>
          <cell r="E396" t="str">
            <v>RES</v>
          </cell>
          <cell r="F396" t="str">
            <v>1000GAL</v>
          </cell>
          <cell r="G396" t="str">
            <v>DIA</v>
          </cell>
          <cell r="H396">
            <v>112000</v>
          </cell>
        </row>
        <row r="397">
          <cell r="A397" t="str">
            <v>E1015</v>
          </cell>
          <cell r="B397" t="str">
            <v>Vibradores para concreto</v>
          </cell>
          <cell r="C397" t="str">
            <v>Compresor vibrador</v>
          </cell>
          <cell r="D397" t="str">
            <v>Bosch</v>
          </cell>
          <cell r="E397" t="str">
            <v>1331 eje flexible 14'</v>
          </cell>
          <cell r="F397" t="str">
            <v>*</v>
          </cell>
          <cell r="G397" t="str">
            <v>DIA</v>
          </cell>
          <cell r="H397">
            <v>75600</v>
          </cell>
        </row>
        <row r="398">
          <cell r="A398" t="str">
            <v>E1016</v>
          </cell>
          <cell r="B398" t="str">
            <v>Perforadoras</v>
          </cell>
          <cell r="C398" t="str">
            <v>Perforador (rompe pavimentos)</v>
          </cell>
          <cell r="D398" t="str">
            <v>Ingersoll-Rand</v>
          </cell>
          <cell r="E398" t="str">
            <v>*</v>
          </cell>
          <cell r="F398" t="str">
            <v>*</v>
          </cell>
          <cell r="G398" t="str">
            <v>DIA</v>
          </cell>
          <cell r="H398">
            <v>128800</v>
          </cell>
        </row>
        <row r="399">
          <cell r="A399" t="str">
            <v>E1017</v>
          </cell>
          <cell r="B399" t="str">
            <v>Cargadores</v>
          </cell>
          <cell r="C399" t="str">
            <v>Cargador sobre llanata</v>
          </cell>
          <cell r="D399" t="str">
            <v>Allis Chalmers</v>
          </cell>
          <cell r="E399" t="str">
            <v>840B</v>
          </cell>
          <cell r="F399" t="str">
            <v>0,95M³</v>
          </cell>
          <cell r="G399" t="str">
            <v>DIA</v>
          </cell>
          <cell r="H399">
            <v>134400</v>
          </cell>
        </row>
        <row r="400">
          <cell r="A400" t="str">
            <v>E1018</v>
          </cell>
          <cell r="B400" t="str">
            <v>Mezcladoras de concreto</v>
          </cell>
          <cell r="C400" t="str">
            <v>Mezcladora genérica</v>
          </cell>
          <cell r="D400" t="str">
            <v>Proyecol</v>
          </cell>
          <cell r="E400" t="str">
            <v>6E Motor eléctrico</v>
          </cell>
          <cell r="F400" t="str">
            <v>0,17M³</v>
          </cell>
          <cell r="G400" t="str">
            <v>DIA</v>
          </cell>
          <cell r="H400">
            <v>10500</v>
          </cell>
        </row>
        <row r="401">
          <cell r="A401" t="str">
            <v>E1019</v>
          </cell>
          <cell r="B401" t="str">
            <v>Vehículos livianos</v>
          </cell>
          <cell r="C401" t="str">
            <v>Campero</v>
          </cell>
          <cell r="D401" t="str">
            <v>Nissan</v>
          </cell>
          <cell r="E401" t="str">
            <v>Patrol 4x4</v>
          </cell>
          <cell r="F401" t="str">
            <v>*</v>
          </cell>
          <cell r="G401" t="str">
            <v>DIA</v>
          </cell>
          <cell r="H401">
            <v>23333.33</v>
          </cell>
        </row>
        <row r="402">
          <cell r="A402" t="str">
            <v>E1020</v>
          </cell>
          <cell r="B402" t="str">
            <v>Vibradores</v>
          </cell>
          <cell r="C402" t="str">
            <v>Rana vibratoria</v>
          </cell>
          <cell r="D402" t="str">
            <v>*</v>
          </cell>
          <cell r="E402" t="str">
            <v>*</v>
          </cell>
          <cell r="F402" t="str">
            <v>*</v>
          </cell>
          <cell r="G402" t="str">
            <v>DIA</v>
          </cell>
          <cell r="H402">
            <v>15400</v>
          </cell>
        </row>
        <row r="403">
          <cell r="A403" t="str">
            <v>E1021</v>
          </cell>
          <cell r="B403" t="str">
            <v>Motobombas</v>
          </cell>
          <cell r="C403" t="str">
            <v>Motobomba genérica</v>
          </cell>
          <cell r="D403" t="str">
            <v>Genérica</v>
          </cell>
          <cell r="E403" t="str">
            <v>Sumergible</v>
          </cell>
          <cell r="F403" t="str">
            <v>*</v>
          </cell>
          <cell r="G403" t="str">
            <v>DIA</v>
          </cell>
          <cell r="H403">
            <v>11463</v>
          </cell>
        </row>
        <row r="404">
          <cell r="A404" t="str">
            <v>E2000</v>
          </cell>
          <cell r="B404" t="str">
            <v>Equipo [alquiler]:</v>
          </cell>
        </row>
        <row r="405">
          <cell r="A405" t="str">
            <v>E2001</v>
          </cell>
          <cell r="B405" t="str">
            <v>Vibradores</v>
          </cell>
          <cell r="C405" t="str">
            <v>Vibrador electrico</v>
          </cell>
          <cell r="D405" t="str">
            <v>*</v>
          </cell>
          <cell r="E405" t="str">
            <v>*</v>
          </cell>
          <cell r="F405" t="str">
            <v>*</v>
          </cell>
          <cell r="G405" t="str">
            <v>DIA</v>
          </cell>
          <cell r="H405">
            <v>10687.5</v>
          </cell>
        </row>
        <row r="406">
          <cell r="A406" t="str">
            <v>E2002</v>
          </cell>
          <cell r="B406" t="str">
            <v>Compresores de aire portátiles</v>
          </cell>
          <cell r="C406" t="str">
            <v>Compresor de 2 martillos (vibradores)</v>
          </cell>
          <cell r="D406" t="str">
            <v>*</v>
          </cell>
          <cell r="E406" t="str">
            <v>*</v>
          </cell>
          <cell r="F406" t="str">
            <v>*</v>
          </cell>
          <cell r="G406" t="str">
            <v>DIA</v>
          </cell>
          <cell r="H406">
            <v>1236000</v>
          </cell>
        </row>
        <row r="407">
          <cell r="A407" t="str">
            <v>E2003</v>
          </cell>
          <cell r="B407" t="str">
            <v xml:space="preserve">Cortadora de ladrillo </v>
          </cell>
          <cell r="C407" t="str">
            <v>*</v>
          </cell>
          <cell r="D407" t="str">
            <v>*</v>
          </cell>
          <cell r="E407" t="str">
            <v>*</v>
          </cell>
          <cell r="F407" t="str">
            <v>*</v>
          </cell>
          <cell r="G407" t="str">
            <v>DIA</v>
          </cell>
          <cell r="H407">
            <v>13750</v>
          </cell>
        </row>
        <row r="408">
          <cell r="A408" t="str">
            <v>E2004</v>
          </cell>
          <cell r="B408" t="str">
            <v>Escalera transporte vertical</v>
          </cell>
          <cell r="C408" t="str">
            <v>*</v>
          </cell>
          <cell r="D408" t="str">
            <v>*</v>
          </cell>
          <cell r="E408" t="str">
            <v>*</v>
          </cell>
          <cell r="F408" t="str">
            <v>*</v>
          </cell>
          <cell r="G408" t="str">
            <v>DIA</v>
          </cell>
          <cell r="H408">
            <v>415.62</v>
          </cell>
        </row>
        <row r="409">
          <cell r="A409" t="str">
            <v>E2005</v>
          </cell>
          <cell r="B409" t="str">
            <v xml:space="preserve">Paral corriente </v>
          </cell>
          <cell r="C409" t="str">
            <v>*</v>
          </cell>
          <cell r="D409" t="str">
            <v>*</v>
          </cell>
          <cell r="E409" t="str">
            <v>*</v>
          </cell>
          <cell r="F409" t="str">
            <v>*</v>
          </cell>
          <cell r="G409" t="str">
            <v>DIA</v>
          </cell>
          <cell r="H409">
            <v>50</v>
          </cell>
        </row>
        <row r="410">
          <cell r="A410" t="str">
            <v>E2006</v>
          </cell>
          <cell r="B410" t="str">
            <v>Torres grúas</v>
          </cell>
          <cell r="C410" t="str">
            <v>Grua H50 1200KG</v>
          </cell>
          <cell r="D410" t="str">
            <v>*</v>
          </cell>
          <cell r="E410" t="str">
            <v>*</v>
          </cell>
          <cell r="F410" t="str">
            <v>*</v>
          </cell>
          <cell r="G410" t="str">
            <v>DIA</v>
          </cell>
          <cell r="H410">
            <v>800000</v>
          </cell>
        </row>
        <row r="411">
          <cell r="A411" t="str">
            <v>E2007</v>
          </cell>
          <cell r="B411" t="str">
            <v>Equipo de soldadura</v>
          </cell>
          <cell r="C411" t="str">
            <v>*</v>
          </cell>
          <cell r="D411" t="str">
            <v>*</v>
          </cell>
          <cell r="E411" t="str">
            <v>*</v>
          </cell>
          <cell r="F411" t="str">
            <v>*</v>
          </cell>
          <cell r="G411" t="str">
            <v>DIA</v>
          </cell>
          <cell r="H411">
            <v>50000</v>
          </cell>
        </row>
        <row r="412">
          <cell r="A412" t="str">
            <v>E2008</v>
          </cell>
          <cell r="B412" t="str">
            <v>Equipo de topografía</v>
          </cell>
          <cell r="C412" t="str">
            <v>*</v>
          </cell>
          <cell r="D412" t="str">
            <v>*</v>
          </cell>
          <cell r="E412" t="str">
            <v>*</v>
          </cell>
          <cell r="F412" t="str">
            <v>*</v>
          </cell>
          <cell r="G412" t="str">
            <v>DIA</v>
          </cell>
          <cell r="H412">
            <v>7000</v>
          </cell>
        </row>
        <row r="413">
          <cell r="A413" t="str">
            <v>E2009</v>
          </cell>
          <cell r="B413" t="str">
            <v>Andamio colgante</v>
          </cell>
          <cell r="C413" t="str">
            <v>*</v>
          </cell>
          <cell r="D413" t="str">
            <v>*</v>
          </cell>
          <cell r="E413" t="str">
            <v>*</v>
          </cell>
          <cell r="F413" t="str">
            <v>*</v>
          </cell>
          <cell r="G413" t="str">
            <v>DIA</v>
          </cell>
          <cell r="H413">
            <v>750</v>
          </cell>
        </row>
        <row r="414">
          <cell r="A414" t="str">
            <v>E2010</v>
          </cell>
          <cell r="B414" t="str">
            <v>Andamio metalico tubular</v>
          </cell>
          <cell r="C414" t="str">
            <v>*</v>
          </cell>
          <cell r="D414" t="str">
            <v>*</v>
          </cell>
          <cell r="E414" t="str">
            <v>*</v>
          </cell>
          <cell r="F414" t="str">
            <v>*</v>
          </cell>
          <cell r="G414" t="str">
            <v>DIA</v>
          </cell>
          <cell r="H414">
            <v>200</v>
          </cell>
        </row>
        <row r="415">
          <cell r="A415" t="str">
            <v>E2011</v>
          </cell>
          <cell r="B415" t="str">
            <v>Andamio sección</v>
          </cell>
          <cell r="C415" t="str">
            <v>*</v>
          </cell>
          <cell r="D415" t="str">
            <v>*</v>
          </cell>
          <cell r="E415" t="str">
            <v>*</v>
          </cell>
          <cell r="F415" t="str">
            <v>*</v>
          </cell>
          <cell r="G415" t="str">
            <v>DIA</v>
          </cell>
          <cell r="H415">
            <v>158.33000000000001</v>
          </cell>
        </row>
        <row r="416">
          <cell r="A416" t="str">
            <v>E2012</v>
          </cell>
          <cell r="B416" t="str">
            <v>Camilla en madera 0,70x1,40</v>
          </cell>
          <cell r="C416" t="str">
            <v>*</v>
          </cell>
          <cell r="D416" t="str">
            <v>*</v>
          </cell>
          <cell r="E416" t="str">
            <v>*</v>
          </cell>
          <cell r="F416" t="str">
            <v>*</v>
          </cell>
          <cell r="G416" t="str">
            <v>DIA</v>
          </cell>
          <cell r="H416">
            <v>49.87</v>
          </cell>
        </row>
        <row r="417">
          <cell r="A417" t="str">
            <v>E2013</v>
          </cell>
          <cell r="B417" t="str">
            <v>Camilla en madera para formaleta</v>
          </cell>
          <cell r="C417" t="str">
            <v>*</v>
          </cell>
          <cell r="D417" t="str">
            <v>*</v>
          </cell>
          <cell r="E417" t="str">
            <v>*</v>
          </cell>
          <cell r="F417" t="str">
            <v>*</v>
          </cell>
          <cell r="G417" t="str">
            <v>DIA</v>
          </cell>
          <cell r="H417">
            <v>58.12</v>
          </cell>
        </row>
        <row r="418">
          <cell r="A418" t="str">
            <v>E2014</v>
          </cell>
          <cell r="B418" t="str">
            <v>Formaleta para columnas 30x30</v>
          </cell>
          <cell r="C418" t="str">
            <v>*</v>
          </cell>
          <cell r="D418" t="str">
            <v>*</v>
          </cell>
          <cell r="E418" t="str">
            <v>*</v>
          </cell>
          <cell r="F418" t="str">
            <v>*</v>
          </cell>
          <cell r="G418" t="str">
            <v>DIA</v>
          </cell>
          <cell r="H418">
            <v>25.83</v>
          </cell>
        </row>
        <row r="419">
          <cell r="A419" t="str">
            <v>E2015</v>
          </cell>
          <cell r="B419" t="str">
            <v>Formaleta para columnas 50x50</v>
          </cell>
          <cell r="C419" t="str">
            <v>*</v>
          </cell>
          <cell r="D419" t="str">
            <v>*</v>
          </cell>
          <cell r="E419" t="str">
            <v>*</v>
          </cell>
          <cell r="F419" t="str">
            <v>*</v>
          </cell>
          <cell r="G419" t="str">
            <v>DIA</v>
          </cell>
          <cell r="H419">
            <v>812.5</v>
          </cell>
        </row>
        <row r="420">
          <cell r="A420" t="str">
            <v>E2016</v>
          </cell>
          <cell r="B420" t="str">
            <v>Formaleta entrepisos &lt;200 m²</v>
          </cell>
          <cell r="C420" t="str">
            <v>*</v>
          </cell>
          <cell r="D420" t="str">
            <v>*</v>
          </cell>
          <cell r="E420" t="str">
            <v>*</v>
          </cell>
          <cell r="F420" t="str">
            <v>*</v>
          </cell>
          <cell r="G420" t="str">
            <v>DIA</v>
          </cell>
          <cell r="H420">
            <v>96.45</v>
          </cell>
        </row>
        <row r="421">
          <cell r="A421" t="str">
            <v>E2017</v>
          </cell>
          <cell r="B421" t="str">
            <v>Formaleta de entrepisos &lt;500 m²</v>
          </cell>
          <cell r="C421" t="str">
            <v>*</v>
          </cell>
          <cell r="D421" t="str">
            <v>*</v>
          </cell>
          <cell r="E421" t="str">
            <v>*</v>
          </cell>
          <cell r="F421" t="str">
            <v>*</v>
          </cell>
          <cell r="G421" t="str">
            <v>DIA</v>
          </cell>
          <cell r="H421">
            <v>103.12</v>
          </cell>
        </row>
        <row r="422">
          <cell r="A422" t="str">
            <v>E2018</v>
          </cell>
          <cell r="B422" t="str">
            <v>Formaleta [camilla+parales+cerchas+crucetas]</v>
          </cell>
          <cell r="C422" t="str">
            <v>*</v>
          </cell>
          <cell r="D422" t="str">
            <v>*</v>
          </cell>
          <cell r="E422" t="str">
            <v>*</v>
          </cell>
          <cell r="F422" t="str">
            <v>*</v>
          </cell>
          <cell r="G422" t="str">
            <v>DIA</v>
          </cell>
          <cell r="H422">
            <v>2778.75</v>
          </cell>
        </row>
        <row r="424">
          <cell r="A424" t="str">
            <v>BASE DE DATOS MANO DE OBRA</v>
          </cell>
        </row>
        <row r="425">
          <cell r="A425" t="str">
            <v>CODIGO</v>
          </cell>
          <cell r="B425" t="str">
            <v>DESCRIPCION</v>
          </cell>
          <cell r="C425" t="str">
            <v>UN</v>
          </cell>
          <cell r="D425" t="str">
            <v>VALOR UNITARIO</v>
          </cell>
        </row>
        <row r="426">
          <cell r="A426" t="str">
            <v>C1000</v>
          </cell>
          <cell r="B426" t="str">
            <v>Ingeniero director</v>
          </cell>
          <cell r="C426" t="str">
            <v>MES</v>
          </cell>
          <cell r="D426">
            <v>1450000</v>
          </cell>
        </row>
        <row r="427">
          <cell r="A427" t="str">
            <v>C1001</v>
          </cell>
          <cell r="B427" t="str">
            <v>Ingeniero residente</v>
          </cell>
          <cell r="C427" t="str">
            <v>MES</v>
          </cell>
          <cell r="D427">
            <v>928000</v>
          </cell>
        </row>
        <row r="428">
          <cell r="A428" t="str">
            <v>C1002</v>
          </cell>
          <cell r="B428" t="str">
            <v>Ingeniero de producción</v>
          </cell>
          <cell r="C428" t="str">
            <v>MES</v>
          </cell>
          <cell r="D428">
            <v>754000</v>
          </cell>
        </row>
        <row r="429">
          <cell r="A429" t="str">
            <v>C1003</v>
          </cell>
          <cell r="B429" t="str">
            <v>Topógrafo</v>
          </cell>
          <cell r="C429" t="str">
            <v>MES</v>
          </cell>
          <cell r="D429">
            <v>464000</v>
          </cell>
        </row>
        <row r="430">
          <cell r="A430" t="str">
            <v>C1004</v>
          </cell>
          <cell r="B430" t="str">
            <v>Cadenero I</v>
          </cell>
          <cell r="C430" t="str">
            <v>MES</v>
          </cell>
          <cell r="D430">
            <v>232000</v>
          </cell>
        </row>
        <row r="431">
          <cell r="A431" t="str">
            <v>C1005</v>
          </cell>
          <cell r="B431" t="str">
            <v>Cadenero II</v>
          </cell>
          <cell r="C431" t="str">
            <v>MES</v>
          </cell>
          <cell r="D431">
            <v>191400</v>
          </cell>
        </row>
        <row r="432">
          <cell r="A432" t="str">
            <v>C1006</v>
          </cell>
          <cell r="B432" t="str">
            <v>Estaquero</v>
          </cell>
          <cell r="C432" t="str">
            <v>MES</v>
          </cell>
          <cell r="D432">
            <v>145000</v>
          </cell>
        </row>
        <row r="433">
          <cell r="A433" t="str">
            <v>C1007</v>
          </cell>
          <cell r="B433" t="str">
            <v>Topógrafo inspector</v>
          </cell>
          <cell r="C433" t="str">
            <v>MES</v>
          </cell>
          <cell r="D433">
            <v>522000</v>
          </cell>
        </row>
        <row r="434">
          <cell r="A434" t="str">
            <v>C1008</v>
          </cell>
          <cell r="B434" t="str">
            <v>Almacenista</v>
          </cell>
          <cell r="C434" t="str">
            <v>MES</v>
          </cell>
          <cell r="D434">
            <v>220000</v>
          </cell>
        </row>
        <row r="435">
          <cell r="A435" t="str">
            <v>C1009</v>
          </cell>
          <cell r="B435" t="str">
            <v>Asistente administración</v>
          </cell>
          <cell r="C435" t="str">
            <v>MES</v>
          </cell>
          <cell r="D435">
            <v>290000</v>
          </cell>
        </row>
        <row r="436">
          <cell r="A436" t="str">
            <v>C1010</v>
          </cell>
          <cell r="B436" t="str">
            <v>Celador</v>
          </cell>
          <cell r="C436" t="str">
            <v>MES</v>
          </cell>
          <cell r="D436">
            <v>150000</v>
          </cell>
        </row>
        <row r="437">
          <cell r="A437" t="str">
            <v>C1011</v>
          </cell>
          <cell r="B437" t="str">
            <v>Inspector de equipos</v>
          </cell>
          <cell r="C437" t="str">
            <v>MES</v>
          </cell>
          <cell r="D437">
            <v>348000</v>
          </cell>
        </row>
        <row r="438">
          <cell r="A438" t="str">
            <v>C1012</v>
          </cell>
          <cell r="B438" t="str">
            <v>Maestro</v>
          </cell>
          <cell r="C438" t="str">
            <v>MES</v>
          </cell>
          <cell r="D438">
            <v>462850</v>
          </cell>
        </row>
        <row r="439">
          <cell r="A439" t="str">
            <v>C1013</v>
          </cell>
          <cell r="B439" t="str">
            <v>Oficial</v>
          </cell>
          <cell r="C439" t="str">
            <v>JORNAL</v>
          </cell>
          <cell r="D439">
            <v>8120</v>
          </cell>
        </row>
        <row r="440">
          <cell r="A440" t="str">
            <v>C1014</v>
          </cell>
          <cell r="B440" t="str">
            <v>Obrero</v>
          </cell>
          <cell r="C440" t="str">
            <v>JORNAL</v>
          </cell>
          <cell r="D440">
            <v>5800</v>
          </cell>
        </row>
        <row r="441">
          <cell r="A441" t="str">
            <v>C1015</v>
          </cell>
          <cell r="B441" t="str">
            <v>Conductor</v>
          </cell>
          <cell r="C441" t="str">
            <v>MES</v>
          </cell>
          <cell r="D441">
            <v>232000</v>
          </cell>
        </row>
        <row r="443">
          <cell r="A443" t="str">
            <v>BASE DE DATOS TRANSPORTE</v>
          </cell>
        </row>
        <row r="444">
          <cell r="A444" t="str">
            <v>CODIGO</v>
          </cell>
          <cell r="B444" t="str">
            <v>MATERIAL</v>
          </cell>
          <cell r="C444" t="str">
            <v>UN</v>
          </cell>
          <cell r="D444" t="str">
            <v>PRECIO UNITARIO</v>
          </cell>
        </row>
        <row r="445">
          <cell r="A445" t="str">
            <v>T1000</v>
          </cell>
          <cell r="B445" t="str">
            <v>Materiales</v>
          </cell>
        </row>
        <row r="446">
          <cell r="A446" t="str">
            <v>T1001</v>
          </cell>
          <cell r="B446" t="str">
            <v>Base</v>
          </cell>
          <cell r="C446" t="str">
            <v>KM</v>
          </cell>
          <cell r="D446">
            <v>145000</v>
          </cell>
        </row>
        <row r="447">
          <cell r="A447" t="str">
            <v>T1002</v>
          </cell>
          <cell r="B447" t="str">
            <v>Sub-base</v>
          </cell>
          <cell r="C447" t="str">
            <v>KM</v>
          </cell>
          <cell r="D447">
            <v>166000</v>
          </cell>
        </row>
      </sheetData>
      <sheetData sheetId="1">
        <row r="9">
          <cell r="D9" t="str">
            <v>2.4.b</v>
          </cell>
          <cell r="E9" t="str">
            <v>EXCAVACION DEL MATERIAL COMUN DE CORTES, CANALES Y PRESTAMOS</v>
          </cell>
          <cell r="F9" t="str">
            <v>M³</v>
          </cell>
          <cell r="G9">
            <v>78000</v>
          </cell>
        </row>
        <row r="10">
          <cell r="D10" t="str">
            <v>2.4.a.1</v>
          </cell>
          <cell r="E10" t="str">
            <v>EXCAVACION EN ROCA DE CORTES, CANALES Y PRESTAMOS SIN USO DE EXPLOSIVOS</v>
          </cell>
          <cell r="F10" t="str">
            <v>M³</v>
          </cell>
          <cell r="G10">
            <v>11700</v>
          </cell>
        </row>
        <row r="11">
          <cell r="D11" t="str">
            <v>2.4.a.2</v>
          </cell>
          <cell r="E11" t="str">
            <v>EXCAVACION EN ROCA DE CORTES, CANALES Y PRESTAMOS CON USO DE EXPLOSIVOS</v>
          </cell>
          <cell r="F11" t="str">
            <v>M³</v>
          </cell>
          <cell r="G11">
            <v>3900</v>
          </cell>
        </row>
        <row r="12">
          <cell r="D12" t="str">
            <v>2.5</v>
          </cell>
          <cell r="E12" t="str">
            <v>SOBREACARREOS DE EXCAVACION (DESPUES DE 100 MTS)</v>
          </cell>
          <cell r="F12" t="str">
            <v>M³ - KM</v>
          </cell>
          <cell r="G12">
            <v>142500</v>
          </cell>
        </row>
        <row r="13">
          <cell r="D13">
            <v>4</v>
          </cell>
          <cell r="E13" t="str">
            <v>CONFORMACION DE LA CALZADA EXISTENTE</v>
          </cell>
          <cell r="F13" t="str">
            <v>KM</v>
          </cell>
          <cell r="G13">
            <v>12</v>
          </cell>
        </row>
        <row r="14">
          <cell r="D14" t="str">
            <v>10.P</v>
          </cell>
          <cell r="E14" t="str">
            <v>SUB-BASE GRANULAR COMPACTA: INCLUYE EXPLOTACION, CARGUE, TRANSPORTE Y PROCESO</v>
          </cell>
          <cell r="F14" t="str">
            <v>M³</v>
          </cell>
          <cell r="G14">
            <v>14640</v>
          </cell>
        </row>
        <row r="15">
          <cell r="D15" t="str">
            <v>12.P</v>
          </cell>
          <cell r="E15" t="str">
            <v>BASE GRANULAR COMPACTA: INCLUYE EXPLOTACION, CARGUE, TRANSPORTE Y PROCESO</v>
          </cell>
          <cell r="F15" t="str">
            <v>M³</v>
          </cell>
          <cell r="G15">
            <v>9900</v>
          </cell>
        </row>
        <row r="16">
          <cell r="D16" t="str">
            <v>20.P</v>
          </cell>
          <cell r="E16" t="str">
            <v>IMPRIMACION CON EMULSION ASFALTICA CRL</v>
          </cell>
          <cell r="F16" t="str">
            <v>M²</v>
          </cell>
          <cell r="G16">
            <v>7150</v>
          </cell>
        </row>
        <row r="17">
          <cell r="D17" t="str">
            <v>33.1.b</v>
          </cell>
          <cell r="E17" t="str">
            <v>RODADURA B-1150 ESPESOR 5CM COMPACTOS, INCLUYE IMPRIMACION</v>
          </cell>
          <cell r="F17" t="str">
            <v>M²</v>
          </cell>
          <cell r="G17">
            <v>71500</v>
          </cell>
        </row>
        <row r="18">
          <cell r="D18" t="str">
            <v>43.P</v>
          </cell>
          <cell r="E18" t="str">
            <v>CUNETAS REVESTIDAS EN CONCRETO</v>
          </cell>
          <cell r="F18" t="str">
            <v>M³</v>
          </cell>
          <cell r="G18">
            <v>674</v>
          </cell>
        </row>
        <row r="19">
          <cell r="D19" t="str">
            <v>32.7.1</v>
          </cell>
          <cell r="E19" t="str">
            <v>CONCRETO CICLOPEO CLASE 6 PARA BASES</v>
          </cell>
          <cell r="F19" t="str">
            <v>M³</v>
          </cell>
          <cell r="G19">
            <v>60</v>
          </cell>
        </row>
        <row r="20">
          <cell r="D20" t="str">
            <v>32.7.2</v>
          </cell>
          <cell r="E20" t="str">
            <v>CONCRETO CICLOPEO CLASE 6 PARA ELEVACIONES</v>
          </cell>
          <cell r="F20" t="str">
            <v>M³</v>
          </cell>
          <cell r="G20">
            <v>100</v>
          </cell>
        </row>
        <row r="21">
          <cell r="D21" t="str">
            <v>41.1</v>
          </cell>
          <cell r="E21" t="str">
            <v>TUBERIA DE CONCRETO D=24"</v>
          </cell>
          <cell r="F21" t="str">
            <v>ML</v>
          </cell>
          <cell r="G21">
            <v>140</v>
          </cell>
        </row>
        <row r="22">
          <cell r="D22" t="str">
            <v>40.3</v>
          </cell>
          <cell r="E22" t="str">
            <v>TUBERIA DE CONCRETO REFORZADO D=36"</v>
          </cell>
          <cell r="F22" t="str">
            <v>ML</v>
          </cell>
          <cell r="G22">
            <v>28</v>
          </cell>
        </row>
        <row r="23">
          <cell r="D23" t="str">
            <v>32.6</v>
          </cell>
          <cell r="E23" t="str">
            <v>CONCRETO CLASE F PARA SOLADOS</v>
          </cell>
          <cell r="F23" t="str">
            <v>M³</v>
          </cell>
          <cell r="G23">
            <v>50</v>
          </cell>
        </row>
        <row r="24">
          <cell r="D24" t="str">
            <v>30.2.a</v>
          </cell>
          <cell r="E24" t="str">
            <v>EXCAVACIONES SECAS EN MATERIAL COMUN</v>
          </cell>
          <cell r="F24" t="str">
            <v>M³</v>
          </cell>
          <cell r="G24">
            <v>650</v>
          </cell>
        </row>
        <row r="25">
          <cell r="D25" t="str">
            <v>20.0.a</v>
          </cell>
          <cell r="E25" t="str">
            <v>EXCAVACIONES SECAS EN ROCA</v>
          </cell>
          <cell r="F25" t="str">
            <v>M³</v>
          </cell>
          <cell r="G25">
            <v>30</v>
          </cell>
        </row>
        <row r="26">
          <cell r="D26" t="str">
            <v>30.2.b.1</v>
          </cell>
          <cell r="E26" t="str">
            <v>EXCAVACIONES BAJO AGUA EN MATERIAL COMUN</v>
          </cell>
          <cell r="F26" t="str">
            <v>M³</v>
          </cell>
          <cell r="G26">
            <v>80</v>
          </cell>
        </row>
        <row r="27">
          <cell r="D27" t="str">
            <v>30.2.b.2</v>
          </cell>
          <cell r="E27" t="str">
            <v>EXCAVACIONES BAJO AGUA EN ROCA</v>
          </cell>
          <cell r="F27" t="str">
            <v>M³</v>
          </cell>
          <cell r="G27">
            <v>5</v>
          </cell>
        </row>
        <row r="28">
          <cell r="D28" t="str">
            <v>32.4.1</v>
          </cell>
          <cell r="E28" t="str">
            <v>CONCRETO PARA BOXCULVERT 3000 PSI</v>
          </cell>
          <cell r="F28" t="str">
            <v>M³</v>
          </cell>
          <cell r="G28">
            <v>15</v>
          </cell>
        </row>
        <row r="29">
          <cell r="D29" t="str">
            <v>32.4.2</v>
          </cell>
          <cell r="E29" t="str">
            <v>CONCRETO PARA PLACA Y VIGA 3000 PSI</v>
          </cell>
          <cell r="F29" t="str">
            <v>M³</v>
          </cell>
          <cell r="G29">
            <v>25</v>
          </cell>
        </row>
        <row r="30">
          <cell r="D30" t="str">
            <v>33.1</v>
          </cell>
          <cell r="E30" t="str">
            <v>HIERRO DE REFUERZO POR 60</v>
          </cell>
          <cell r="F30" t="str">
            <v>KG</v>
          </cell>
          <cell r="G30">
            <v>2450</v>
          </cell>
        </row>
        <row r="31">
          <cell r="D31" t="str">
            <v>33.2</v>
          </cell>
          <cell r="E31" t="str">
            <v>HIERRO DE REFUERZO A-37</v>
          </cell>
          <cell r="F31" t="str">
            <v>KG</v>
          </cell>
          <cell r="G31">
            <v>300</v>
          </cell>
        </row>
        <row r="32">
          <cell r="D32" t="str">
            <v>3.2.15</v>
          </cell>
          <cell r="E32" t="str">
            <v>FILTRO GEOTEXTIL</v>
          </cell>
          <cell r="F32" t="str">
            <v>M³</v>
          </cell>
          <cell r="G32">
            <v>480</v>
          </cell>
        </row>
        <row r="33">
          <cell r="D33">
            <v>50</v>
          </cell>
          <cell r="E33" t="str">
            <v>GAVIONES</v>
          </cell>
          <cell r="F33" t="str">
            <v>M³</v>
          </cell>
          <cell r="G33">
            <v>300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MT"/>
      <sheetName val="PAGA"/>
      <sheetName val="FM (2,07)"/>
      <sheetName val="FM (2,04)"/>
      <sheetName val="FM (2,00)"/>
      <sheetName val="Inter"/>
      <sheetName val="AIU"/>
      <sheetName val="MO"/>
      <sheetName val="C"/>
      <sheetName val="Presupuesto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  <sheetName val="MC-13"/>
      <sheetName val="MC-14"/>
      <sheetName val="MC-15"/>
      <sheetName val="MC-16"/>
      <sheetName val="MC-17"/>
      <sheetName val="LM "/>
      <sheetName val="L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ACERO"/>
      <sheetName val="MR40"/>
      <sheetName val="13"/>
      <sheetName val="14"/>
      <sheetName val="15"/>
      <sheetName val="mortero"/>
      <sheetName val="2000"/>
      <sheetName val="3000"/>
      <sheetName val="16"/>
      <sheetName val="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J1">
            <v>27</v>
          </cell>
        </row>
        <row r="2">
          <cell r="J2">
            <v>7</v>
          </cell>
        </row>
        <row r="8">
          <cell r="B8" t="str">
            <v>No.</v>
          </cell>
          <cell r="C8" t="str">
            <v>ITEM</v>
          </cell>
          <cell r="D8" t="str">
            <v>DESCRIPCION</v>
          </cell>
          <cell r="E8" t="str">
            <v>UNIDAD</v>
          </cell>
          <cell r="F8" t="str">
            <v>CANTIDAD</v>
          </cell>
          <cell r="G8" t="str">
            <v>V.UNITARIO</v>
          </cell>
          <cell r="H8" t="str">
            <v>VALOR TOTAL</v>
          </cell>
        </row>
        <row r="9">
          <cell r="B9">
            <v>0</v>
          </cell>
          <cell r="C9">
            <v>1</v>
          </cell>
          <cell r="D9" t="str">
            <v>PRELIMINARES</v>
          </cell>
          <cell r="E9">
            <v>0</v>
          </cell>
          <cell r="F9">
            <v>0</v>
          </cell>
          <cell r="G9">
            <v>0</v>
          </cell>
          <cell r="H9">
            <v>39410000</v>
          </cell>
        </row>
        <row r="10">
          <cell r="B10">
            <v>1</v>
          </cell>
          <cell r="C10">
            <v>1.1000000000000001</v>
          </cell>
          <cell r="D10" t="str">
            <v xml:space="preserve">LOCALIZACIÓN Y REPLANTEO.  </v>
          </cell>
          <cell r="E10" t="str">
            <v>m2</v>
          </cell>
          <cell r="F10">
            <v>14000</v>
          </cell>
          <cell r="G10">
            <v>2815</v>
          </cell>
          <cell r="H10">
            <v>39410000</v>
          </cell>
        </row>
        <row r="11">
          <cell r="B11">
            <v>0</v>
          </cell>
          <cell r="C11">
            <v>2</v>
          </cell>
          <cell r="D11" t="str">
            <v xml:space="preserve">OBRAS DE DRENAJE </v>
          </cell>
          <cell r="E11">
            <v>0</v>
          </cell>
          <cell r="F11">
            <v>0</v>
          </cell>
          <cell r="G11">
            <v>0</v>
          </cell>
          <cell r="H11">
            <v>534434526</v>
          </cell>
        </row>
        <row r="12">
          <cell r="B12">
            <v>2</v>
          </cell>
          <cell r="C12">
            <v>2.1</v>
          </cell>
          <cell r="D12" t="str">
            <v>DEMOLICION DE CONCRETOS DE ALCANTARILLA EXISTENTES, INCLUYE RETIRO.</v>
          </cell>
          <cell r="E12" t="str">
            <v>m3</v>
          </cell>
          <cell r="F12">
            <v>77</v>
          </cell>
          <cell r="G12">
            <v>197716</v>
          </cell>
          <cell r="H12">
            <v>15224132</v>
          </cell>
        </row>
        <row r="13">
          <cell r="B13">
            <v>3</v>
          </cell>
          <cell r="C13">
            <v>2.2000000000000002</v>
          </cell>
          <cell r="D13" t="str">
            <v>SUMINISTRO E INSTALACIÓN DE SOLADO DE LIMPIEZA EN CONCRETO NORMAL CLASE F- (F´C=140 KGF/CM2).</v>
          </cell>
          <cell r="E13" t="str">
            <v>m3</v>
          </cell>
          <cell r="F13">
            <v>12</v>
          </cell>
          <cell r="G13">
            <v>474137</v>
          </cell>
          <cell r="H13">
            <v>5689644</v>
          </cell>
        </row>
        <row r="14">
          <cell r="B14">
            <v>4</v>
          </cell>
          <cell r="C14">
            <v>2.3000000000000003</v>
          </cell>
          <cell r="D14" t="str">
            <v>SUMINISTRO E INSTALACIÓN DE CONCRETO NORMAL CLASE D- (F´C=210 KGF/CM2). PARA CONSTRUCCION DE ENCOLES, DESCOLES Y PLACAS DE SOBREPISO DE ALCANTARILLAS.</v>
          </cell>
          <cell r="E14" t="str">
            <v>m3</v>
          </cell>
          <cell r="F14">
            <v>85</v>
          </cell>
          <cell r="G14">
            <v>653439</v>
          </cell>
          <cell r="H14">
            <v>55542315</v>
          </cell>
        </row>
        <row r="15">
          <cell r="B15">
            <v>5</v>
          </cell>
          <cell r="C15">
            <v>2.4000000000000004</v>
          </cell>
          <cell r="D15" t="str">
            <v>SUMINISTRO E INSTALACIÓN DE CONCRETO NORMAL CLASE F- (F´C=140 KGF/CM2).  ATRAQUE LATERAL PARA ALCANTARILLAS.</v>
          </cell>
          <cell r="E15" t="str">
            <v>m3</v>
          </cell>
          <cell r="F15">
            <v>28</v>
          </cell>
          <cell r="G15">
            <v>475304</v>
          </cell>
          <cell r="H15">
            <v>13308512</v>
          </cell>
        </row>
        <row r="16">
          <cell r="B16">
            <v>6</v>
          </cell>
          <cell r="C16">
            <v>2.5000000000000004</v>
          </cell>
          <cell r="D16" t="str">
            <v>SUMINISTRO E INTALACION DE TUBERIA EN CONCRETO F=36", L=1M. ESP. 661-13 INV.</v>
          </cell>
          <cell r="E16" t="str">
            <v>m</v>
          </cell>
          <cell r="F16">
            <v>72</v>
          </cell>
          <cell r="G16">
            <v>388110</v>
          </cell>
          <cell r="H16">
            <v>27943920</v>
          </cell>
        </row>
        <row r="17">
          <cell r="B17">
            <v>7</v>
          </cell>
          <cell r="C17">
            <v>2.6000000000000005</v>
          </cell>
          <cell r="D17" t="str">
            <v>CONSTRUCCION DE CUNETA EN CONCRETO NORMAL CLASE D- (F´C=210 KGF/CM2).</v>
          </cell>
          <cell r="E17" t="str">
            <v>m</v>
          </cell>
          <cell r="F17">
            <v>4000</v>
          </cell>
          <cell r="G17">
            <v>95362</v>
          </cell>
          <cell r="H17">
            <v>381448000</v>
          </cell>
        </row>
        <row r="18">
          <cell r="B18">
            <v>8</v>
          </cell>
          <cell r="C18">
            <v>2.7000000000000006</v>
          </cell>
          <cell r="D18" t="str">
            <v>RELLENOS CONFORMADO CON MATERIAL SELECCIONADO. ESP. 220.1-13 INV.</v>
          </cell>
          <cell r="E18" t="str">
            <v>m3</v>
          </cell>
          <cell r="F18">
            <v>286</v>
          </cell>
          <cell r="G18">
            <v>56645</v>
          </cell>
          <cell r="H18">
            <v>16200470</v>
          </cell>
        </row>
        <row r="19">
          <cell r="B19">
            <v>9</v>
          </cell>
          <cell r="C19">
            <v>2.8000000000000007</v>
          </cell>
          <cell r="D19" t="str">
            <v>EXCAVACION MANUAL EN MATERIAL SECO (INCLUYE TRANSPORTE)</v>
          </cell>
          <cell r="E19" t="str">
            <v>m3</v>
          </cell>
          <cell r="F19">
            <v>426.80000000000007</v>
          </cell>
          <cell r="G19">
            <v>44699</v>
          </cell>
          <cell r="H19">
            <v>19077533</v>
          </cell>
        </row>
        <row r="20">
          <cell r="B20">
            <v>0</v>
          </cell>
          <cell r="C20">
            <v>3</v>
          </cell>
          <cell r="D20" t="str">
            <v>EXCAVACIONES Y MOVIMIENTOS DE TIERRA</v>
          </cell>
          <cell r="E20">
            <v>0</v>
          </cell>
          <cell r="F20">
            <v>0</v>
          </cell>
          <cell r="G20">
            <v>0</v>
          </cell>
          <cell r="H20">
            <v>171773923</v>
          </cell>
        </row>
        <row r="21">
          <cell r="B21">
            <v>10</v>
          </cell>
          <cell r="C21">
            <v>3.1</v>
          </cell>
          <cell r="D21" t="str">
            <v>EXCAVACIÓN MECÁNICA (EXPLANACIÓN). ESP. 210-13 INV. NO INCLUYE RETIRO DE MATERIAL PROVENIENTE DE LA EXCAVACIÓN NI DISPOSICIÓN FINAL DEL MISMO.</v>
          </cell>
          <cell r="E21" t="str">
            <v>m3</v>
          </cell>
          <cell r="F21">
            <v>6609.74</v>
          </cell>
          <cell r="G21">
            <v>13976</v>
          </cell>
          <cell r="H21">
            <v>92377726</v>
          </cell>
        </row>
        <row r="22">
          <cell r="B22">
            <v>11</v>
          </cell>
          <cell r="C22">
            <v>3.2</v>
          </cell>
          <cell r="D22" t="str">
            <v>TRANSPORTE DE MATERIAL SOBRANTES PROVENIENTE DE LA EXCAVACIÓN A DISPOSICIÓN FINAL. PARA DISTANCIAS MAYORES DE MIL METROS (1.000 M) MEDIDOS A PARTIR DE CIEN METROS (100 M).</v>
          </cell>
          <cell r="E22" t="str">
            <v>m3-Km</v>
          </cell>
          <cell r="F22">
            <v>60148.634000000005</v>
          </cell>
          <cell r="G22">
            <v>1320</v>
          </cell>
          <cell r="H22">
            <v>79396197</v>
          </cell>
        </row>
        <row r="23">
          <cell r="B23">
            <v>0</v>
          </cell>
          <cell r="C23">
            <v>4</v>
          </cell>
          <cell r="D23" t="str">
            <v>ESTRUCTURA DE PAVIMENTO</v>
          </cell>
          <cell r="E23">
            <v>0</v>
          </cell>
          <cell r="F23">
            <v>0</v>
          </cell>
          <cell r="G23">
            <v>0</v>
          </cell>
          <cell r="H23">
            <v>1926946200</v>
          </cell>
        </row>
        <row r="24">
          <cell r="B24">
            <v>12</v>
          </cell>
          <cell r="C24">
            <v>4.0999999999999996</v>
          </cell>
          <cell r="D24" t="str">
            <v>CONFORMACIÓN DE LA CALZADA EXISTENTE</v>
          </cell>
          <cell r="E24" t="str">
            <v>m2</v>
          </cell>
          <cell r="F24">
            <v>14000</v>
          </cell>
          <cell r="G24">
            <v>855</v>
          </cell>
          <cell r="H24">
            <v>11970000</v>
          </cell>
        </row>
        <row r="25">
          <cell r="B25">
            <v>13</v>
          </cell>
          <cell r="C25">
            <v>4.2</v>
          </cell>
          <cell r="D25" t="str">
            <v>PAVIMENTO RIGIDO MR-40, ESPESOR (0,20) M, JUNTAS DE DILATACIÓN SELLADAS, TEXTURIZADO, PASADORES TRASNSVERSALES EN HIERRO LISO DE 1" DE DIÁMETRO, LONGITUD 0,35 M, ESPACIADOS CADA 0,30 M Y LONGITUDINALES EN HIERRO CORRUGADO DE 1/2" DE DIÁMETRO, LONGITUD 0,85 M SEPARADAS 1,20 M, CURADO CON ANTISOL.</v>
          </cell>
          <cell r="E25" t="str">
            <v>m3</v>
          </cell>
          <cell r="F25">
            <v>2400</v>
          </cell>
          <cell r="G25">
            <v>657128</v>
          </cell>
          <cell r="H25">
            <v>1577107200</v>
          </cell>
        </row>
        <row r="26">
          <cell r="B26">
            <v>14</v>
          </cell>
          <cell r="C26">
            <v>4.3</v>
          </cell>
          <cell r="D26" t="str">
            <v>SUMINISTRO, INSTALACIÓN,  EXTENDIDA, NIVELACION, HUMEDECIMIENTO Y COMPACTADA DE SUB-BASE GRANULAR  320-13 INVIAS. ( NO INCLUYE TRANSPORTE.)</v>
          </cell>
          <cell r="E26" t="str">
            <v>m3</v>
          </cell>
          <cell r="F26">
            <v>2100</v>
          </cell>
          <cell r="G26">
            <v>114558</v>
          </cell>
          <cell r="H26">
            <v>240571800</v>
          </cell>
        </row>
        <row r="27">
          <cell r="B27">
            <v>15</v>
          </cell>
          <cell r="C27">
            <v>4.4000000000000004</v>
          </cell>
          <cell r="D27" t="str">
            <v>TRANSPORTE DE MATERIAL  GRANULAR. PARA DISTANCIAS MAYORES DE MIL METROS (1.000 M) MEDIDOS A PARTIR DE CIEN METROS (100 M).</v>
          </cell>
          <cell r="E27" t="str">
            <v>m3-Km</v>
          </cell>
          <cell r="F27">
            <v>73710</v>
          </cell>
          <cell r="G27">
            <v>1320</v>
          </cell>
          <cell r="H27">
            <v>97297200</v>
          </cell>
        </row>
        <row r="28">
          <cell r="B28">
            <v>0</v>
          </cell>
          <cell r="C28">
            <v>5</v>
          </cell>
          <cell r="D28" t="str">
            <v>SEÑALIZACION Y CONTROL DE TRANSITO</v>
          </cell>
          <cell r="E28">
            <v>0</v>
          </cell>
          <cell r="F28">
            <v>0</v>
          </cell>
          <cell r="G28">
            <v>0</v>
          </cell>
          <cell r="H28">
            <v>21833900</v>
          </cell>
        </row>
        <row r="29">
          <cell r="B29">
            <v>16</v>
          </cell>
          <cell r="C29">
            <v>5.0999999999999996</v>
          </cell>
          <cell r="D29" t="str">
            <v>SEÑAL VERTICAL DE TRÁNSITO. ESP. 710-13 INVIAS</v>
          </cell>
          <cell r="E29" t="str">
            <v>und</v>
          </cell>
          <cell r="F29">
            <v>20</v>
          </cell>
          <cell r="G29">
            <v>453695</v>
          </cell>
          <cell r="H29">
            <v>9073900</v>
          </cell>
        </row>
        <row r="30">
          <cell r="B30">
            <v>17</v>
          </cell>
          <cell r="C30">
            <v>5.2</v>
          </cell>
          <cell r="D30" t="str">
            <v xml:space="preserve">LÍNEA DE DEMARCACIÓN CON PINTURA EN FRIO. ESP. 700-13 INV. </v>
          </cell>
          <cell r="E30" t="str">
            <v>m</v>
          </cell>
          <cell r="F30">
            <v>8000</v>
          </cell>
          <cell r="G30">
            <v>1595</v>
          </cell>
          <cell r="H30">
            <v>12760000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5094-2003"/>
      <sheetName val="Puntajes"/>
      <sheetName val="TOTCAPIT"/>
      <sheetName val="JORNABAS"/>
      <sheetName val="MATERIALES"/>
      <sheetName val="TOTCUADEQ"/>
      <sheetName val="TOTCUADMO"/>
      <sheetName val="Anexo No. 5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</sheetNames>
    <sheetDataSet>
      <sheetData sheetId="0" refreshError="1"/>
      <sheetData sheetId="1" refreshError="1">
        <row r="3">
          <cell r="C3">
            <v>0.38300000000000001</v>
          </cell>
        </row>
        <row r="4">
          <cell r="C4">
            <v>0.4</v>
          </cell>
        </row>
        <row r="5">
          <cell r="C5">
            <v>0.15</v>
          </cell>
        </row>
        <row r="9">
          <cell r="C9">
            <v>175.28474320241691</v>
          </cell>
        </row>
      </sheetData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-Indice"/>
      <sheetName val="PR-01"/>
      <sheetName val="PR-02"/>
      <sheetName val="PR-03"/>
      <sheetName val="PR-04"/>
      <sheetName val="Control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</sheetNames>
    <sheetDataSet>
      <sheetData sheetId="0"/>
      <sheetData sheetId="1"/>
      <sheetData sheetId="2"/>
      <sheetData sheetId="3"/>
      <sheetData sheetId="4">
        <row r="1">
          <cell r="S1" t="str">
            <v>Obligatorio</v>
          </cell>
        </row>
        <row r="2">
          <cell r="S2" t="str">
            <v>Opcional</v>
          </cell>
        </row>
      </sheetData>
      <sheetData sheetId="5"/>
      <sheetData sheetId="6"/>
      <sheetData sheetId="7"/>
      <sheetData sheetId="8">
        <row r="2">
          <cell r="B2" t="str">
            <v>Cumplimiento del gasto público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TULOS"/>
      <sheetName val="HOJA MODELO"/>
      <sheetName val="MANO DE OBRA"/>
      <sheetName val="ANALISIS BASICOS"/>
      <sheetName val="Hoja1"/>
      <sheetName val="1- PRELIMINARES"/>
      <sheetName val="2 - DEMOLICIONES"/>
      <sheetName val="3 MOVIMIENTOS DE TIERRA - EXCAV"/>
      <sheetName val="4 - CIMENTACIÓN - CONCRETOS"/>
      <sheetName val="5 - ESTRUCTURA - CONCRETOS "/>
      <sheetName val="6 - MAMPOSTERIA - ESTRUCT. ESP."/>
      <sheetName val="7 - ESTRUCTURA CUBIERTA"/>
      <sheetName val="8 - PISOS - CONCRETO-ENCHAPES"/>
      <sheetName val="9 - PAÑETES - PINTURA"/>
      <sheetName val="10- DEPORTES - ESPECIALES"/>
      <sheetName val="12- INST VARIAS"/>
      <sheetName val="13. ELECTRICOS"/>
      <sheetName val="13. ELECTRICOS 2"/>
      <sheetName val="CERRAMIENTO"/>
      <sheetName val="LISTADO MATERIALES"/>
      <sheetName val="LISTADO EQUIPOS"/>
      <sheetName val="HIDROSANITARIA"/>
    </sheetNames>
    <sheetDataSet>
      <sheetData sheetId="0"/>
      <sheetData sheetId="1">
        <row r="21">
          <cell r="A21" t="str">
            <v>Descripción</v>
          </cell>
        </row>
      </sheetData>
      <sheetData sheetId="2">
        <row r="186">
          <cell r="A186" t="str">
            <v>Oficial (Incl. Prestaciones)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5">
          <cell r="C15" t="str">
            <v>ALAMBRE NEGRO No. 18</v>
          </cell>
        </row>
      </sheetData>
      <sheetData sheetId="20">
        <row r="22">
          <cell r="C22" t="str">
            <v>HERRAMIENTA MENOR.</v>
          </cell>
        </row>
        <row r="44">
          <cell r="C44" t="str">
            <v>Herramienta menor de cuadrilla</v>
          </cell>
          <cell r="D44" t="str">
            <v>Hr</v>
          </cell>
          <cell r="E44">
            <v>3750</v>
          </cell>
        </row>
        <row r="45">
          <cell r="C45" t="str">
            <v>Herramienta de excavacion</v>
          </cell>
          <cell r="D45" t="str">
            <v>Hr</v>
          </cell>
          <cell r="E45">
            <v>3125</v>
          </cell>
        </row>
        <row r="46">
          <cell r="C46" t="str">
            <v>Computador</v>
          </cell>
          <cell r="D46" t="str">
            <v>Hr</v>
          </cell>
          <cell r="E46">
            <v>5625</v>
          </cell>
        </row>
        <row r="47">
          <cell r="C47" t="str">
            <v>GPS</v>
          </cell>
          <cell r="D47" t="str">
            <v>Hr</v>
          </cell>
          <cell r="E47">
            <v>5625</v>
          </cell>
        </row>
        <row r="48">
          <cell r="C48" t="str">
            <v>Camara fotografica</v>
          </cell>
          <cell r="D48" t="str">
            <v>Hr</v>
          </cell>
          <cell r="E48">
            <v>3125</v>
          </cell>
        </row>
        <row r="49">
          <cell r="C49" t="str">
            <v>Equipo de topografia</v>
          </cell>
          <cell r="D49" t="str">
            <v>Hr</v>
          </cell>
          <cell r="E49">
            <v>8055.125</v>
          </cell>
        </row>
        <row r="50">
          <cell r="C50" t="str">
            <v>Camioneta</v>
          </cell>
          <cell r="D50" t="str">
            <v>Dia</v>
          </cell>
          <cell r="E50">
            <v>107000</v>
          </cell>
        </row>
        <row r="51">
          <cell r="C51" t="str">
            <v>Grua</v>
          </cell>
          <cell r="D51" t="str">
            <v>Dia</v>
          </cell>
          <cell r="E51">
            <v>900000</v>
          </cell>
        </row>
        <row r="52">
          <cell r="C52" t="str">
            <v>Vehiculo 3 Ton</v>
          </cell>
          <cell r="D52" t="str">
            <v>Un</v>
          </cell>
          <cell r="E52">
            <v>300726</v>
          </cell>
        </row>
        <row r="53">
          <cell r="C53" t="str">
            <v>Equipo de tendido y tensionado</v>
          </cell>
          <cell r="D53" t="str">
            <v>Hr</v>
          </cell>
          <cell r="E53">
            <v>18750</v>
          </cell>
        </row>
        <row r="54">
          <cell r="C54" t="str">
            <v>Equipo de prueba salida de datos</v>
          </cell>
          <cell r="D54" t="str">
            <v>Un</v>
          </cell>
          <cell r="E54">
            <v>12000</v>
          </cell>
        </row>
      </sheetData>
      <sheetData sheetId="2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Formular"/>
      <sheetName val="Recurs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as_Sectoriales"/>
      <sheetName val="procesos"/>
      <sheetName val="EV-Indice"/>
      <sheetName val="EV-23"/>
      <sheetName val="EV-23(I)"/>
      <sheetName val="EV-24"/>
      <sheetName val="EV-25"/>
      <sheetName val="EV-26"/>
      <sheetName val="EV-27"/>
      <sheetName val="EV-28"/>
      <sheetName val="Listado"/>
      <sheetName val="Alternativas"/>
    </sheetNames>
    <sheetDataSet>
      <sheetData sheetId="0" refreshError="1">
        <row r="1">
          <cell r="A1" t="str">
            <v>Proyectos Ambientales</v>
          </cell>
          <cell r="B1">
            <v>1</v>
          </cell>
          <cell r="C1" t="str">
            <v>Mayo de 2003</v>
          </cell>
        </row>
        <row r="2">
          <cell r="A2" t="str">
            <v>Proyectos de Ciencia y Tecnologia</v>
          </cell>
          <cell r="B2">
            <v>2</v>
          </cell>
          <cell r="C2" t="str">
            <v>Mayo de 2003</v>
          </cell>
        </row>
        <row r="3">
          <cell r="A3" t="str">
            <v>Proyectos Regionales de Comercializacion</v>
          </cell>
          <cell r="B3">
            <v>3</v>
          </cell>
          <cell r="C3" t="str">
            <v>Mayo de 2003</v>
          </cell>
        </row>
        <row r="4">
          <cell r="A4" t="str">
            <v>Proyectos de Pequeña Irrigacion</v>
          </cell>
          <cell r="B4">
            <v>4</v>
          </cell>
          <cell r="C4" t="str">
            <v>Mayo de 2003</v>
          </cell>
        </row>
        <row r="5">
          <cell r="A5" t="str">
            <v xml:space="preserve">Proyectos de Construccion, Mejoramiento y Rehabilitacion de Infraestructura Vial. </v>
          </cell>
          <cell r="B5">
            <v>5</v>
          </cell>
          <cell r="C5" t="str">
            <v>Mayo de 2003</v>
          </cell>
        </row>
        <row r="6">
          <cell r="A6" t="str">
            <v>Proyectos Mineros</v>
          </cell>
          <cell r="B6">
            <v>6</v>
          </cell>
          <cell r="C6" t="str">
            <v>Mayo de 2003</v>
          </cell>
        </row>
        <row r="7">
          <cell r="A7" t="str">
            <v>Modelo Hdm Para Proyectos de Construccion y Mejoramiento de Carreteras</v>
          </cell>
          <cell r="B7">
            <v>7</v>
          </cell>
          <cell r="C7" t="str">
            <v>Mayo de 2003</v>
          </cell>
        </row>
        <row r="8">
          <cell r="A8" t="str">
            <v xml:space="preserve">Proyectos de Gestion Integral de Residuos Solidos </v>
          </cell>
          <cell r="B8">
            <v>8</v>
          </cell>
          <cell r="C8" t="str">
            <v>Mayo de 2003</v>
          </cell>
        </row>
        <row r="9">
          <cell r="A9" t="str">
            <v>Proyectos Carcelarios, Tribunales y despachos Judiciales</v>
          </cell>
          <cell r="B9">
            <v>9</v>
          </cell>
          <cell r="C9" t="str">
            <v>Mayo de 2003</v>
          </cell>
        </row>
        <row r="10">
          <cell r="A10" t="str">
            <v>Proyectos de Educacion</v>
          </cell>
          <cell r="B10">
            <v>10</v>
          </cell>
          <cell r="C10" t="str">
            <v>Mayo de 2003</v>
          </cell>
        </row>
        <row r="11">
          <cell r="A11" t="str">
            <v>Proyectos de Energia</v>
          </cell>
          <cell r="B11">
            <v>11</v>
          </cell>
          <cell r="C11" t="str">
            <v>Mayo de 2003</v>
          </cell>
        </row>
        <row r="12">
          <cell r="A12" t="str">
            <v>Proyectos de Salud</v>
          </cell>
          <cell r="B12">
            <v>12</v>
          </cell>
          <cell r="C12" t="str">
            <v>Mayo de 2003</v>
          </cell>
        </row>
      </sheetData>
      <sheetData sheetId="1" refreshError="1">
        <row r="2">
          <cell r="A2" t="str">
            <v>ACTUALIZACION</v>
          </cell>
        </row>
        <row r="3">
          <cell r="A3" t="str">
            <v>ADECUACION</v>
          </cell>
        </row>
        <row r="4">
          <cell r="A4" t="str">
            <v>ADMINISTRACION</v>
          </cell>
        </row>
        <row r="5">
          <cell r="A5" t="str">
            <v>ADQUISICION</v>
          </cell>
        </row>
        <row r="6">
          <cell r="A6" t="str">
            <v>ALFABETIZACION</v>
          </cell>
        </row>
        <row r="7">
          <cell r="A7" t="str">
            <v>AMPLIACION</v>
          </cell>
        </row>
        <row r="8">
          <cell r="A8" t="str">
            <v>ANALISIS</v>
          </cell>
        </row>
        <row r="9">
          <cell r="A9" t="str">
            <v>APLICACION</v>
          </cell>
        </row>
        <row r="10">
          <cell r="A10" t="str">
            <v>APORTES</v>
          </cell>
        </row>
        <row r="11">
          <cell r="A11" t="str">
            <v>APOYO</v>
          </cell>
        </row>
        <row r="12">
          <cell r="A12" t="str">
            <v>APROVECHAMIENTO</v>
          </cell>
        </row>
        <row r="13">
          <cell r="A13" t="str">
            <v>ASESORIA</v>
          </cell>
        </row>
        <row r="14">
          <cell r="A14" t="str">
            <v>ASISTENCIA</v>
          </cell>
        </row>
        <row r="15">
          <cell r="A15" t="str">
            <v>CAPACITACION</v>
          </cell>
        </row>
        <row r="16">
          <cell r="A16" t="str">
            <v>CAPITALIZACION</v>
          </cell>
        </row>
        <row r="17">
          <cell r="A17" t="str">
            <v>CATASTRO</v>
          </cell>
        </row>
        <row r="18">
          <cell r="A18" t="str">
            <v>CENSO</v>
          </cell>
        </row>
        <row r="19">
          <cell r="A19" t="str">
            <v>COMPROMISO</v>
          </cell>
        </row>
        <row r="20">
          <cell r="A20" t="str">
            <v>CONSERVACION</v>
          </cell>
        </row>
        <row r="21">
          <cell r="A21" t="str">
            <v>CONSTRUCCION</v>
          </cell>
        </row>
        <row r="22">
          <cell r="A22" t="str">
            <v>CONTROL</v>
          </cell>
        </row>
        <row r="23">
          <cell r="A23" t="str">
            <v>CREDITO</v>
          </cell>
        </row>
        <row r="24">
          <cell r="A24" t="str">
            <v>DEMARCACION</v>
          </cell>
        </row>
        <row r="25">
          <cell r="A25" t="str">
            <v>DESCONTAMINAR</v>
          </cell>
        </row>
        <row r="26">
          <cell r="A26" t="str">
            <v>DIAGNOSTICO</v>
          </cell>
        </row>
        <row r="27">
          <cell r="A27" t="str">
            <v>DIFUSION</v>
          </cell>
        </row>
        <row r="28">
          <cell r="A28" t="str">
            <v>DISEÑO</v>
          </cell>
        </row>
        <row r="29">
          <cell r="A29" t="str">
            <v>DISTRIBUCION</v>
          </cell>
        </row>
        <row r="30">
          <cell r="A30" t="str">
            <v>DIVULGACION</v>
          </cell>
        </row>
        <row r="31">
          <cell r="A31" t="str">
            <v>DOTACION</v>
          </cell>
        </row>
        <row r="32">
          <cell r="A32" t="str">
            <v>EDICION</v>
          </cell>
        </row>
        <row r="33">
          <cell r="A33" t="str">
            <v>ERRADICACION</v>
          </cell>
        </row>
        <row r="34">
          <cell r="A34" t="str">
            <v>ESTUDIO</v>
          </cell>
        </row>
        <row r="35">
          <cell r="A35" t="str">
            <v>ESTUDIOS</v>
          </cell>
        </row>
        <row r="36">
          <cell r="A36" t="str">
            <v>EXPLORACION</v>
          </cell>
        </row>
        <row r="37">
          <cell r="A37" t="str">
            <v>EXPLOTACION</v>
          </cell>
        </row>
        <row r="38">
          <cell r="A38" t="str">
            <v>FORESTACION</v>
          </cell>
        </row>
        <row r="39">
          <cell r="A39" t="str">
            <v>FORMULACION</v>
          </cell>
        </row>
        <row r="40">
          <cell r="A40" t="str">
            <v>HABILITACION</v>
          </cell>
        </row>
        <row r="41">
          <cell r="A41" t="str">
            <v>IMPLANTACION</v>
          </cell>
        </row>
        <row r="42">
          <cell r="A42" t="str">
            <v>IMPLEMENTACION</v>
          </cell>
        </row>
        <row r="43">
          <cell r="A43" t="str">
            <v>INSTALACION</v>
          </cell>
        </row>
        <row r="44">
          <cell r="A44" t="str">
            <v>INVENTARIO</v>
          </cell>
        </row>
        <row r="45">
          <cell r="A45" t="str">
            <v>INVERSIONES-FIN</v>
          </cell>
        </row>
        <row r="46">
          <cell r="A46" t="str">
            <v>INVESTIGACION</v>
          </cell>
        </row>
        <row r="47">
          <cell r="A47" t="str">
            <v>LEVANTAMIENTO</v>
          </cell>
        </row>
        <row r="48">
          <cell r="A48" t="str">
            <v>MANTENIMIENTO</v>
          </cell>
        </row>
        <row r="49">
          <cell r="A49" t="str">
            <v>MEJORAMIENTO</v>
          </cell>
        </row>
        <row r="50">
          <cell r="A50" t="str">
            <v>NACIONALIZACION</v>
          </cell>
        </row>
        <row r="51">
          <cell r="A51" t="str">
            <v>NORMALIZACION</v>
          </cell>
        </row>
        <row r="52">
          <cell r="A52" t="str">
            <v>PREVENCION</v>
          </cell>
        </row>
        <row r="53">
          <cell r="A53" t="str">
            <v>PRIVATIZACION</v>
          </cell>
        </row>
        <row r="54">
          <cell r="A54" t="str">
            <v>PROTECCION</v>
          </cell>
        </row>
        <row r="55">
          <cell r="A55" t="str">
            <v>RECOPILACION</v>
          </cell>
        </row>
        <row r="56">
          <cell r="A56" t="str">
            <v>RECREACION</v>
          </cell>
        </row>
        <row r="57">
          <cell r="A57" t="str">
            <v>RECUPERACION</v>
          </cell>
        </row>
        <row r="58">
          <cell r="A58" t="str">
            <v>REESTRUCTURACIO</v>
          </cell>
        </row>
        <row r="59">
          <cell r="A59" t="str">
            <v>REFORESTACION</v>
          </cell>
        </row>
        <row r="60">
          <cell r="A60" t="str">
            <v>REHABILITACION</v>
          </cell>
        </row>
        <row r="61">
          <cell r="A61" t="str">
            <v>REMODELACION</v>
          </cell>
        </row>
        <row r="62">
          <cell r="A62" t="str">
            <v>RENOVACION</v>
          </cell>
        </row>
        <row r="63">
          <cell r="A63" t="str">
            <v>REPARACION</v>
          </cell>
        </row>
        <row r="64">
          <cell r="A64" t="str">
            <v>REPOSICION</v>
          </cell>
        </row>
        <row r="65">
          <cell r="A65" t="str">
            <v>RESTAURACION</v>
          </cell>
        </row>
        <row r="66">
          <cell r="A66" t="str">
            <v>SANEAMIENTO</v>
          </cell>
        </row>
        <row r="67">
          <cell r="A67" t="str">
            <v>SERVICIO</v>
          </cell>
        </row>
        <row r="68">
          <cell r="A68" t="str">
            <v>SISTEMATIZACION</v>
          </cell>
        </row>
        <row r="69">
          <cell r="A69" t="str">
            <v>SUBSIDIO</v>
          </cell>
        </row>
        <row r="70">
          <cell r="A70" t="str">
            <v>SUMINISTRO</v>
          </cell>
        </row>
        <row r="71">
          <cell r="A71" t="str">
            <v>SUSTITUCION</v>
          </cell>
        </row>
        <row r="72">
          <cell r="A72" t="str">
            <v>TITULACION</v>
          </cell>
        </row>
        <row r="73">
          <cell r="A73" t="str">
            <v>TRASLADO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3(i)"/>
      <sheetName val="PE-04"/>
      <sheetName val="PE-04(I)"/>
      <sheetName val="PE-05"/>
      <sheetName val="PE-06"/>
      <sheetName val="PE-07"/>
      <sheetName val="PE-08"/>
      <sheetName val="PE-08(I)"/>
      <sheetName val="PE-09"/>
      <sheetName val="PE-09(I)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8(I)"/>
      <sheetName val="PE-19"/>
      <sheetName val="PE-20"/>
      <sheetName val="PE-21"/>
      <sheetName val="PE-22"/>
      <sheetName val="PE-23"/>
      <sheetName val="PE-23(I)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 refreshError="1">
        <row r="2">
          <cell r="T2" t="str">
            <v>Plan de Desarrollo</v>
          </cell>
          <cell r="AE2" t="str">
            <v>Alta</v>
          </cell>
        </row>
        <row r="3">
          <cell r="T3" t="str">
            <v>Plan de Ordenamiento Territorial,POT</v>
          </cell>
          <cell r="AE3" t="str">
            <v>Media</v>
          </cell>
        </row>
        <row r="4">
          <cell r="T4" t="str">
            <v>Régimen Tributario, Tasas</v>
          </cell>
          <cell r="AE4" t="str">
            <v>Baja</v>
          </cell>
        </row>
        <row r="5">
          <cell r="T5" t="str">
            <v>Tasas Retributivas Ambientales</v>
          </cell>
        </row>
        <row r="6">
          <cell r="T6" t="str">
            <v>Tasas dentro del Régimen Tributario</v>
          </cell>
        </row>
        <row r="7">
          <cell r="T7" t="str">
            <v>Legislación Laboral (salarios, prestaciones, contrataciones, etc)</v>
          </cell>
        </row>
        <row r="8">
          <cell r="T8" t="str">
            <v>Leyes, Decretos, Ordenanzas, Acuerdos, Resoluciones</v>
          </cell>
        </row>
        <row r="9">
          <cell r="T9" t="str">
            <v>Licencias (Exploración, construcción, demolición, etc)</v>
          </cell>
        </row>
        <row r="10">
          <cell r="T10" t="str">
            <v>Contratos de áreas aporte</v>
          </cell>
        </row>
        <row r="11">
          <cell r="B11" t="str">
            <v>Internacional</v>
          </cell>
          <cell r="T11" t="str">
            <v>Contratos de Concesión</v>
          </cell>
        </row>
        <row r="12">
          <cell r="B12" t="str">
            <v>Costa Atlántica</v>
          </cell>
          <cell r="T12" t="str">
            <v>Otras Normas</v>
          </cell>
        </row>
        <row r="13">
          <cell r="B13" t="str">
            <v>Occidente</v>
          </cell>
        </row>
        <row r="14">
          <cell r="B14" t="str">
            <v>Centro Oriente</v>
          </cell>
        </row>
        <row r="15">
          <cell r="B15" t="str">
            <v>Orinoquía</v>
          </cell>
        </row>
        <row r="16">
          <cell r="B16" t="str">
            <v>Amazonía</v>
          </cell>
        </row>
        <row r="17">
          <cell r="B17" t="str">
            <v>Bogotá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 PRECIOS"/>
      <sheetName val="CUADRI"/>
      <sheetName val="MOR1-4"/>
      <sheetName val="MOR 1-5"/>
      <sheetName val="Cto2500"/>
      <sheetName val="Cto3000"/>
      <sheetName val="ACERO0 A-37"/>
      <sheetName val="ACERO PDR-60"/>
      <sheetName val="DESMONTE"/>
      <sheetName val="DESCAPOTE"/>
      <sheetName val="REPLANTEO Y TRAZADO"/>
      <sheetName val="EXCAV. REDES"/>
      <sheetName val="EXCAV CIMIENTO"/>
      <sheetName val="RELLENO  RECEBO COMPAC"/>
      <sheetName val="ALISTADO DE PISO e= 0,04"/>
      <sheetName val="CICLOPEO"/>
      <sheetName val="VIGA CIMENTA,15 x.20"/>
      <sheetName val="VIGA AEREA (0,15x.20) "/>
      <sheetName val="COL(,15X.20)"/>
      <sheetName val="VIGA CINTA DE AMARRE"/>
      <sheetName val="MAMPOSTERIA  TOLETE"/>
      <sheetName val="MAMPOSTERIA BLOQUE N°5"/>
      <sheetName val="CUBIE ASBESTO CEMEN TEJ N°6 "/>
      <sheetName val="CUBIE ASBESTO CEMEN TEJ N°8"/>
      <sheetName val="PAÑETE LISO"/>
      <sheetName val="PLACA DE CONTRAPISO e=0,06"/>
      <sheetName val="PLACA TANQUE e=0,10"/>
      <sheetName val="INST.MARCOS"/>
      <sheetName val="INSTAL. VENTANA "/>
      <sheetName val="INSTAL. PUERTAS"/>
      <sheetName val="ENCNAPE COCINA"/>
      <sheetName val="ENCHAPE BAÑO PISO"/>
      <sheetName val="ENCHAPE BAÑO PARED"/>
      <sheetName val="PISO CERAMICA"/>
      <sheetName val="ADOQUIN"/>
      <sheetName val="INST. VIDRIOS"/>
      <sheetName val="ESTUCO Y PINTURA TIPO1"/>
      <sheetName val="VINILO S-PAÑETE 2 MANOS"/>
      <sheetName val="LADRIL A LA VISTA"/>
      <sheetName val="INST. Y SUMINISTRO BAÑO"/>
      <sheetName val="INST. TANQUE"/>
      <sheetName val="ASEO GENERAL"/>
      <sheetName val="PUNTO SANITARIO 3&quot;"/>
      <sheetName val="PUNTO SANIT2&quot;"/>
      <sheetName val="PUNTO SANIT 4&quot;"/>
      <sheetName val="PUNTO SANITN 6&quot;"/>
      <sheetName val="RED HIDRAULICA"/>
      <sheetName val="TUBERIA GRES 4&quot;"/>
      <sheetName val="CINSPEC,5x,5"/>
      <sheetName val="CINSPEC.7x.7"/>
      <sheetName val="LAMPARA TOMECON"/>
      <sheetName val="POLO TIERRA"/>
      <sheetName val="TABLER.PARCIAL4CIRC"/>
      <sheetName val="RED ELECTRICA"/>
      <sheetName val="LAVADERO PREFABRICADO"/>
      <sheetName val="MESON"/>
      <sheetName val="EXPLAN Y COMP VIA"/>
      <sheetName val="BASE RECEBO"/>
      <sheetName val="SUB BASE"/>
      <sheetName val="EXCAVACION BORDILLO"/>
      <sheetName val="INSTL BORDILLO PREFABRICADO"/>
      <sheetName val="RESUMEN"/>
      <sheetName val="RESUMEN2"/>
      <sheetName val="M_PROY"/>
    </sheetNames>
    <sheetDataSet>
      <sheetData sheetId="0" refreshError="1">
        <row r="5">
          <cell r="A5" t="str">
            <v>REFE</v>
          </cell>
          <cell r="B5" t="str">
            <v>MATERIAL</v>
          </cell>
          <cell r="C5" t="str">
            <v>UNID</v>
          </cell>
          <cell r="D5" t="str">
            <v>PRECIO</v>
          </cell>
        </row>
        <row r="7">
          <cell r="A7" t="str">
            <v>000100</v>
          </cell>
          <cell r="B7" t="str">
            <v>AGREGADOS Y CEMENTO</v>
          </cell>
        </row>
        <row r="8">
          <cell r="A8" t="str">
            <v>000101</v>
          </cell>
          <cell r="B8" t="str">
            <v xml:space="preserve">ARENA </v>
          </cell>
          <cell r="C8" t="str">
            <v>M3.</v>
          </cell>
          <cell r="D8">
            <v>18000</v>
          </cell>
        </row>
        <row r="9">
          <cell r="A9" t="str">
            <v>000102</v>
          </cell>
          <cell r="B9" t="str">
            <v>AGUA</v>
          </cell>
          <cell r="C9" t="str">
            <v>LTS.</v>
          </cell>
          <cell r="D9">
            <v>5</v>
          </cell>
        </row>
        <row r="10">
          <cell r="A10" t="str">
            <v>000103</v>
          </cell>
          <cell r="B10" t="str">
            <v>GRAVILLA TRITURADA</v>
          </cell>
          <cell r="C10" t="str">
            <v>CUBO</v>
          </cell>
          <cell r="D10">
            <v>50000</v>
          </cell>
        </row>
        <row r="11">
          <cell r="A11" t="str">
            <v>000104</v>
          </cell>
          <cell r="B11" t="str">
            <v>PIEDRA MEDIA ZONGA</v>
          </cell>
          <cell r="C11" t="str">
            <v>M3.</v>
          </cell>
          <cell r="D11">
            <v>28000</v>
          </cell>
        </row>
        <row r="12">
          <cell r="A12" t="str">
            <v>000105</v>
          </cell>
          <cell r="B12" t="str">
            <v xml:space="preserve">CEMENTO GRIS </v>
          </cell>
          <cell r="C12" t="str">
            <v>KG.</v>
          </cell>
          <cell r="D12">
            <v>200</v>
          </cell>
        </row>
        <row r="13">
          <cell r="A13" t="str">
            <v>000106</v>
          </cell>
          <cell r="B13" t="str">
            <v>COLOR MINERAL NACIONAL</v>
          </cell>
          <cell r="C13" t="str">
            <v>KG.</v>
          </cell>
          <cell r="D13">
            <v>2400</v>
          </cell>
        </row>
        <row r="14">
          <cell r="A14" t="str">
            <v>000107</v>
          </cell>
          <cell r="B14" t="str">
            <v>CAL (BLANCA) 10 Kg</v>
          </cell>
          <cell r="C14" t="str">
            <v>KG.</v>
          </cell>
          <cell r="D14">
            <v>4500</v>
          </cell>
        </row>
        <row r="15">
          <cell r="A15" t="str">
            <v>000108</v>
          </cell>
          <cell r="B15" t="str">
            <v>CONCRETO 2500 PSI</v>
          </cell>
          <cell r="C15" t="str">
            <v>M3.</v>
          </cell>
          <cell r="D15">
            <v>194022.128</v>
          </cell>
        </row>
        <row r="16">
          <cell r="A16" t="str">
            <v>000109</v>
          </cell>
          <cell r="B16" t="str">
            <v>MORTERO 1:4</v>
          </cell>
          <cell r="C16" t="str">
            <v>M3.</v>
          </cell>
          <cell r="D16">
            <v>162022.22399999999</v>
          </cell>
        </row>
        <row r="17">
          <cell r="A17" t="str">
            <v>000110</v>
          </cell>
          <cell r="B17" t="str">
            <v>CONCRETO 3000 PSI</v>
          </cell>
          <cell r="C17" t="str">
            <v>M3.</v>
          </cell>
          <cell r="D17">
            <v>213813.136</v>
          </cell>
        </row>
        <row r="18">
          <cell r="A18" t="str">
            <v>000111</v>
          </cell>
          <cell r="B18" t="str">
            <v xml:space="preserve">CEMENTO BLANCO </v>
          </cell>
          <cell r="C18" t="str">
            <v>KG.</v>
          </cell>
          <cell r="D18">
            <v>600</v>
          </cell>
        </row>
        <row r="19">
          <cell r="A19" t="str">
            <v>000112</v>
          </cell>
          <cell r="B19" t="str">
            <v xml:space="preserve">RECEBO </v>
          </cell>
          <cell r="C19" t="str">
            <v>M3.</v>
          </cell>
          <cell r="D19">
            <v>8000</v>
          </cell>
        </row>
        <row r="20">
          <cell r="A20" t="str">
            <v>000113</v>
          </cell>
          <cell r="B20" t="str">
            <v>BALASTRO VOLQUETA</v>
          </cell>
          <cell r="C20" t="str">
            <v>UND.</v>
          </cell>
          <cell r="D20">
            <v>68000</v>
          </cell>
        </row>
        <row r="21">
          <cell r="A21" t="str">
            <v>000114</v>
          </cell>
          <cell r="B21" t="str">
            <v>PIEDRA VOLQUETA</v>
          </cell>
          <cell r="C21" t="str">
            <v>UND.</v>
          </cell>
          <cell r="D21">
            <v>68000</v>
          </cell>
        </row>
        <row r="22">
          <cell r="A22" t="str">
            <v>000115</v>
          </cell>
          <cell r="B22" t="str">
            <v>GRAVA 3/4"</v>
          </cell>
          <cell r="C22" t="str">
            <v>M3.</v>
          </cell>
          <cell r="D22">
            <v>31800</v>
          </cell>
        </row>
        <row r="23">
          <cell r="A23" t="str">
            <v>000116</v>
          </cell>
          <cell r="B23" t="str">
            <v>MEZCLA ASFALTICA</v>
          </cell>
          <cell r="D23">
            <v>180000</v>
          </cell>
        </row>
        <row r="24">
          <cell r="A24" t="str">
            <v>000117</v>
          </cell>
          <cell r="B24" t="str">
            <v>MIXTO PARA CONCRETO</v>
          </cell>
          <cell r="C24" t="str">
            <v>M3.</v>
          </cell>
          <cell r="D24">
            <v>30700</v>
          </cell>
        </row>
        <row r="25">
          <cell r="A25" t="str">
            <v>000118</v>
          </cell>
          <cell r="B25" t="str">
            <v>ARENA EXTRAFINA</v>
          </cell>
          <cell r="C25" t="str">
            <v>M3.</v>
          </cell>
          <cell r="D25">
            <v>0</v>
          </cell>
        </row>
        <row r="27">
          <cell r="A27" t="str">
            <v>000200</v>
          </cell>
          <cell r="B27" t="str">
            <v>MANPOSTERIA</v>
          </cell>
        </row>
        <row r="28">
          <cell r="A28" t="str">
            <v>000201</v>
          </cell>
          <cell r="B28" t="str">
            <v>BLOQUE HUECO N° 4</v>
          </cell>
          <cell r="C28" t="str">
            <v>UND.</v>
          </cell>
          <cell r="D28">
            <v>650</v>
          </cell>
        </row>
        <row r="29">
          <cell r="A29" t="str">
            <v>000202</v>
          </cell>
          <cell r="B29" t="str">
            <v>BLOQUE HUECO N° 5</v>
          </cell>
          <cell r="C29" t="str">
            <v>UND.</v>
          </cell>
          <cell r="D29">
            <v>750</v>
          </cell>
        </row>
        <row r="30">
          <cell r="A30" t="str">
            <v>000203</v>
          </cell>
          <cell r="B30" t="str">
            <v>BLOQUE TOLETE</v>
          </cell>
          <cell r="C30" t="str">
            <v>UND.</v>
          </cell>
          <cell r="D30">
            <v>280</v>
          </cell>
        </row>
        <row r="31">
          <cell r="A31" t="str">
            <v>000204</v>
          </cell>
          <cell r="B31" t="str">
            <v>LADRILLO HUECO Nº 4</v>
          </cell>
          <cell r="C31" t="str">
            <v>UND.</v>
          </cell>
          <cell r="D31">
            <v>700</v>
          </cell>
        </row>
        <row r="32">
          <cell r="A32" t="str">
            <v>000205</v>
          </cell>
          <cell r="B32" t="str">
            <v>LADRILLO HUECO Nº 5</v>
          </cell>
          <cell r="C32" t="str">
            <v>UND.</v>
          </cell>
          <cell r="D32">
            <v>750</v>
          </cell>
        </row>
        <row r="33">
          <cell r="A33" t="str">
            <v>000206</v>
          </cell>
          <cell r="B33" t="str">
            <v>LADRILLO TOLETE COMUN</v>
          </cell>
          <cell r="C33" t="str">
            <v>UND.</v>
          </cell>
          <cell r="D33">
            <v>140</v>
          </cell>
        </row>
        <row r="34">
          <cell r="A34" t="str">
            <v>000207</v>
          </cell>
          <cell r="B34" t="str">
            <v>LADRILLO SANTA FE</v>
          </cell>
          <cell r="C34" t="str">
            <v>UND.</v>
          </cell>
          <cell r="D34">
            <v>850</v>
          </cell>
        </row>
        <row r="35">
          <cell r="A35" t="str">
            <v>000208</v>
          </cell>
          <cell r="B35" t="str">
            <v>ADOQUIN RECTANGULAR</v>
          </cell>
          <cell r="C35" t="str">
            <v>UND.</v>
          </cell>
          <cell r="D35">
            <v>200</v>
          </cell>
        </row>
        <row r="36">
          <cell r="A36" t="str">
            <v>000209</v>
          </cell>
          <cell r="B36" t="str">
            <v>ADOQUIN CORBATIN</v>
          </cell>
          <cell r="C36" t="str">
            <v>UND.</v>
          </cell>
          <cell r="D36">
            <v>270</v>
          </cell>
        </row>
        <row r="37">
          <cell r="A37" t="str">
            <v>000210</v>
          </cell>
          <cell r="B37" t="str">
            <v>BORDILLO PREF CONCR</v>
          </cell>
          <cell r="C37" t="str">
            <v>UND.</v>
          </cell>
          <cell r="D37">
            <v>0</v>
          </cell>
        </row>
        <row r="39">
          <cell r="A39" t="str">
            <v>000300</v>
          </cell>
          <cell r="B39" t="str">
            <v>CUBIERTAS</v>
          </cell>
        </row>
        <row r="40">
          <cell r="A40" t="str">
            <v>000301</v>
          </cell>
          <cell r="B40" t="str">
            <v>TEJA  ONDULADA Eternit Nº 6</v>
          </cell>
          <cell r="C40" t="str">
            <v>UND.</v>
          </cell>
          <cell r="D40">
            <v>17600</v>
          </cell>
        </row>
        <row r="41">
          <cell r="A41" t="str">
            <v>000302</v>
          </cell>
          <cell r="B41" t="str">
            <v xml:space="preserve">TEJA  ONDULADA Eternit Nº 5 </v>
          </cell>
          <cell r="C41" t="str">
            <v>UND.</v>
          </cell>
          <cell r="D41">
            <v>14400</v>
          </cell>
        </row>
        <row r="42">
          <cell r="A42" t="str">
            <v>000303</v>
          </cell>
          <cell r="B42" t="str">
            <v xml:space="preserve">CABALLETE FIJO ETERNIT </v>
          </cell>
          <cell r="C42" t="str">
            <v>UND.</v>
          </cell>
          <cell r="D42">
            <v>13000</v>
          </cell>
        </row>
        <row r="43">
          <cell r="A43" t="str">
            <v>000304</v>
          </cell>
          <cell r="B43" t="str">
            <v>PERFIL HG de 10*5 Calb 18</v>
          </cell>
          <cell r="C43" t="str">
            <v>UND.</v>
          </cell>
          <cell r="D43">
            <v>43000</v>
          </cell>
        </row>
        <row r="44">
          <cell r="A44" t="str">
            <v>000305</v>
          </cell>
          <cell r="B44" t="str">
            <v>GANCHO PARA TEJA ETERNIT</v>
          </cell>
          <cell r="C44" t="str">
            <v>UND.</v>
          </cell>
          <cell r="D44">
            <v>200</v>
          </cell>
        </row>
        <row r="45">
          <cell r="A45" t="str">
            <v>000306</v>
          </cell>
          <cell r="B45" t="str">
            <v>AMARRE PARA TEJA</v>
          </cell>
          <cell r="C45" t="str">
            <v>UND.</v>
          </cell>
          <cell r="D45">
            <v>60</v>
          </cell>
        </row>
        <row r="46">
          <cell r="A46" t="str">
            <v>000307</v>
          </cell>
          <cell r="B46" t="str">
            <v xml:space="preserve">TEJA ONDULADA Eternit </v>
          </cell>
          <cell r="C46" t="str">
            <v>UND.</v>
          </cell>
          <cell r="D46">
            <v>10400</v>
          </cell>
        </row>
        <row r="47">
          <cell r="A47" t="str">
            <v>000308</v>
          </cell>
          <cell r="B47" t="str">
            <v>TEJA ONDULADA Eternit Nº 8</v>
          </cell>
          <cell r="C47" t="str">
            <v>UND.</v>
          </cell>
          <cell r="D47">
            <v>21800</v>
          </cell>
        </row>
        <row r="48">
          <cell r="A48" t="str">
            <v>000309</v>
          </cell>
          <cell r="B48" t="str">
            <v>TUBO RECTANG. de 3*11/2 Calb 18</v>
          </cell>
          <cell r="C48" t="str">
            <v>UND.</v>
          </cell>
          <cell r="D48">
            <v>30000</v>
          </cell>
        </row>
        <row r="49">
          <cell r="A49" t="str">
            <v>000310</v>
          </cell>
          <cell r="B49" t="str">
            <v>PERFIL CAL18 de 3*1 1/2 CERR. COLD ROLLED</v>
          </cell>
          <cell r="C49" t="str">
            <v>ML</v>
          </cell>
          <cell r="D49">
            <v>11000</v>
          </cell>
        </row>
        <row r="50">
          <cell r="A50" t="str">
            <v>000311</v>
          </cell>
          <cell r="B50" t="str">
            <v>PERFIL CAL 18 DE 10*5 HG ABIERTO</v>
          </cell>
          <cell r="C50" t="str">
            <v>UND.</v>
          </cell>
          <cell r="D50">
            <v>45000</v>
          </cell>
        </row>
        <row r="51">
          <cell r="A51" t="str">
            <v>000312</v>
          </cell>
          <cell r="B51" t="str">
            <v>GANCHO PARA TEJA ETERNIT</v>
          </cell>
          <cell r="C51" t="str">
            <v>UND.</v>
          </cell>
          <cell r="D51">
            <v>260</v>
          </cell>
        </row>
        <row r="52">
          <cell r="A52" t="str">
            <v>000313</v>
          </cell>
          <cell r="B52" t="str">
            <v xml:space="preserve">CABALLETE </v>
          </cell>
          <cell r="C52" t="str">
            <v>UND.</v>
          </cell>
          <cell r="D52">
            <v>12500</v>
          </cell>
        </row>
        <row r="53">
          <cell r="A53" t="str">
            <v>000314</v>
          </cell>
          <cell r="B53" t="str">
            <v>TEJA DE ZINC 2.14 CAL. 33</v>
          </cell>
          <cell r="C53" t="str">
            <v>UND.</v>
          </cell>
          <cell r="D53">
            <v>12000</v>
          </cell>
        </row>
        <row r="54">
          <cell r="A54" t="str">
            <v>000315</v>
          </cell>
          <cell r="B54" t="str">
            <v>TEJA ZINC 3.05 CAL. 33</v>
          </cell>
          <cell r="C54" t="str">
            <v>UND.</v>
          </cell>
          <cell r="D54">
            <v>16000</v>
          </cell>
        </row>
        <row r="55">
          <cell r="A55" t="str">
            <v>000316</v>
          </cell>
          <cell r="B55" t="str">
            <v>TEJA ETERNIT  Nº 10</v>
          </cell>
          <cell r="C55" t="str">
            <v>UND.</v>
          </cell>
          <cell r="D55">
            <v>29500</v>
          </cell>
        </row>
        <row r="56">
          <cell r="A56" t="str">
            <v>000317</v>
          </cell>
          <cell r="B56" t="str">
            <v>CULATA</v>
          </cell>
          <cell r="C56" t="str">
            <v>UND.</v>
          </cell>
          <cell r="D56">
            <v>10000</v>
          </cell>
        </row>
        <row r="57">
          <cell r="A57" t="str">
            <v>000318</v>
          </cell>
          <cell r="B57" t="str">
            <v>LAM. SUPER BOARD 6mm (122*244)</v>
          </cell>
          <cell r="C57" t="str">
            <v>UND.</v>
          </cell>
          <cell r="D57">
            <v>26850</v>
          </cell>
        </row>
        <row r="58">
          <cell r="A58" t="str">
            <v>000319</v>
          </cell>
          <cell r="B58" t="str">
            <v>PERFIL ALUMINIO ANG. (6M)</v>
          </cell>
          <cell r="C58" t="str">
            <v>ML</v>
          </cell>
          <cell r="D58">
            <v>1400</v>
          </cell>
        </row>
        <row r="59">
          <cell r="A59" t="str">
            <v>000320</v>
          </cell>
          <cell r="B59" t="str">
            <v>PERFIL ALUMINIO TEE (6M)</v>
          </cell>
          <cell r="C59" t="str">
            <v>ML</v>
          </cell>
          <cell r="D59">
            <v>1450</v>
          </cell>
        </row>
        <row r="60">
          <cell r="A60" t="str">
            <v>000321</v>
          </cell>
          <cell r="B60" t="str">
            <v>CERCHA METALICA</v>
          </cell>
          <cell r="C60" t="str">
            <v>ML</v>
          </cell>
          <cell r="D60">
            <v>55000</v>
          </cell>
        </row>
        <row r="61">
          <cell r="A61" t="str">
            <v>000400</v>
          </cell>
          <cell r="B61" t="str">
            <v>PINTURAS</v>
          </cell>
        </row>
        <row r="62">
          <cell r="A62" t="str">
            <v>000401</v>
          </cell>
          <cell r="B62" t="str">
            <v>ANTICORROSIVO ROJO</v>
          </cell>
          <cell r="C62" t="str">
            <v>GAL</v>
          </cell>
          <cell r="D62">
            <v>22000</v>
          </cell>
        </row>
        <row r="63">
          <cell r="A63" t="str">
            <v>000402</v>
          </cell>
          <cell r="B63" t="str">
            <v>ESMALTE</v>
          </cell>
          <cell r="C63" t="str">
            <v>GAL</v>
          </cell>
          <cell r="D63">
            <v>28000</v>
          </cell>
        </row>
        <row r="64">
          <cell r="A64" t="str">
            <v>000403</v>
          </cell>
          <cell r="B64" t="str">
            <v>VINILO TIP.1 VINILICO</v>
          </cell>
          <cell r="C64" t="str">
            <v>CAN</v>
          </cell>
          <cell r="D64">
            <v>169500</v>
          </cell>
        </row>
        <row r="65">
          <cell r="A65" t="str">
            <v>000404</v>
          </cell>
          <cell r="B65" t="str">
            <v>PINTURA VINILTEX</v>
          </cell>
          <cell r="C65" t="str">
            <v>CAN</v>
          </cell>
          <cell r="D65">
            <v>200280</v>
          </cell>
        </row>
        <row r="66">
          <cell r="A66" t="str">
            <v>000405</v>
          </cell>
          <cell r="B66" t="str">
            <v>PINTURA KORAZA</v>
          </cell>
          <cell r="C66" t="str">
            <v>CAN</v>
          </cell>
          <cell r="D66">
            <v>216630</v>
          </cell>
        </row>
        <row r="67">
          <cell r="A67" t="str">
            <v>000406</v>
          </cell>
          <cell r="B67" t="str">
            <v>ESTUCO PROFESIONAL</v>
          </cell>
          <cell r="C67" t="str">
            <v>CAN</v>
          </cell>
          <cell r="D67">
            <v>52040</v>
          </cell>
        </row>
        <row r="68">
          <cell r="A68" t="str">
            <v>000407</v>
          </cell>
          <cell r="B68" t="str">
            <v>BOLSA ESTUCO *2 Kg</v>
          </cell>
          <cell r="C68" t="str">
            <v>KG</v>
          </cell>
          <cell r="D68">
            <v>2022</v>
          </cell>
        </row>
        <row r="69">
          <cell r="A69" t="str">
            <v>000408</v>
          </cell>
          <cell r="B69" t="str">
            <v>GRANIPLAST TONO CLARO</v>
          </cell>
          <cell r="C69" t="str">
            <v>KIL.</v>
          </cell>
          <cell r="D69">
            <v>1000</v>
          </cell>
        </row>
        <row r="70">
          <cell r="A70" t="str">
            <v>000409</v>
          </cell>
          <cell r="B70" t="str">
            <v>VINILO ESPLENDOR MARCA ICO</v>
          </cell>
          <cell r="C70" t="str">
            <v>CAN</v>
          </cell>
          <cell r="D70">
            <v>38000</v>
          </cell>
        </row>
        <row r="71">
          <cell r="A71" t="str">
            <v>000410</v>
          </cell>
          <cell r="B71" t="str">
            <v xml:space="preserve">VINILO TIPO 2 </v>
          </cell>
          <cell r="C71" t="str">
            <v>CAN</v>
          </cell>
          <cell r="D71">
            <v>110000</v>
          </cell>
        </row>
        <row r="72">
          <cell r="A72" t="str">
            <v>000411</v>
          </cell>
          <cell r="B72" t="str">
            <v>ESMALTE FESTIVAL MARCA ICO</v>
          </cell>
          <cell r="C72" t="str">
            <v>GAL</v>
          </cell>
          <cell r="D72">
            <v>26000</v>
          </cell>
        </row>
        <row r="73">
          <cell r="A73" t="str">
            <v>000412</v>
          </cell>
          <cell r="B73" t="str">
            <v>YESO</v>
          </cell>
          <cell r="C73" t="str">
            <v>BUL.</v>
          </cell>
          <cell r="D73">
            <v>10700</v>
          </cell>
        </row>
        <row r="74">
          <cell r="A74" t="str">
            <v>000413</v>
          </cell>
          <cell r="B74" t="str">
            <v>CAOLIN</v>
          </cell>
          <cell r="C74" t="str">
            <v>BUL.</v>
          </cell>
          <cell r="D74">
            <v>3800</v>
          </cell>
        </row>
        <row r="75">
          <cell r="A75" t="str">
            <v>000414</v>
          </cell>
          <cell r="B75" t="str">
            <v>CUÑETE ESTUCO PLASTICO</v>
          </cell>
          <cell r="C75" t="str">
            <v>UND.</v>
          </cell>
          <cell r="D75">
            <v>43800</v>
          </cell>
        </row>
        <row r="76">
          <cell r="A76" t="str">
            <v>000415</v>
          </cell>
          <cell r="B76" t="str">
            <v>GRANIPLAST TONO OSCURO</v>
          </cell>
          <cell r="C76" t="str">
            <v>KIL.</v>
          </cell>
          <cell r="D76">
            <v>1200</v>
          </cell>
        </row>
        <row r="77">
          <cell r="A77" t="str">
            <v>000416</v>
          </cell>
          <cell r="B77" t="str">
            <v>BARNIZ TRANSPARENTE</v>
          </cell>
          <cell r="C77" t="str">
            <v>GAL</v>
          </cell>
          <cell r="D77">
            <v>20000</v>
          </cell>
        </row>
        <row r="79">
          <cell r="A79" t="str">
            <v>000500</v>
          </cell>
          <cell r="B79" t="str">
            <v>CARPINTERIA METALICA</v>
          </cell>
        </row>
        <row r="80">
          <cell r="A80" t="str">
            <v>000501</v>
          </cell>
          <cell r="B80" t="str">
            <v>PUERTA METALICA</v>
          </cell>
          <cell r="C80" t="str">
            <v>M2.</v>
          </cell>
          <cell r="D80">
            <v>75000</v>
          </cell>
        </row>
        <row r="81">
          <cell r="A81" t="str">
            <v>000504</v>
          </cell>
          <cell r="B81" t="str">
            <v xml:space="preserve">VENTANA METALICA </v>
          </cell>
          <cell r="C81" t="str">
            <v>M2.</v>
          </cell>
          <cell r="D81">
            <v>50000</v>
          </cell>
        </row>
        <row r="82">
          <cell r="A82" t="str">
            <v>000505</v>
          </cell>
          <cell r="B82" t="str">
            <v>CHAPA DE SEGURIDAD GATO</v>
          </cell>
          <cell r="C82" t="str">
            <v>UND.</v>
          </cell>
          <cell r="D82">
            <v>36000</v>
          </cell>
        </row>
        <row r="83">
          <cell r="A83" t="str">
            <v>000506</v>
          </cell>
          <cell r="B83" t="str">
            <v>MARCO PUERTAS</v>
          </cell>
          <cell r="C83" t="str">
            <v>UND.</v>
          </cell>
          <cell r="D83">
            <v>35000</v>
          </cell>
        </row>
        <row r="85">
          <cell r="A85" t="str">
            <v>000600</v>
          </cell>
          <cell r="B85" t="str">
            <v>PISOS Y ENCHAPES</v>
          </cell>
        </row>
        <row r="86">
          <cell r="A86" t="str">
            <v>000601</v>
          </cell>
          <cell r="B86" t="str">
            <v>PISO BOSTON BEIGE 45*45 EURO TRAF 4</v>
          </cell>
          <cell r="C86" t="str">
            <v>M2.</v>
          </cell>
          <cell r="D86">
            <v>18000</v>
          </cell>
        </row>
        <row r="87">
          <cell r="A87" t="str">
            <v>000602</v>
          </cell>
          <cell r="B87" t="str">
            <v>PISO BOSTON BEIGE 32*32 EURO TRAF 4</v>
          </cell>
          <cell r="C87" t="str">
            <v>M2.</v>
          </cell>
          <cell r="D87">
            <v>17000</v>
          </cell>
        </row>
        <row r="88">
          <cell r="A88" t="str">
            <v>000603</v>
          </cell>
          <cell r="B88" t="str">
            <v>PISO SELENIO BLANCO CORONA 41*41 TRAF 4</v>
          </cell>
          <cell r="C88" t="str">
            <v>M2.</v>
          </cell>
          <cell r="D88">
            <v>23500</v>
          </cell>
        </row>
        <row r="89">
          <cell r="A89" t="str">
            <v>000604</v>
          </cell>
          <cell r="B89" t="str">
            <v>PISO SILEX BEIGE CORONA 41*41 TRAF 4</v>
          </cell>
          <cell r="C89" t="str">
            <v>M2.</v>
          </cell>
          <cell r="D89">
            <v>23500</v>
          </cell>
        </row>
        <row r="90">
          <cell r="A90" t="str">
            <v>000605</v>
          </cell>
          <cell r="B90" t="str">
            <v>ENCHAP. BAÑO PARED  CORONA 20*25</v>
          </cell>
          <cell r="C90" t="str">
            <v>M2.</v>
          </cell>
          <cell r="D90">
            <v>16300</v>
          </cell>
        </row>
        <row r="91">
          <cell r="A91" t="str">
            <v>000606</v>
          </cell>
          <cell r="B91" t="str">
            <v xml:space="preserve">ENCHAP. BAÑO PISO 30*30 BLAN. </v>
          </cell>
          <cell r="C91" t="str">
            <v>M2.</v>
          </cell>
          <cell r="D91">
            <v>17100</v>
          </cell>
        </row>
        <row r="92">
          <cell r="A92" t="str">
            <v>000607</v>
          </cell>
          <cell r="B92" t="str">
            <v>ENCHAPE BAÑO PISO 20.5*20.5 BLANCO CORONA</v>
          </cell>
          <cell r="C92" t="str">
            <v>M2.</v>
          </cell>
          <cell r="D92">
            <v>17500</v>
          </cell>
        </row>
        <row r="93">
          <cell r="A93" t="str">
            <v>000608</v>
          </cell>
          <cell r="B93" t="str">
            <v>ADOQUIN RECTANGULAR PEATONAL e=4cm</v>
          </cell>
          <cell r="C93" t="str">
            <v>M2.</v>
          </cell>
          <cell r="D93">
            <v>11500</v>
          </cell>
        </row>
        <row r="94">
          <cell r="A94" t="str">
            <v>000609</v>
          </cell>
          <cell r="B94" t="str">
            <v>TABLON 33*33 GRAFILADO TRAF 4</v>
          </cell>
          <cell r="C94" t="str">
            <v>M2.</v>
          </cell>
          <cell r="D94">
            <v>9700</v>
          </cell>
        </row>
        <row r="95">
          <cell r="A95" t="str">
            <v>000610</v>
          </cell>
          <cell r="B95" t="str">
            <v>TABLON 25*25 GRAFILADO TRAF 4</v>
          </cell>
          <cell r="C95" t="str">
            <v>M2.</v>
          </cell>
          <cell r="D95">
            <v>8500</v>
          </cell>
        </row>
        <row r="96">
          <cell r="A96" t="str">
            <v>000611</v>
          </cell>
          <cell r="B96" t="str">
            <v>ENCHAPE PISO BAÑO 20*32 BLANCO EURO TRAF 4</v>
          </cell>
          <cell r="C96" t="str">
            <v>M2.</v>
          </cell>
          <cell r="D96">
            <v>14800</v>
          </cell>
        </row>
        <row r="97">
          <cell r="A97" t="str">
            <v>000612</v>
          </cell>
          <cell r="B97" t="str">
            <v>ENCHAPE PISO CAREY TRF1</v>
          </cell>
          <cell r="C97" t="str">
            <v>M2.</v>
          </cell>
          <cell r="D97">
            <v>16000</v>
          </cell>
        </row>
        <row r="98">
          <cell r="A98" t="str">
            <v>000613</v>
          </cell>
          <cell r="B98" t="str">
            <v>ENCHAPE PISO OPAL 20.5*20.5</v>
          </cell>
          <cell r="C98" t="str">
            <v>M2.</v>
          </cell>
          <cell r="D98">
            <v>17500</v>
          </cell>
        </row>
        <row r="99">
          <cell r="A99" t="str">
            <v>000614</v>
          </cell>
          <cell r="B99" t="str">
            <v>ENCHAPE PARED EGEO</v>
          </cell>
          <cell r="C99" t="str">
            <v>M2.</v>
          </cell>
          <cell r="D99">
            <v>14900</v>
          </cell>
        </row>
        <row r="101">
          <cell r="A101" t="str">
            <v>000700</v>
          </cell>
          <cell r="B101" t="str">
            <v>VIDRIOS Y ESPEJOS</v>
          </cell>
        </row>
        <row r="102">
          <cell r="A102" t="str">
            <v>000701</v>
          </cell>
          <cell r="B102" t="str">
            <v>VIDRIO 3MM</v>
          </cell>
          <cell r="C102" t="str">
            <v>M2.</v>
          </cell>
          <cell r="D102">
            <v>21000</v>
          </cell>
        </row>
        <row r="111">
          <cell r="A111" t="str">
            <v>LISTA DE PRECIOS</v>
          </cell>
        </row>
        <row r="112">
          <cell r="A112" t="str">
            <v>HOSPITAL DEPARTAMENTAL SAN ANTONIO DE PADUA  (LA PLATA)</v>
          </cell>
        </row>
        <row r="113">
          <cell r="D113" t="str">
            <v>FECHA:</v>
          </cell>
        </row>
        <row r="114">
          <cell r="A114" t="str">
            <v>REFE</v>
          </cell>
          <cell r="B114" t="str">
            <v>MATERIAL</v>
          </cell>
          <cell r="C114" t="str">
            <v>UNID</v>
          </cell>
          <cell r="D114" t="str">
            <v>PRECIO</v>
          </cell>
        </row>
        <row r="116">
          <cell r="A116" t="str">
            <v>000800</v>
          </cell>
          <cell r="B116" t="str">
            <v>APARATOS SANITARIOS</v>
          </cell>
        </row>
        <row r="117">
          <cell r="A117" t="str">
            <v>000801</v>
          </cell>
          <cell r="B117" t="str">
            <v xml:space="preserve">SANITARIO </v>
          </cell>
          <cell r="C117" t="str">
            <v>UND.</v>
          </cell>
          <cell r="D117">
            <v>135000</v>
          </cell>
        </row>
        <row r="118">
          <cell r="A118" t="str">
            <v>000802</v>
          </cell>
          <cell r="B118" t="str">
            <v>GRIFERIA SANITARIA</v>
          </cell>
          <cell r="C118" t="str">
            <v>UND.</v>
          </cell>
          <cell r="D118">
            <v>12000</v>
          </cell>
        </row>
        <row r="119">
          <cell r="A119" t="str">
            <v>000803</v>
          </cell>
          <cell r="B119" t="str">
            <v xml:space="preserve">LAVAMANOS </v>
          </cell>
          <cell r="C119" t="str">
            <v>UND.</v>
          </cell>
          <cell r="D119">
            <v>80000</v>
          </cell>
        </row>
        <row r="120">
          <cell r="A120" t="str">
            <v>000804</v>
          </cell>
          <cell r="B120" t="str">
            <v>LAVAPLATOS</v>
          </cell>
          <cell r="C120" t="str">
            <v>UND.</v>
          </cell>
          <cell r="D120">
            <v>45000</v>
          </cell>
        </row>
        <row r="121">
          <cell r="A121" t="str">
            <v>000805</v>
          </cell>
          <cell r="B121" t="str">
            <v xml:space="preserve">LAVADERO </v>
          </cell>
          <cell r="C121" t="str">
            <v>UND.</v>
          </cell>
          <cell r="D121">
            <v>80000</v>
          </cell>
        </row>
        <row r="122">
          <cell r="A122" t="str">
            <v>000806</v>
          </cell>
          <cell r="B122" t="str">
            <v xml:space="preserve">TANQUE DE 500 LITROS </v>
          </cell>
          <cell r="C122" t="str">
            <v>UND.</v>
          </cell>
          <cell r="D122">
            <v>110000</v>
          </cell>
        </row>
        <row r="123">
          <cell r="A123" t="str">
            <v>000807</v>
          </cell>
          <cell r="B123" t="str">
            <v>LLAVE TANQUE 1/2"</v>
          </cell>
          <cell r="C123" t="str">
            <v>UND.</v>
          </cell>
          <cell r="D123">
            <v>5000</v>
          </cell>
        </row>
        <row r="124">
          <cell r="A124" t="str">
            <v>000808</v>
          </cell>
          <cell r="B124" t="str">
            <v>FLOTADOR METALICO</v>
          </cell>
          <cell r="C124" t="str">
            <v>UND.</v>
          </cell>
          <cell r="D124">
            <v>7000</v>
          </cell>
        </row>
        <row r="125">
          <cell r="A125" t="str">
            <v>000809</v>
          </cell>
          <cell r="B125" t="str">
            <v xml:space="preserve">LLAVE DUCHA </v>
          </cell>
          <cell r="C125" t="str">
            <v>UND.</v>
          </cell>
          <cell r="D125">
            <v>1200</v>
          </cell>
        </row>
        <row r="126">
          <cell r="A126" t="str">
            <v>000810</v>
          </cell>
          <cell r="B126" t="str">
            <v>TUBO 1/2 PRESION TL * 6M</v>
          </cell>
          <cell r="C126" t="str">
            <v>UND.</v>
          </cell>
          <cell r="D126">
            <v>6000</v>
          </cell>
        </row>
        <row r="127">
          <cell r="A127" t="str">
            <v>000811</v>
          </cell>
          <cell r="B127" t="str">
            <v>TUBO 1/2 PRESION TP * 6M</v>
          </cell>
          <cell r="C127" t="str">
            <v>UND.</v>
          </cell>
          <cell r="D127">
            <v>7500</v>
          </cell>
        </row>
        <row r="128">
          <cell r="A128" t="str">
            <v>000812</v>
          </cell>
          <cell r="B128" t="str">
            <v>TUBO 2" SANITARIO TL * 6M</v>
          </cell>
          <cell r="C128" t="str">
            <v>UND.</v>
          </cell>
          <cell r="D128">
            <v>18500</v>
          </cell>
        </row>
        <row r="129">
          <cell r="A129" t="str">
            <v>000813</v>
          </cell>
          <cell r="B129" t="str">
            <v>TUBO 3" SANITARIO TL *6M</v>
          </cell>
          <cell r="C129" t="str">
            <v>UND.</v>
          </cell>
          <cell r="D129">
            <v>25500</v>
          </cell>
        </row>
        <row r="130">
          <cell r="A130" t="str">
            <v>000814</v>
          </cell>
          <cell r="B130" t="str">
            <v>TUBO 4" SANITARIO TL * 6M</v>
          </cell>
          <cell r="C130" t="str">
            <v>UND.</v>
          </cell>
          <cell r="D130">
            <v>38500</v>
          </cell>
        </row>
        <row r="131">
          <cell r="A131" t="str">
            <v>000815</v>
          </cell>
          <cell r="B131" t="str">
            <v>TUBO 6" SANITARIO TL * 6M</v>
          </cell>
          <cell r="C131" t="str">
            <v>UND.</v>
          </cell>
          <cell r="D131">
            <v>107000</v>
          </cell>
        </row>
        <row r="132">
          <cell r="A132" t="str">
            <v>000816</v>
          </cell>
          <cell r="B132" t="str">
            <v>ACCESORIOS 1/2 PRESION PVC</v>
          </cell>
          <cell r="C132" t="str">
            <v>UND.</v>
          </cell>
          <cell r="D132">
            <v>250</v>
          </cell>
        </row>
        <row r="133">
          <cell r="A133" t="str">
            <v>000817</v>
          </cell>
          <cell r="B133" t="str">
            <v>TEE 1/2 PRESION PVC</v>
          </cell>
          <cell r="C133" t="str">
            <v>UND.</v>
          </cell>
          <cell r="D133">
            <v>300</v>
          </cell>
        </row>
        <row r="134">
          <cell r="A134" t="str">
            <v>000818</v>
          </cell>
          <cell r="B134" t="str">
            <v xml:space="preserve">LAVAMANOS </v>
          </cell>
          <cell r="C134" t="str">
            <v>UND.</v>
          </cell>
          <cell r="D134">
            <v>95000</v>
          </cell>
        </row>
        <row r="135">
          <cell r="A135" t="str">
            <v>000819</v>
          </cell>
          <cell r="B135" t="str">
            <v>COMBO ACUACER BLANCO CORONA</v>
          </cell>
          <cell r="C135" t="str">
            <v>UND.</v>
          </cell>
          <cell r="D135">
            <v>190000</v>
          </cell>
        </row>
        <row r="136">
          <cell r="A136" t="str">
            <v>000820</v>
          </cell>
          <cell r="B136" t="str">
            <v xml:space="preserve">ACCESORIO LAVAMANO </v>
          </cell>
          <cell r="C136" t="str">
            <v>UND.</v>
          </cell>
          <cell r="D136">
            <v>35000</v>
          </cell>
        </row>
        <row r="137">
          <cell r="A137" t="str">
            <v>000821</v>
          </cell>
          <cell r="B137" t="str">
            <v>LIMPIADOR PVC LIQU 1/4 DE GAL</v>
          </cell>
          <cell r="C137" t="str">
            <v>UND.</v>
          </cell>
          <cell r="D137">
            <v>15200</v>
          </cell>
        </row>
        <row r="138">
          <cell r="A138" t="str">
            <v>000822</v>
          </cell>
          <cell r="B138" t="str">
            <v>SOLDADURA PVC LIQU 1/4 DE GAL</v>
          </cell>
          <cell r="C138" t="str">
            <v>UND.</v>
          </cell>
          <cell r="D138">
            <v>31500</v>
          </cell>
        </row>
        <row r="139">
          <cell r="A139" t="str">
            <v>000823</v>
          </cell>
          <cell r="B139" t="str">
            <v>CODO 90 4" PVC SANITARIO</v>
          </cell>
          <cell r="C139" t="str">
            <v>UND.</v>
          </cell>
          <cell r="D139">
            <v>5000</v>
          </cell>
        </row>
        <row r="140">
          <cell r="A140" t="str">
            <v>000824</v>
          </cell>
          <cell r="B140" t="str">
            <v>CODO 90 3" PVC SANITARIO</v>
          </cell>
          <cell r="C140" t="str">
            <v>UND.</v>
          </cell>
          <cell r="D140">
            <v>2800</v>
          </cell>
        </row>
        <row r="141">
          <cell r="A141" t="str">
            <v>000825</v>
          </cell>
          <cell r="B141" t="str">
            <v>CODO 90 2" PVC SANITARIO</v>
          </cell>
          <cell r="C141" t="str">
            <v>UND.</v>
          </cell>
          <cell r="D141">
            <v>1250</v>
          </cell>
        </row>
        <row r="142">
          <cell r="A142" t="str">
            <v>000826</v>
          </cell>
          <cell r="B142" t="str">
            <v>SIFON 90 3" PVC SANITARIO</v>
          </cell>
          <cell r="C142" t="str">
            <v>UND.</v>
          </cell>
          <cell r="D142">
            <v>3900</v>
          </cell>
        </row>
        <row r="143">
          <cell r="A143" t="str">
            <v>000827</v>
          </cell>
          <cell r="B143" t="str">
            <v>SEMICODO CAMP POR CAMP 3"</v>
          </cell>
          <cell r="C143" t="str">
            <v>UND.</v>
          </cell>
          <cell r="D143">
            <v>3200</v>
          </cell>
        </row>
        <row r="144">
          <cell r="A144" t="str">
            <v>000828</v>
          </cell>
          <cell r="B144" t="str">
            <v>SIFON DE 2" PVC SANITARIO</v>
          </cell>
          <cell r="C144" t="str">
            <v>UND.</v>
          </cell>
          <cell r="D144">
            <v>2050</v>
          </cell>
        </row>
        <row r="145">
          <cell r="A145" t="str">
            <v>000829</v>
          </cell>
          <cell r="B145" t="str">
            <v>CODO CAMPANA POR ESPIGO 2"</v>
          </cell>
          <cell r="C145" t="str">
            <v>UND.</v>
          </cell>
          <cell r="D145">
            <v>1532</v>
          </cell>
        </row>
        <row r="146">
          <cell r="A146" t="str">
            <v>000830</v>
          </cell>
          <cell r="B146" t="str">
            <v>TUBO GRES 3"</v>
          </cell>
          <cell r="C146" t="str">
            <v>UND.</v>
          </cell>
          <cell r="D146">
            <v>3000</v>
          </cell>
        </row>
        <row r="147">
          <cell r="A147" t="str">
            <v>000831</v>
          </cell>
          <cell r="B147" t="str">
            <v>TUBO GRES 4"</v>
          </cell>
          <cell r="C147" t="str">
            <v>UND.</v>
          </cell>
          <cell r="D147">
            <v>3200</v>
          </cell>
        </row>
        <row r="148">
          <cell r="A148" t="str">
            <v>000832</v>
          </cell>
          <cell r="B148" t="str">
            <v>TUBO GRES 6"</v>
          </cell>
          <cell r="C148" t="str">
            <v>UND.</v>
          </cell>
          <cell r="D148">
            <v>4200</v>
          </cell>
        </row>
        <row r="149">
          <cell r="A149" t="str">
            <v>000833</v>
          </cell>
          <cell r="B149" t="str">
            <v>ACCESORIO GRES 3"</v>
          </cell>
          <cell r="C149" t="str">
            <v>UND.</v>
          </cell>
          <cell r="D149">
            <v>3000</v>
          </cell>
        </row>
        <row r="150">
          <cell r="A150" t="str">
            <v>000834</v>
          </cell>
          <cell r="B150" t="str">
            <v>ACCESORIO GRES 4"</v>
          </cell>
          <cell r="C150" t="str">
            <v>UND.</v>
          </cell>
          <cell r="D150">
            <v>3200</v>
          </cell>
        </row>
        <row r="151">
          <cell r="A151" t="str">
            <v>000835</v>
          </cell>
          <cell r="B151" t="str">
            <v>ACCESORIO GRES 6"</v>
          </cell>
          <cell r="C151" t="str">
            <v>UND.</v>
          </cell>
          <cell r="D151">
            <v>4200</v>
          </cell>
        </row>
        <row r="152">
          <cell r="A152" t="str">
            <v>000836</v>
          </cell>
          <cell r="B152" t="str">
            <v>LLAVE BOLA DE 1/2</v>
          </cell>
          <cell r="C152" t="str">
            <v>UND.</v>
          </cell>
          <cell r="D152">
            <v>6500</v>
          </cell>
        </row>
        <row r="153">
          <cell r="A153" t="str">
            <v>000837</v>
          </cell>
          <cell r="B153" t="str">
            <v>LLAVE TERMINAL</v>
          </cell>
          <cell r="C153" t="str">
            <v>UND.</v>
          </cell>
          <cell r="D153">
            <v>4000</v>
          </cell>
        </row>
        <row r="154">
          <cell r="A154" t="str">
            <v>000838</v>
          </cell>
          <cell r="B154" t="str">
            <v>ACCESORIOS LAVAPLATOS</v>
          </cell>
          <cell r="C154" t="str">
            <v>UND.</v>
          </cell>
          <cell r="D154">
            <v>13500</v>
          </cell>
        </row>
        <row r="155">
          <cell r="A155" t="str">
            <v>000839</v>
          </cell>
          <cell r="B155" t="str">
            <v>CODO 90 1/2"</v>
          </cell>
          <cell r="C155" t="str">
            <v>UND.</v>
          </cell>
          <cell r="D155">
            <v>1059</v>
          </cell>
        </row>
        <row r="156">
          <cell r="A156" t="str">
            <v>000840</v>
          </cell>
          <cell r="B156" t="str">
            <v>CODO 45 1/2"</v>
          </cell>
          <cell r="C156" t="str">
            <v>UND.</v>
          </cell>
          <cell r="D156">
            <v>1226</v>
          </cell>
        </row>
        <row r="157">
          <cell r="A157" t="str">
            <v>000841</v>
          </cell>
          <cell r="B157" t="str">
            <v>TEE REDUCCION 1/2"</v>
          </cell>
          <cell r="C157" t="str">
            <v>UND.</v>
          </cell>
          <cell r="D157">
            <v>2212</v>
          </cell>
        </row>
        <row r="158">
          <cell r="A158" t="str">
            <v>000842</v>
          </cell>
          <cell r="B158" t="str">
            <v>ADAPTADOR MACHO 1/2"</v>
          </cell>
          <cell r="C158" t="str">
            <v>UND.</v>
          </cell>
          <cell r="D158">
            <v>0</v>
          </cell>
        </row>
        <row r="159">
          <cell r="A159" t="str">
            <v>000843</v>
          </cell>
          <cell r="B159" t="str">
            <v>ADAPTADOR HEMBRA 1/2"</v>
          </cell>
          <cell r="C159" t="str">
            <v>UND.</v>
          </cell>
          <cell r="D159">
            <v>2767</v>
          </cell>
        </row>
        <row r="160">
          <cell r="A160" t="str">
            <v>000844</v>
          </cell>
          <cell r="B160" t="str">
            <v>ACOPLE SANITARIO</v>
          </cell>
          <cell r="C160" t="str">
            <v>UND.</v>
          </cell>
          <cell r="D160">
            <v>0</v>
          </cell>
        </row>
        <row r="161">
          <cell r="A161" t="str">
            <v>000845</v>
          </cell>
          <cell r="B161" t="str">
            <v>ACOPLE LAVAMANO</v>
          </cell>
          <cell r="C161" t="str">
            <v>UND.</v>
          </cell>
          <cell r="D161">
            <v>0</v>
          </cell>
        </row>
        <row r="164">
          <cell r="A164" t="str">
            <v>000900</v>
          </cell>
          <cell r="B164" t="str">
            <v>EQUIPO</v>
          </cell>
        </row>
        <row r="165">
          <cell r="A165" t="str">
            <v>000901</v>
          </cell>
          <cell r="B165" t="str">
            <v>ANDAMIO METALICO</v>
          </cell>
          <cell r="C165" t="str">
            <v>DIA.</v>
          </cell>
          <cell r="D165">
            <v>1000</v>
          </cell>
        </row>
        <row r="166">
          <cell r="A166" t="str">
            <v>000902</v>
          </cell>
          <cell r="B166" t="str">
            <v>VIBRADOR CONCRETO</v>
          </cell>
          <cell r="C166" t="str">
            <v>DIA.</v>
          </cell>
          <cell r="D166">
            <v>29000</v>
          </cell>
        </row>
        <row r="167">
          <cell r="A167" t="str">
            <v>000903</v>
          </cell>
          <cell r="B167" t="str">
            <v>MEZCLADORA CONCRETO</v>
          </cell>
          <cell r="C167" t="str">
            <v>DIA.</v>
          </cell>
          <cell r="D167">
            <v>35000</v>
          </cell>
        </row>
        <row r="168">
          <cell r="A168" t="str">
            <v>000904</v>
          </cell>
          <cell r="B168" t="str">
            <v>FORMALETA MADERA PLACA TABLERO</v>
          </cell>
          <cell r="C168" t="str">
            <v>DIA.</v>
          </cell>
          <cell r="D168">
            <v>150</v>
          </cell>
        </row>
        <row r="169">
          <cell r="A169" t="str">
            <v>000905</v>
          </cell>
          <cell r="B169" t="str">
            <v>HERRAMIENTA MENOR</v>
          </cell>
          <cell r="C169" t="str">
            <v>DIA.</v>
          </cell>
          <cell r="D169">
            <v>5600</v>
          </cell>
        </row>
        <row r="170">
          <cell r="A170" t="str">
            <v>000906</v>
          </cell>
          <cell r="B170" t="str">
            <v>RANAS</v>
          </cell>
          <cell r="C170" t="str">
            <v>DIA.</v>
          </cell>
          <cell r="D170">
            <v>30160</v>
          </cell>
        </row>
        <row r="171">
          <cell r="A171" t="str">
            <v>000907</v>
          </cell>
          <cell r="B171" t="str">
            <v>CAMILLAS</v>
          </cell>
          <cell r="C171" t="str">
            <v>DIA.</v>
          </cell>
          <cell r="D171">
            <v>150</v>
          </cell>
        </row>
        <row r="172">
          <cell r="A172" t="str">
            <v>000908</v>
          </cell>
          <cell r="B172" t="str">
            <v>PARALES</v>
          </cell>
          <cell r="C172" t="str">
            <v>DIA.</v>
          </cell>
          <cell r="D172">
            <v>140</v>
          </cell>
        </row>
        <row r="173">
          <cell r="A173" t="str">
            <v>000909</v>
          </cell>
          <cell r="B173" t="str">
            <v>CERCHAS</v>
          </cell>
          <cell r="C173" t="str">
            <v>DIA.</v>
          </cell>
          <cell r="D173">
            <v>140</v>
          </cell>
        </row>
        <row r="174">
          <cell r="A174" t="str">
            <v>000910</v>
          </cell>
          <cell r="B174" t="str">
            <v>ANDAMIO</v>
          </cell>
          <cell r="C174" t="str">
            <v>DIA.</v>
          </cell>
          <cell r="D174">
            <v>1000</v>
          </cell>
        </row>
        <row r="175">
          <cell r="A175" t="str">
            <v>000911</v>
          </cell>
          <cell r="B175" t="str">
            <v xml:space="preserve">FORMALETA COLUMNA 30*30 </v>
          </cell>
          <cell r="C175" t="str">
            <v>DIA.</v>
          </cell>
          <cell r="D175">
            <v>12000</v>
          </cell>
        </row>
        <row r="176">
          <cell r="A176" t="str">
            <v>000912</v>
          </cell>
          <cell r="B176" t="str">
            <v>FORMALETA VIGUETA</v>
          </cell>
          <cell r="C176" t="str">
            <v>DIA.</v>
          </cell>
          <cell r="D176">
            <v>4000</v>
          </cell>
        </row>
        <row r="177">
          <cell r="A177" t="str">
            <v>000913</v>
          </cell>
          <cell r="B177" t="str">
            <v>GATOS</v>
          </cell>
          <cell r="C177" t="str">
            <v>DIA.</v>
          </cell>
          <cell r="D177">
            <v>120</v>
          </cell>
        </row>
        <row r="178">
          <cell r="A178" t="str">
            <v>000914</v>
          </cell>
          <cell r="B178" t="str">
            <v>TIJERA</v>
          </cell>
          <cell r="C178" t="str">
            <v>DIA.</v>
          </cell>
          <cell r="D178">
            <v>60</v>
          </cell>
        </row>
        <row r="179">
          <cell r="A179" t="str">
            <v>000915</v>
          </cell>
          <cell r="B179" t="str">
            <v>TACO CORTO</v>
          </cell>
          <cell r="C179" t="str">
            <v>DIA.</v>
          </cell>
          <cell r="D179">
            <v>116</v>
          </cell>
        </row>
        <row r="180">
          <cell r="A180" t="str">
            <v>000916</v>
          </cell>
          <cell r="B180" t="str">
            <v>TACO LARGO</v>
          </cell>
          <cell r="C180" t="str">
            <v>DIA.</v>
          </cell>
          <cell r="D180">
            <v>174</v>
          </cell>
        </row>
        <row r="181">
          <cell r="A181" t="str">
            <v>000917</v>
          </cell>
          <cell r="B181" t="str">
            <v>CERCHA METALICA</v>
          </cell>
          <cell r="C181" t="str">
            <v>DIA.</v>
          </cell>
          <cell r="D181">
            <v>135</v>
          </cell>
        </row>
        <row r="182">
          <cell r="A182" t="str">
            <v>000918</v>
          </cell>
          <cell r="B182" t="str">
            <v>DIAGONALES</v>
          </cell>
          <cell r="C182" t="str">
            <v>DIA.</v>
          </cell>
          <cell r="D182">
            <v>50</v>
          </cell>
        </row>
        <row r="183">
          <cell r="A183" t="str">
            <v>000919</v>
          </cell>
          <cell r="B183" t="str">
            <v>SECCIONES DE ANDAMIO</v>
          </cell>
          <cell r="C183" t="str">
            <v>DIA.</v>
          </cell>
          <cell r="D183">
            <v>650</v>
          </cell>
        </row>
        <row r="184">
          <cell r="A184" t="str">
            <v>000920</v>
          </cell>
          <cell r="B184" t="str">
            <v>BUGGY</v>
          </cell>
          <cell r="C184" t="str">
            <v>DIA.</v>
          </cell>
          <cell r="D184">
            <v>1740</v>
          </cell>
        </row>
        <row r="185">
          <cell r="A185" t="str">
            <v>000921</v>
          </cell>
          <cell r="B185" t="str">
            <v>FORMALETA</v>
          </cell>
          <cell r="C185" t="str">
            <v>MES.</v>
          </cell>
          <cell r="D185">
            <v>9800</v>
          </cell>
        </row>
        <row r="186">
          <cell r="A186" t="str">
            <v>000922</v>
          </cell>
          <cell r="B186" t="str">
            <v>CASETON EN HICOPOR</v>
          </cell>
          <cell r="C186" t="str">
            <v>M2.</v>
          </cell>
          <cell r="D186">
            <v>18000</v>
          </cell>
        </row>
        <row r="187">
          <cell r="A187" t="str">
            <v>000923</v>
          </cell>
          <cell r="B187" t="str">
            <v>VOLQUETA</v>
          </cell>
          <cell r="C187" t="str">
            <v>M3</v>
          </cell>
          <cell r="D187">
            <v>0</v>
          </cell>
        </row>
        <row r="188">
          <cell r="A188" t="str">
            <v>000924</v>
          </cell>
          <cell r="B188" t="str">
            <v>VIBROCOMPACTADOR</v>
          </cell>
          <cell r="C188" t="str">
            <v>M3</v>
          </cell>
          <cell r="D188">
            <v>0</v>
          </cell>
        </row>
        <row r="189">
          <cell r="A189" t="str">
            <v>000925</v>
          </cell>
          <cell r="B189" t="str">
            <v xml:space="preserve">CARGADOR FRONTAL </v>
          </cell>
          <cell r="C189" t="str">
            <v>M3</v>
          </cell>
          <cell r="D189">
            <v>0</v>
          </cell>
        </row>
        <row r="190">
          <cell r="A190" t="str">
            <v>000926</v>
          </cell>
          <cell r="B190" t="str">
            <v>BULDOZER</v>
          </cell>
          <cell r="C190" t="str">
            <v>DIA.</v>
          </cell>
          <cell r="D190">
            <v>0</v>
          </cell>
        </row>
        <row r="192">
          <cell r="A192" t="str">
            <v>00100</v>
          </cell>
          <cell r="B192" t="str">
            <v>MADERA</v>
          </cell>
        </row>
        <row r="193">
          <cell r="A193" t="str">
            <v>00101</v>
          </cell>
          <cell r="B193" t="str">
            <v>CHAFLAN (0.05*0.10*3.0)</v>
          </cell>
          <cell r="C193" t="str">
            <v>UND,</v>
          </cell>
          <cell r="D193">
            <v>4000</v>
          </cell>
        </row>
        <row r="194">
          <cell r="A194" t="str">
            <v>00102</v>
          </cell>
          <cell r="B194" t="str">
            <v xml:space="preserve">INMUNIZANTE DE MADERA </v>
          </cell>
          <cell r="C194" t="str">
            <v>UND,</v>
          </cell>
          <cell r="D194">
            <v>4000</v>
          </cell>
        </row>
        <row r="195">
          <cell r="A195" t="str">
            <v>00103</v>
          </cell>
          <cell r="B195" t="str">
            <v>POLIN (5*5*3)</v>
          </cell>
          <cell r="C195" t="str">
            <v>ML</v>
          </cell>
          <cell r="D195">
            <v>750</v>
          </cell>
        </row>
        <row r="196">
          <cell r="A196" t="str">
            <v>00104</v>
          </cell>
          <cell r="B196" t="str">
            <v>LISTON DE (0.25*0,04*3,0)</v>
          </cell>
          <cell r="C196" t="str">
            <v>UND,</v>
          </cell>
          <cell r="D196">
            <v>2000</v>
          </cell>
        </row>
        <row r="197">
          <cell r="A197" t="str">
            <v>00105</v>
          </cell>
          <cell r="B197" t="str">
            <v>TABLA COMUN CHAPA 3*0.30*0.02</v>
          </cell>
          <cell r="C197" t="str">
            <v>ML</v>
          </cell>
          <cell r="D197">
            <v>7000</v>
          </cell>
        </row>
        <row r="198">
          <cell r="A198" t="str">
            <v>00106</v>
          </cell>
          <cell r="B198" t="str">
            <v>LISTON DE (0.02*0,04*3,0)</v>
          </cell>
          <cell r="C198" t="str">
            <v>UND</v>
          </cell>
          <cell r="D198">
            <v>1500</v>
          </cell>
        </row>
        <row r="199">
          <cell r="A199" t="str">
            <v>00107</v>
          </cell>
          <cell r="B199" t="str">
            <v>CERCO (10*5*3)</v>
          </cell>
          <cell r="C199" t="str">
            <v>UND.</v>
          </cell>
          <cell r="D199">
            <v>6000</v>
          </cell>
        </row>
        <row r="200">
          <cell r="A200" t="str">
            <v>00108</v>
          </cell>
          <cell r="B200" t="str">
            <v>TABLA BURRA 3*0.3*0.03</v>
          </cell>
          <cell r="C200" t="str">
            <v>ML</v>
          </cell>
          <cell r="D200">
            <v>3400</v>
          </cell>
        </row>
        <row r="201">
          <cell r="A201" t="str">
            <v>00109</v>
          </cell>
          <cell r="B201" t="str">
            <v>TABLA COM. CHAP. 3*0.25*0.02</v>
          </cell>
          <cell r="C201" t="str">
            <v>ML</v>
          </cell>
          <cell r="D201">
            <v>2000</v>
          </cell>
        </row>
        <row r="202">
          <cell r="A202" t="str">
            <v>00110</v>
          </cell>
          <cell r="B202" t="str">
            <v>TABLA BURRA 3*0.25*0.03</v>
          </cell>
          <cell r="C202" t="str">
            <v>ML</v>
          </cell>
          <cell r="D202">
            <v>3000</v>
          </cell>
        </row>
        <row r="204">
          <cell r="A204" t="str">
            <v>00200</v>
          </cell>
          <cell r="B204" t="str">
            <v>REFUERZO</v>
          </cell>
        </row>
        <row r="205">
          <cell r="A205" t="str">
            <v>00201</v>
          </cell>
          <cell r="B205" t="str">
            <v xml:space="preserve">ACERO PDR-60 Corrugada </v>
          </cell>
          <cell r="C205" t="str">
            <v>KG.</v>
          </cell>
          <cell r="D205">
            <v>1835</v>
          </cell>
        </row>
        <row r="206">
          <cell r="A206" t="str">
            <v>00202</v>
          </cell>
          <cell r="B206" t="str">
            <v>ACERO A-37"</v>
          </cell>
          <cell r="C206" t="str">
            <v>KG.</v>
          </cell>
          <cell r="D206">
            <v>1900</v>
          </cell>
        </row>
        <row r="207">
          <cell r="A207" t="str">
            <v>00203</v>
          </cell>
          <cell r="B207" t="str">
            <v xml:space="preserve">ALAMBRE NEGRO Cal. 18 </v>
          </cell>
          <cell r="C207" t="str">
            <v>KG.</v>
          </cell>
          <cell r="D207">
            <v>2800</v>
          </cell>
        </row>
        <row r="208">
          <cell r="A208" t="str">
            <v>00204</v>
          </cell>
          <cell r="B208" t="str">
            <v>HOJA DE CEGUETA</v>
          </cell>
          <cell r="C208" t="str">
            <v>UND.</v>
          </cell>
          <cell r="D208">
            <v>1500</v>
          </cell>
        </row>
        <row r="209">
          <cell r="A209" t="str">
            <v>00205</v>
          </cell>
          <cell r="B209" t="str">
            <v>VARIILA DE 1/2 * 60000 (6M)</v>
          </cell>
          <cell r="C209" t="str">
            <v>ML.</v>
          </cell>
          <cell r="D209">
            <v>1800</v>
          </cell>
        </row>
        <row r="210">
          <cell r="A210" t="str">
            <v>00206</v>
          </cell>
          <cell r="B210" t="str">
            <v>VARILLA DE 12 Mil</v>
          </cell>
          <cell r="D210">
            <v>9800</v>
          </cell>
        </row>
        <row r="211">
          <cell r="A211" t="str">
            <v>00207</v>
          </cell>
          <cell r="B211" t="str">
            <v>VARILLA DE 11 Mil</v>
          </cell>
          <cell r="D211">
            <v>8800</v>
          </cell>
        </row>
        <row r="212">
          <cell r="A212" t="str">
            <v>00208</v>
          </cell>
          <cell r="B212" t="str">
            <v>HIERRO 1/4 y 3/8</v>
          </cell>
          <cell r="C212" t="str">
            <v>KG:</v>
          </cell>
          <cell r="D212">
            <v>2100</v>
          </cell>
        </row>
        <row r="213">
          <cell r="A213" t="str">
            <v>000209</v>
          </cell>
          <cell r="B213" t="str">
            <v>VARILLA 5/8 (6M)</v>
          </cell>
          <cell r="C213" t="str">
            <v>ML.</v>
          </cell>
          <cell r="D213">
            <v>2990</v>
          </cell>
        </row>
        <row r="214">
          <cell r="A214" t="str">
            <v>000210</v>
          </cell>
          <cell r="B214" t="str">
            <v>VARILLA 3/8 95mm (6M)</v>
          </cell>
          <cell r="C214" t="str">
            <v>ML.</v>
          </cell>
          <cell r="D214">
            <v>1050</v>
          </cell>
        </row>
        <row r="215">
          <cell r="A215" t="str">
            <v>000211</v>
          </cell>
          <cell r="B215" t="str">
            <v>VARILLA 3/8 90mm (6M)</v>
          </cell>
          <cell r="C215" t="str">
            <v>ML.</v>
          </cell>
          <cell r="D215">
            <v>950</v>
          </cell>
        </row>
        <row r="216">
          <cell r="A216" t="str">
            <v>000212</v>
          </cell>
          <cell r="B216" t="str">
            <v>VARILLA 3/8</v>
          </cell>
          <cell r="C216" t="str">
            <v>KG.</v>
          </cell>
          <cell r="D216">
            <v>1835</v>
          </cell>
        </row>
        <row r="217">
          <cell r="A217" t="str">
            <v>000213</v>
          </cell>
          <cell r="B217" t="str">
            <v>VARILLA 1/4</v>
          </cell>
          <cell r="C217" t="str">
            <v>KG.</v>
          </cell>
          <cell r="D217">
            <v>1835</v>
          </cell>
        </row>
        <row r="218">
          <cell r="A218" t="str">
            <v>000214</v>
          </cell>
          <cell r="B218" t="str">
            <v>CHIPA 1/4 - 3/8</v>
          </cell>
          <cell r="C218" t="str">
            <v>KIL.</v>
          </cell>
          <cell r="D218">
            <v>1920</v>
          </cell>
        </row>
        <row r="219">
          <cell r="A219" t="str">
            <v>000215</v>
          </cell>
          <cell r="B219" t="str">
            <v>VARILLA 3/4 (6M)</v>
          </cell>
          <cell r="C219" t="str">
            <v>ML.</v>
          </cell>
          <cell r="D219">
            <v>4650</v>
          </cell>
        </row>
        <row r="221">
          <cell r="A221" t="str">
            <v>00300</v>
          </cell>
          <cell r="B221" t="str">
            <v>OTROS</v>
          </cell>
        </row>
        <row r="222">
          <cell r="A222" t="str">
            <v>00301</v>
          </cell>
          <cell r="B222" t="str">
            <v>PUNTILLA</v>
          </cell>
          <cell r="C222" t="str">
            <v>LB</v>
          </cell>
          <cell r="D222">
            <v>1400</v>
          </cell>
        </row>
        <row r="223">
          <cell r="A223" t="str">
            <v>00302</v>
          </cell>
          <cell r="B223" t="str">
            <v>SILICONA TRANSPARENTE</v>
          </cell>
          <cell r="C223" t="str">
            <v>UND.</v>
          </cell>
          <cell r="D223">
            <v>5000</v>
          </cell>
        </row>
        <row r="224">
          <cell r="A224" t="str">
            <v>00303</v>
          </cell>
          <cell r="B224" t="str">
            <v>HOJA DE SEGUETA</v>
          </cell>
          <cell r="C224" t="str">
            <v>UND.</v>
          </cell>
          <cell r="D224">
            <v>2000</v>
          </cell>
        </row>
        <row r="225">
          <cell r="A225" t="str">
            <v>00304</v>
          </cell>
          <cell r="B225" t="str">
            <v>MULTI PEGA 10 KG</v>
          </cell>
          <cell r="C225" t="str">
            <v>KG.</v>
          </cell>
          <cell r="D225">
            <v>500</v>
          </cell>
        </row>
        <row r="226">
          <cell r="A226" t="str">
            <v>00305</v>
          </cell>
          <cell r="B226" t="str">
            <v>TELA CERRAMIENTO</v>
          </cell>
          <cell r="C226" t="str">
            <v>MT</v>
          </cell>
          <cell r="D226">
            <v>2400</v>
          </cell>
        </row>
        <row r="227">
          <cell r="A227" t="str">
            <v>00306</v>
          </cell>
          <cell r="B227" t="str">
            <v>MALLA CON VENA</v>
          </cell>
          <cell r="C227" t="str">
            <v>MT</v>
          </cell>
          <cell r="D227">
            <v>4800</v>
          </cell>
        </row>
        <row r="228">
          <cell r="A228" t="str">
            <v>00307</v>
          </cell>
          <cell r="B228" t="str">
            <v>CERCHA METALICA CAL 20</v>
          </cell>
          <cell r="C228" t="str">
            <v>UND.</v>
          </cell>
          <cell r="D228">
            <v>29000</v>
          </cell>
        </row>
        <row r="229">
          <cell r="A229" t="str">
            <v>00308</v>
          </cell>
          <cell r="B229" t="str">
            <v>CERCHA METALICA CAL 18</v>
          </cell>
          <cell r="C229" t="str">
            <v>UND.</v>
          </cell>
          <cell r="D229">
            <v>34000</v>
          </cell>
        </row>
        <row r="230">
          <cell r="A230" t="str">
            <v>00309</v>
          </cell>
          <cell r="B230" t="str">
            <v>PALA CON CABO Nº 2</v>
          </cell>
          <cell r="C230" t="str">
            <v>UND.</v>
          </cell>
          <cell r="D230">
            <v>10800</v>
          </cell>
        </row>
        <row r="231">
          <cell r="A231" t="str">
            <v>00310</v>
          </cell>
          <cell r="B231" t="str">
            <v>PICA CON CABO</v>
          </cell>
          <cell r="C231" t="str">
            <v>UND.</v>
          </cell>
          <cell r="D231">
            <v>14000</v>
          </cell>
        </row>
        <row r="232">
          <cell r="A232" t="str">
            <v>00311</v>
          </cell>
          <cell r="B232" t="str">
            <v>BALDE DE CONSTRUCCION</v>
          </cell>
          <cell r="C232" t="str">
            <v>UND.</v>
          </cell>
          <cell r="D232">
            <v>2300</v>
          </cell>
        </row>
        <row r="233">
          <cell r="A233" t="str">
            <v>00312</v>
          </cell>
          <cell r="B233" t="str">
            <v>CERRADURA YALE</v>
          </cell>
          <cell r="C233" t="str">
            <v>UND.</v>
          </cell>
          <cell r="D233">
            <v>36500</v>
          </cell>
        </row>
        <row r="234">
          <cell r="A234" t="str">
            <v>00313</v>
          </cell>
          <cell r="B234" t="str">
            <v>ALAMBRE N- 8</v>
          </cell>
          <cell r="C234" t="str">
            <v>ML</v>
          </cell>
          <cell r="D234">
            <v>850</v>
          </cell>
        </row>
        <row r="235">
          <cell r="A235" t="str">
            <v>00314</v>
          </cell>
          <cell r="B235" t="str">
            <v>ALAMBRE N- 10</v>
          </cell>
          <cell r="C235" t="str">
            <v>ML</v>
          </cell>
          <cell r="D235">
            <v>600</v>
          </cell>
        </row>
        <row r="236">
          <cell r="A236" t="str">
            <v>00315</v>
          </cell>
          <cell r="B236" t="str">
            <v>ALAMBRE N - 12</v>
          </cell>
          <cell r="C236" t="str">
            <v>ML</v>
          </cell>
          <cell r="D236">
            <v>400</v>
          </cell>
        </row>
        <row r="237">
          <cell r="A237" t="str">
            <v>00316</v>
          </cell>
          <cell r="B237" t="str">
            <v>ALAMBRE N - 14</v>
          </cell>
          <cell r="C237" t="str">
            <v>ML</v>
          </cell>
          <cell r="D237">
            <v>300</v>
          </cell>
        </row>
        <row r="238">
          <cell r="A238" t="str">
            <v>00317</v>
          </cell>
          <cell r="B238" t="str">
            <v>PLAFON</v>
          </cell>
          <cell r="C238" t="str">
            <v>UND</v>
          </cell>
          <cell r="D238">
            <v>1200</v>
          </cell>
        </row>
        <row r="239">
          <cell r="A239" t="str">
            <v>00318</v>
          </cell>
          <cell r="B239" t="str">
            <v>CAJILLA OCTAGONAL</v>
          </cell>
          <cell r="C239" t="str">
            <v>UND</v>
          </cell>
          <cell r="D239">
            <v>600</v>
          </cell>
        </row>
        <row r="240">
          <cell r="A240" t="str">
            <v>00319</v>
          </cell>
          <cell r="B240" t="str">
            <v>CAJILLA 5800</v>
          </cell>
          <cell r="C240" t="str">
            <v>UND</v>
          </cell>
          <cell r="D240">
            <v>600</v>
          </cell>
        </row>
        <row r="241">
          <cell r="A241" t="str">
            <v>00320</v>
          </cell>
          <cell r="B241" t="str">
            <v>TUBO PVC 1/2" 4 M</v>
          </cell>
          <cell r="C241" t="str">
            <v>UND</v>
          </cell>
          <cell r="D241">
            <v>2400</v>
          </cell>
        </row>
        <row r="242">
          <cell r="A242" t="str">
            <v>00321</v>
          </cell>
          <cell r="B242" t="str">
            <v>CAJILLA CONTADOR</v>
          </cell>
          <cell r="C242" t="str">
            <v>UND</v>
          </cell>
          <cell r="D242">
            <v>24000</v>
          </cell>
        </row>
        <row r="243">
          <cell r="A243" t="str">
            <v>00322</v>
          </cell>
          <cell r="B243" t="str">
            <v>CAJA DE DOS TACOS</v>
          </cell>
          <cell r="C243" t="str">
            <v>UND</v>
          </cell>
          <cell r="D243">
            <v>5000</v>
          </cell>
        </row>
        <row r="244">
          <cell r="A244" t="str">
            <v>00323</v>
          </cell>
          <cell r="B244" t="str">
            <v>CAJA DE 4 TACOS</v>
          </cell>
          <cell r="C244" t="str">
            <v>UND</v>
          </cell>
          <cell r="D244">
            <v>8900</v>
          </cell>
        </row>
        <row r="245">
          <cell r="A245" t="str">
            <v>00324</v>
          </cell>
          <cell r="B245" t="str">
            <v>INTERRUPTOR SENCILLO</v>
          </cell>
          <cell r="C245" t="str">
            <v>UND</v>
          </cell>
          <cell r="D245">
            <v>0</v>
          </cell>
        </row>
        <row r="246">
          <cell r="A246" t="str">
            <v>00325</v>
          </cell>
          <cell r="B246" t="str">
            <v>TOMA SENCILLO AMERICANO</v>
          </cell>
          <cell r="C246" t="str">
            <v>UND</v>
          </cell>
          <cell r="D246">
            <v>0</v>
          </cell>
        </row>
        <row r="247">
          <cell r="A247" t="str">
            <v>00326</v>
          </cell>
          <cell r="B247" t="str">
            <v>ADAPTADOR TERMINAL COND. 1/2"</v>
          </cell>
          <cell r="C247" t="str">
            <v>UND</v>
          </cell>
          <cell r="D247">
            <v>0</v>
          </cell>
        </row>
        <row r="248">
          <cell r="A248" t="str">
            <v>00327</v>
          </cell>
          <cell r="B248" t="str">
            <v>CAJA SENCILLA</v>
          </cell>
          <cell r="C248" t="str">
            <v>UND</v>
          </cell>
          <cell r="D248">
            <v>0</v>
          </cell>
        </row>
        <row r="249">
          <cell r="A249" t="str">
            <v>00328</v>
          </cell>
          <cell r="B249" t="str">
            <v>TAPON 3" PVC</v>
          </cell>
          <cell r="C249" t="str">
            <v>UND</v>
          </cell>
          <cell r="D249">
            <v>7000</v>
          </cell>
        </row>
        <row r="250">
          <cell r="A250" t="str">
            <v>00329</v>
          </cell>
          <cell r="B250" t="str">
            <v>VARILLA 120 3" COB COB</v>
          </cell>
          <cell r="C250" t="str">
            <v>UND</v>
          </cell>
          <cell r="D250">
            <v>28000</v>
          </cell>
        </row>
        <row r="251">
          <cell r="A251" t="str">
            <v>00330</v>
          </cell>
          <cell r="B251" t="str">
            <v>TACO SE</v>
          </cell>
          <cell r="C251" t="str">
            <v>UND</v>
          </cell>
          <cell r="D251">
            <v>6800</v>
          </cell>
        </row>
        <row r="252">
          <cell r="A252" t="str">
            <v>00331</v>
          </cell>
          <cell r="B252" t="str">
            <v>TACO SA</v>
          </cell>
          <cell r="C252" t="str">
            <v>UND</v>
          </cell>
          <cell r="D252">
            <v>9400</v>
          </cell>
        </row>
        <row r="253">
          <cell r="A253" t="str">
            <v>00332</v>
          </cell>
          <cell r="B253" t="str">
            <v>TUBO GALV. 3/4" 3M</v>
          </cell>
          <cell r="C253" t="str">
            <v>UND</v>
          </cell>
          <cell r="D253">
            <v>0</v>
          </cell>
        </row>
        <row r="254">
          <cell r="A254" t="str">
            <v>00333</v>
          </cell>
          <cell r="B254" t="str">
            <v>CAPACETE 3/4</v>
          </cell>
          <cell r="C254" t="str">
            <v>UND</v>
          </cell>
          <cell r="D254">
            <v>0</v>
          </cell>
        </row>
        <row r="255">
          <cell r="A255" t="str">
            <v>00334</v>
          </cell>
          <cell r="B255" t="str">
            <v>TACOS TERMOMG. UNIPOL. 30A</v>
          </cell>
          <cell r="C255" t="str">
            <v>UND</v>
          </cell>
          <cell r="D255">
            <v>0</v>
          </cell>
        </row>
        <row r="256">
          <cell r="A256" t="str">
            <v>00335</v>
          </cell>
          <cell r="B256" t="str">
            <v>TOMA DOBLE</v>
          </cell>
          <cell r="C256" t="str">
            <v>UND</v>
          </cell>
          <cell r="D256">
            <v>0</v>
          </cell>
        </row>
        <row r="257">
          <cell r="A257" t="str">
            <v>00336</v>
          </cell>
          <cell r="B257" t="str">
            <v>CAJILLA 4600</v>
          </cell>
          <cell r="C257" t="str">
            <v>UND</v>
          </cell>
          <cell r="D257">
            <v>0</v>
          </cell>
        </row>
        <row r="258">
          <cell r="A258" t="str">
            <v>00337</v>
          </cell>
          <cell r="B258" t="str">
            <v>VARILLA COPEL WELL</v>
          </cell>
          <cell r="C258" t="str">
            <v>UND</v>
          </cell>
          <cell r="D258">
            <v>0</v>
          </cell>
        </row>
        <row r="259">
          <cell r="A259" t="str">
            <v>00338</v>
          </cell>
          <cell r="B259" t="str">
            <v>TAPON REVISION</v>
          </cell>
          <cell r="C259" t="str">
            <v>UND</v>
          </cell>
          <cell r="D259">
            <v>0</v>
          </cell>
        </row>
        <row r="260">
          <cell r="A260" t="str">
            <v>00339</v>
          </cell>
          <cell r="B260" t="str">
            <v>ALAMBRE DESNUDO</v>
          </cell>
          <cell r="C260" t="str">
            <v>ML</v>
          </cell>
          <cell r="D260">
            <v>0</v>
          </cell>
        </row>
        <row r="262">
          <cell r="A262" t="str">
            <v>00400</v>
          </cell>
          <cell r="B262" t="str">
            <v>CARPINTERIA DE MADERA</v>
          </cell>
        </row>
        <row r="263">
          <cell r="A263" t="str">
            <v>00401</v>
          </cell>
          <cell r="B263" t="str">
            <v>CLOSETS (0,6*2,5*2)</v>
          </cell>
          <cell r="C263" t="str">
            <v>UND</v>
          </cell>
          <cell r="D263">
            <v>400000</v>
          </cell>
        </row>
        <row r="264">
          <cell r="A264" t="str">
            <v>00402</v>
          </cell>
          <cell r="B264" t="str">
            <v xml:space="preserve">PUERTA </v>
          </cell>
          <cell r="C264" t="str">
            <v>UND</v>
          </cell>
          <cell r="D264">
            <v>120000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ALISIS RESUMIDOS"/>
      <sheetName val="ANALISIS MOVIMIENTO -CIMIENTO"/>
      <sheetName val="ELECTRICAS-HIDROSANIT"/>
      <sheetName val="CARPIN- METALICA - MADERA ALUMI"/>
      <sheetName val="MAMPOSTERIA ESTRUCTURA"/>
      <sheetName val="ANALISIS PRELIMINARES DEMOLICIO"/>
      <sheetName val="ENCHAPES-PISOS"/>
      <sheetName val="EXTRIORES Y OTROS"/>
      <sheetName val="PAÑETES-CUBIERTA"/>
      <sheetName val="APARATOS. EMPRAD-PINTURA"/>
      <sheetName val="ANALISIS BASICOS"/>
      <sheetName val="MANO DE OBRA Y CUADRILLAS"/>
      <sheetName val="LISTADO DE MATERIALES"/>
      <sheetName val="ROTULOS"/>
      <sheetName val="Hoja1"/>
    </sheetNames>
    <sheetDataSet>
      <sheetData sheetId="0"/>
      <sheetData sheetId="1">
        <row r="39">
          <cell r="C39" t="str">
            <v>ML</v>
          </cell>
        </row>
        <row r="40">
          <cell r="C40" t="str">
            <v>ML</v>
          </cell>
        </row>
        <row r="178">
          <cell r="C178" t="str">
            <v>ML</v>
          </cell>
        </row>
        <row r="179">
          <cell r="C179" t="str">
            <v>ML</v>
          </cell>
        </row>
        <row r="181">
          <cell r="C181" t="str">
            <v>ML</v>
          </cell>
        </row>
        <row r="183">
          <cell r="C183" t="str">
            <v>ML</v>
          </cell>
        </row>
        <row r="186">
          <cell r="C186" t="str">
            <v>ML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5">
          <cell r="F25">
            <v>333922</v>
          </cell>
        </row>
      </sheetData>
      <sheetData sheetId="12">
        <row r="31">
          <cell r="F31">
            <v>34978.9</v>
          </cell>
        </row>
      </sheetData>
      <sheetData sheetId="13">
        <row r="7">
          <cell r="D7">
            <v>2200</v>
          </cell>
        </row>
      </sheetData>
      <sheetData sheetId="14">
        <row r="1">
          <cell r="A1" t="str">
            <v>GOBERNACION DEL HUILA</v>
          </cell>
        </row>
      </sheetData>
      <sheetData sheetId="15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M"/>
      <sheetName val="Inter"/>
      <sheetName val="AIU"/>
      <sheetName val="CARACTE"/>
      <sheetName val="MO ok"/>
      <sheetName val="P.M.T. "/>
      <sheetName val="Presupuesto U "/>
      <sheetName val="cronograma U"/>
      <sheetName val="MC-1 CVial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12"/>
      <sheetName val="MC-13"/>
      <sheetName val="MC-14"/>
      <sheetName val="MC-15"/>
      <sheetName val="MC-16"/>
      <sheetName val="MC-17"/>
      <sheetName val="MC-18"/>
      <sheetName val="MC-19"/>
      <sheetName val="MC-20"/>
      <sheetName val="MC-21"/>
      <sheetName val="MC-22"/>
      <sheetName val="MC-23"/>
      <sheetName val="MC-24"/>
      <sheetName val="MC-25"/>
      <sheetName val="MC-26"/>
      <sheetName val="MDC19"/>
      <sheetName val="mortero"/>
      <sheetName val="2000"/>
      <sheetName val="2500"/>
      <sheetName val="3000"/>
      <sheetName val="1,1"/>
      <sheetName val="2,2"/>
      <sheetName val="2,3"/>
      <sheetName val="2,5"/>
      <sheetName val="2,6"/>
      <sheetName val="2,7"/>
      <sheetName val="2,8"/>
      <sheetName val="2,9"/>
      <sheetName val="2,10"/>
      <sheetName val="2,11"/>
      <sheetName val="2,12"/>
      <sheetName val="3.1"/>
      <sheetName val="3,2"/>
      <sheetName val="3,3"/>
      <sheetName val="3,4"/>
      <sheetName val="4,1"/>
      <sheetName val="4,2"/>
      <sheetName val="4,3"/>
      <sheetName val="4,4"/>
      <sheetName val="4,5"/>
      <sheetName val="5,1"/>
      <sheetName val="5,2"/>
      <sheetName val="5,3"/>
      <sheetName val="5,4"/>
      <sheetName val="5.5"/>
      <sheetName val="5.6"/>
    </sheetNames>
    <sheetDataSet>
      <sheetData sheetId="0" refreshError="1"/>
      <sheetData sheetId="1" refreshError="1"/>
      <sheetData sheetId="2">
        <row r="4">
          <cell r="C4" t="str">
            <v xml:space="preserve"> MEJORAMIENTO DE LA VIA  DE SEGUNDO ORDEN CRUCE PLATANILLAL-SAN ANTONIO- VEGALARGA -MUNICIPIO DE NEIVA, DEPARTAMENTO DEL HUILA</v>
          </cell>
        </row>
      </sheetData>
      <sheetData sheetId="3" refreshError="1"/>
      <sheetData sheetId="4">
        <row r="10">
          <cell r="G10" t="str">
            <v>OB</v>
          </cell>
        </row>
      </sheetData>
      <sheetData sheetId="5" refreshError="1"/>
      <sheetData sheetId="6">
        <row r="2">
          <cell r="K2">
            <v>30</v>
          </cell>
        </row>
        <row r="4">
          <cell r="K4">
            <v>1442</v>
          </cell>
        </row>
        <row r="6">
          <cell r="K6">
            <v>30</v>
          </cell>
        </row>
        <row r="7">
          <cell r="K7">
            <v>27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"/>
      <sheetName val="MODELO APU"/>
      <sheetName val="PRECIOS"/>
      <sheetName val="APB6"/>
      <sheetName val="APB8"/>
      <sheetName val="CANTIDADES"/>
      <sheetName val="PRESUPUESTO"/>
      <sheetName val="1.1"/>
      <sheetName val="1,2"/>
      <sheetName val="1,3"/>
      <sheetName val="1,4"/>
      <sheetName val="1,5"/>
      <sheetName val="1,6"/>
      <sheetName val="2.1"/>
      <sheetName val="2.2"/>
      <sheetName val="2.3"/>
      <sheetName val="3.1"/>
      <sheetName val="3.2"/>
      <sheetName val="3,3"/>
      <sheetName val="3,4"/>
      <sheetName val="3,5"/>
      <sheetName val="APB9"/>
      <sheetName val="APB7"/>
      <sheetName val="4.1"/>
      <sheetName val="4.2"/>
      <sheetName val="4.3"/>
      <sheetName val="4.4"/>
      <sheetName val="4.5"/>
      <sheetName val="4.6"/>
      <sheetName val="5,1"/>
      <sheetName val="5,2"/>
      <sheetName val="5,3"/>
      <sheetName val="5,4"/>
      <sheetName val="5,5"/>
      <sheetName val="5,6"/>
      <sheetName val="5,7"/>
      <sheetName val="6.1"/>
      <sheetName val="6.2"/>
      <sheetName val="6.3"/>
      <sheetName val="7.1"/>
      <sheetName val="7.2"/>
      <sheetName val="8,1"/>
      <sheetName val="9.1"/>
      <sheetName val="9,2"/>
      <sheetName val="10.1"/>
      <sheetName val="10.2"/>
      <sheetName val="10.3"/>
      <sheetName val="11.1"/>
      <sheetName val="11.2"/>
      <sheetName val="11.3"/>
      <sheetName val="11.4"/>
      <sheetName val="12.1"/>
      <sheetName val="12,2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,10"/>
      <sheetName val="13,11"/>
      <sheetName val="14.1"/>
      <sheetName val="15.1"/>
      <sheetName val="15.2"/>
      <sheetName val="15.3"/>
      <sheetName val="16.1"/>
      <sheetName val="16.2"/>
      <sheetName val="16.3"/>
      <sheetName val="16.4"/>
      <sheetName val="17.1"/>
      <sheetName val="17.2"/>
    </sheetNames>
    <sheetDataSet>
      <sheetData sheetId="0"/>
      <sheetData sheetId="1"/>
      <sheetData sheetId="2">
        <row r="61">
          <cell r="J61">
            <v>30000</v>
          </cell>
        </row>
        <row r="63">
          <cell r="J63">
            <v>45000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(2)"/>
      <sheetName val="INSUMOS-M. O"/>
      <sheetName val="Hoja1"/>
      <sheetName val="FM (2)"/>
      <sheetName val="FM"/>
      <sheetName val="INTERVENTORIA"/>
      <sheetName val="Cant"/>
      <sheetName val="Cronograma"/>
      <sheetName val="Presupuesto "/>
      <sheetName val="AIU"/>
      <sheetName val="MDC19"/>
      <sheetName val="mortero"/>
      <sheetName val="2000"/>
      <sheetName val="2500"/>
      <sheetName val="3000"/>
      <sheetName val="4000AC"/>
      <sheetName val="1,1"/>
      <sheetName val="1,2"/>
      <sheetName val="1,3"/>
      <sheetName val="2,1"/>
      <sheetName val="2,2"/>
      <sheetName val="2,3"/>
      <sheetName val="2,4"/>
      <sheetName val="2,5"/>
      <sheetName val="2,5NO "/>
      <sheetName val="2,6"/>
      <sheetName val="2,7"/>
      <sheetName val="2,8"/>
      <sheetName val="2,9"/>
      <sheetName val="2,10"/>
      <sheetName val="2,11"/>
      <sheetName val="2,12"/>
      <sheetName val="2,13"/>
      <sheetName val="2,14"/>
      <sheetName val="2,15"/>
      <sheetName val="3,1verif"/>
      <sheetName val="3.1"/>
      <sheetName val="3,2 "/>
      <sheetName val="3,3"/>
      <sheetName val="3,4"/>
      <sheetName val="4,1"/>
      <sheetName val="4,2"/>
      <sheetName val="4,3"/>
      <sheetName val="4,4"/>
      <sheetName val="4,5"/>
      <sheetName val="4.6"/>
      <sheetName val="5,1"/>
      <sheetName val="5,2"/>
      <sheetName val="5,3"/>
      <sheetName val="5,4"/>
      <sheetName val="5.5"/>
      <sheetName val="5.6"/>
    </sheetNames>
    <sheetDataSet>
      <sheetData sheetId="0" refreshError="1"/>
      <sheetData sheetId="1">
        <row r="10">
          <cell r="E10">
            <v>30877.701264539442</v>
          </cell>
        </row>
      </sheetData>
      <sheetData sheetId="2" refreshError="1"/>
      <sheetData sheetId="3" refreshError="1"/>
      <sheetData sheetId="4">
        <row r="8">
          <cell r="B8" t="str">
            <v xml:space="preserve"> MEJORAMIENTO DE LA VIA  DE SEGUNDO ORDEN CRUCE PLATANILLAL-SAN ANTONIO- VEGALARGA -MUNICIPIO DE NEIVA, DEPARTAMENTO DEL HUILA</v>
          </cell>
        </row>
      </sheetData>
      <sheetData sheetId="5" refreshError="1"/>
      <sheetData sheetId="6" refreshError="1"/>
      <sheetData sheetId="7" refreshError="1"/>
      <sheetData sheetId="8">
        <row r="5">
          <cell r="B5" t="str">
            <v xml:space="preserve"> MEJORAMIENTO DE LA VIA  DE SEGUNDO ORDEN CRUCE PLATANILLAL-SAN ANTONIO- VEGALARGA -MUNICIPIO DE NEIVA, DEPARTAMENTO DEL HUILA</v>
          </cell>
        </row>
        <row r="9">
          <cell r="B9" t="str">
            <v>No.</v>
          </cell>
          <cell r="C9" t="str">
            <v>Art. INV.</v>
          </cell>
          <cell r="D9" t="str">
            <v>ITEM DE PAGO</v>
          </cell>
          <cell r="E9" t="str">
            <v xml:space="preserve">DESCRIPCION </v>
          </cell>
          <cell r="F9" t="str">
            <v>UNIDAD</v>
          </cell>
          <cell r="G9" t="str">
            <v>CANTIDAD</v>
          </cell>
          <cell r="H9" t="str">
            <v>Vr.UNIT</v>
          </cell>
          <cell r="I9" t="str">
            <v>Vr. PARCIAL</v>
          </cell>
        </row>
        <row r="10">
          <cell r="B10">
            <v>30877.6875</v>
          </cell>
          <cell r="C10">
            <v>30877.6875</v>
          </cell>
          <cell r="D10">
            <v>1</v>
          </cell>
          <cell r="E10" t="str">
            <v>PRELIMINARES</v>
          </cell>
          <cell r="F10">
            <v>1</v>
          </cell>
          <cell r="G10">
            <v>1</v>
          </cell>
          <cell r="H10">
            <v>1</v>
          </cell>
          <cell r="I10">
            <v>13288500</v>
          </cell>
        </row>
        <row r="11">
          <cell r="B11">
            <v>1</v>
          </cell>
          <cell r="C11" t="str">
            <v>Part.</v>
          </cell>
          <cell r="D11" t="str">
            <v>1.1</v>
          </cell>
          <cell r="E11" t="str">
            <v>TRAZADO, LOCALIZACIÓN Y REPLANTEO. INCLUYE REVISIÓN Y AJUSTE DE DISEÑOS. ESP. PARTICULAR. S.V.I.</v>
          </cell>
          <cell r="F11" t="str">
            <v>Km</v>
          </cell>
          <cell r="G11">
            <v>1</v>
          </cell>
          <cell r="H11">
            <v>4750000</v>
          </cell>
          <cell r="I11">
            <v>4750000</v>
          </cell>
        </row>
        <row r="12">
          <cell r="B12">
            <v>2</v>
          </cell>
          <cell r="C12">
            <v>800</v>
          </cell>
          <cell r="D12" t="str">
            <v>1.2</v>
          </cell>
          <cell r="E12" t="str">
            <v>RETIRO DE CERCA EXISTENTE EN ALAMBRE DE PUAS</v>
          </cell>
          <cell r="F12" t="str">
            <v>m</v>
          </cell>
          <cell r="G12">
            <v>500</v>
          </cell>
          <cell r="H12">
            <v>1317</v>
          </cell>
          <cell r="I12">
            <v>658500</v>
          </cell>
        </row>
        <row r="13">
          <cell r="B13">
            <v>3</v>
          </cell>
          <cell r="C13">
            <v>800</v>
          </cell>
          <cell r="D13" t="str">
            <v>1.3</v>
          </cell>
          <cell r="E13" t="str">
            <v>CONSTRUCCIÓN DE CERCA DE 4 HILOS CON POSTE DE MADERA Y ALAMBRE DE PUAS CAL. 12</v>
          </cell>
          <cell r="F13" t="str">
            <v>m</v>
          </cell>
          <cell r="G13">
            <v>500</v>
          </cell>
          <cell r="H13">
            <v>15760</v>
          </cell>
          <cell r="I13">
            <v>7880000</v>
          </cell>
        </row>
        <row r="14">
          <cell r="B14">
            <v>7880000</v>
          </cell>
          <cell r="C14">
            <v>7880000</v>
          </cell>
          <cell r="D14">
            <v>2</v>
          </cell>
          <cell r="E14" t="str">
            <v>OBRAS DE DRENAJE Y CONTENCION</v>
          </cell>
          <cell r="F14">
            <v>2</v>
          </cell>
          <cell r="G14">
            <v>2</v>
          </cell>
          <cell r="H14">
            <v>2</v>
          </cell>
          <cell r="I14">
            <v>549540280</v>
          </cell>
        </row>
        <row r="15">
          <cell r="B15">
            <v>4</v>
          </cell>
          <cell r="C15">
            <v>201</v>
          </cell>
          <cell r="D15" t="str">
            <v>2.1</v>
          </cell>
          <cell r="E15" t="str">
            <v>DEMOLICION, REMOCION Y DISPOSICIÓN FINAL DE ESTRUCTURAS EN CONCRETO CONVENCIONAL NO REFORZADO.  ESP. 201 INV-13.</v>
          </cell>
          <cell r="F15" t="str">
            <v>m3</v>
          </cell>
          <cell r="G15">
            <v>60</v>
          </cell>
          <cell r="H15">
            <v>103321</v>
          </cell>
          <cell r="I15">
            <v>6199260</v>
          </cell>
        </row>
        <row r="16">
          <cell r="B16">
            <v>5</v>
          </cell>
          <cell r="C16">
            <v>630</v>
          </cell>
          <cell r="D16" t="str">
            <v>2.2</v>
          </cell>
          <cell r="E16" t="str">
            <v>CONCRETO ESTRUCTURAL F'C=140 KGF/CM2 PARA BASE DE ALCANTARILLAS. ESP. 630-13 INV.</v>
          </cell>
          <cell r="F16" t="str">
            <v>m3</v>
          </cell>
          <cell r="G16">
            <v>18</v>
          </cell>
          <cell r="H16">
            <v>536066</v>
          </cell>
          <cell r="I16">
            <v>9649188</v>
          </cell>
        </row>
        <row r="17">
          <cell r="B17">
            <v>6</v>
          </cell>
          <cell r="C17">
            <v>630</v>
          </cell>
          <cell r="D17" t="str">
            <v>2.3</v>
          </cell>
          <cell r="E17" t="str">
            <v>CONCRETO ESTRUCTURAL F'C=210 KGF/CM2 PARA ALCANTARILLAS. ESP. 630-13 INV.</v>
          </cell>
          <cell r="F17" t="str">
            <v>m3</v>
          </cell>
          <cell r="G17">
            <v>99</v>
          </cell>
          <cell r="H17">
            <v>597827</v>
          </cell>
          <cell r="I17">
            <v>59184873</v>
          </cell>
        </row>
        <row r="18">
          <cell r="B18">
            <v>7</v>
          </cell>
          <cell r="C18">
            <v>640</v>
          </cell>
          <cell r="D18" t="str">
            <v>2.4</v>
          </cell>
          <cell r="E18" t="str">
            <v>SUMINISTROS E INSTALACION DE ACERO DE REFUERZO. ESP. 640-13 INV.</v>
          </cell>
          <cell r="F18" t="str">
            <v>Kg</v>
          </cell>
          <cell r="G18">
            <v>17390</v>
          </cell>
          <cell r="H18">
            <v>4567</v>
          </cell>
          <cell r="I18">
            <v>79420130</v>
          </cell>
        </row>
        <row r="19">
          <cell r="B19">
            <v>8</v>
          </cell>
          <cell r="C19">
            <v>630</v>
          </cell>
          <cell r="D19" t="str">
            <v>2.5</v>
          </cell>
          <cell r="E19" t="str">
            <v>ATRAQUE LATERAL PARA ALCANTARILLAS CONCRETO CICPLOPEO 60% CONCRETO NORMAL F'C=176 KGF/CM2, 40% PIEDRA ESP. 630-13 INV. PARA</v>
          </cell>
          <cell r="F19" t="str">
            <v>m3</v>
          </cell>
          <cell r="G19">
            <v>31.5</v>
          </cell>
          <cell r="H19">
            <v>321212</v>
          </cell>
          <cell r="I19">
            <v>10118178</v>
          </cell>
        </row>
        <row r="20">
          <cell r="B20">
            <v>9</v>
          </cell>
          <cell r="C20">
            <v>661</v>
          </cell>
          <cell r="D20" t="str">
            <v>2.6</v>
          </cell>
          <cell r="E20" t="str">
            <v>SUMINISTRO E INTALACION TUBERÍA DE CONCRETO REFORZADO 1M X 36". ESP. 661-13 INV.</v>
          </cell>
          <cell r="F20" t="str">
            <v>ml</v>
          </cell>
          <cell r="G20">
            <v>63</v>
          </cell>
          <cell r="H20">
            <v>367191</v>
          </cell>
          <cell r="I20">
            <v>23133033</v>
          </cell>
        </row>
        <row r="21">
          <cell r="B21">
            <v>10</v>
          </cell>
          <cell r="C21">
            <v>673</v>
          </cell>
          <cell r="D21" t="str">
            <v>2.7</v>
          </cell>
          <cell r="E21" t="str">
            <v xml:space="preserve">SUMINISTRO E INSTALACION MATERIAL GRANULAR FILTRANTE. ESP. 673-13 INV. </v>
          </cell>
          <cell r="F21" t="str">
            <v>m3</v>
          </cell>
          <cell r="G21">
            <v>438</v>
          </cell>
          <cell r="H21">
            <v>151055.5402529079</v>
          </cell>
          <cell r="I21">
            <v>66162327</v>
          </cell>
        </row>
        <row r="22">
          <cell r="B22">
            <v>11</v>
          </cell>
          <cell r="C22">
            <v>671</v>
          </cell>
          <cell r="D22" t="str">
            <v>2.8</v>
          </cell>
          <cell r="E22" t="str">
            <v>CONSTRUCCION DE CUNETA TIPO INVIAS EN CONCRETO ESTRUCTURAL F'C=210 KGF/CM2 PARA BASE DE ESTRUCTURAS CONVENCIONALES. ESP. 630-13 INV.</v>
          </cell>
          <cell r="F22" t="str">
            <v>m3</v>
          </cell>
          <cell r="G22">
            <v>140.4</v>
          </cell>
          <cell r="H22">
            <v>597827</v>
          </cell>
          <cell r="I22">
            <v>83934911</v>
          </cell>
        </row>
        <row r="23">
          <cell r="B23">
            <v>12</v>
          </cell>
          <cell r="C23">
            <v>673</v>
          </cell>
          <cell r="D23" t="str">
            <v>2.9</v>
          </cell>
          <cell r="E23" t="str">
            <v>SUMINISTRO E INSTALACION GEOTEXTIL NO TEJIDO 2500 Ó SIMILAR. ESP. 673-13 INV.</v>
          </cell>
          <cell r="F23" t="str">
            <v>m2</v>
          </cell>
          <cell r="G23">
            <v>2409</v>
          </cell>
          <cell r="H23">
            <v>5558</v>
          </cell>
          <cell r="I23">
            <v>13389222</v>
          </cell>
        </row>
        <row r="24">
          <cell r="B24">
            <v>13</v>
          </cell>
          <cell r="C24">
            <v>610</v>
          </cell>
          <cell r="D24" t="str">
            <v>2.10</v>
          </cell>
          <cell r="E24" t="str">
            <v>RELLENO PARA ESTRUCTURAS  CON MATERIAL SELECCIONADO . ESP. 610-13 P. INV.</v>
          </cell>
          <cell r="F24" t="str">
            <v>m3</v>
          </cell>
          <cell r="G24">
            <v>282</v>
          </cell>
          <cell r="H24">
            <v>51060</v>
          </cell>
          <cell r="I24">
            <v>14398920</v>
          </cell>
        </row>
        <row r="25">
          <cell r="B25">
            <v>14</v>
          </cell>
          <cell r="C25">
            <v>600</v>
          </cell>
          <cell r="D25" t="str">
            <v>2.11</v>
          </cell>
          <cell r="E25" t="str">
            <v>EXCAVACIONES VARIAS SIN CLASIFICAR. ESP. 600-13 INV.</v>
          </cell>
          <cell r="F25" t="str">
            <v>m3</v>
          </cell>
          <cell r="G25">
            <v>641.4</v>
          </cell>
          <cell r="H25">
            <v>27546</v>
          </cell>
          <cell r="I25">
            <v>17668004</v>
          </cell>
        </row>
        <row r="26">
          <cell r="B26">
            <v>15</v>
          </cell>
          <cell r="C26">
            <v>630</v>
          </cell>
          <cell r="D26" t="str">
            <v>2.12</v>
          </cell>
          <cell r="E26" t="str">
            <v>CONCRETO ESTRUCTURAL F'C=210 KGF/CM2 PARA BASE DE ESTRUCTURAS CONVENCIONALES. ESP. 630-13 INV.I PARA MURO DE CONTENCION</v>
          </cell>
          <cell r="F26" t="str">
            <v>m3</v>
          </cell>
          <cell r="G26">
            <v>32</v>
          </cell>
          <cell r="H26">
            <v>598427</v>
          </cell>
          <cell r="I26">
            <v>19149664</v>
          </cell>
        </row>
        <row r="27">
          <cell r="B27">
            <v>16</v>
          </cell>
          <cell r="C27">
            <v>630</v>
          </cell>
          <cell r="D27" t="str">
            <v>2.13</v>
          </cell>
          <cell r="E27" t="str">
            <v>CONCRETO ESTRUCTURAL F'C=210 KGF/CM2 PARA BASE DE ESTRUCTURAS CONVENCIONALES. ESP. 630-13 INV. PARA BOX CULVERT,</v>
          </cell>
          <cell r="F27" t="str">
            <v>m3</v>
          </cell>
          <cell r="G27">
            <v>41.537999999999997</v>
          </cell>
          <cell r="H27">
            <v>629827</v>
          </cell>
          <cell r="I27">
            <v>26161754</v>
          </cell>
        </row>
        <row r="28">
          <cell r="B28">
            <v>17</v>
          </cell>
          <cell r="C28">
            <v>630</v>
          </cell>
          <cell r="D28" t="str">
            <v>2.14</v>
          </cell>
          <cell r="E28" t="str">
            <v>CONCRETO CICPLOPEO 60% CONCRETO NORMAL F'C=176 KGF/CM2, 40% PIEDRA ESP. 630-13 INV. PARA BOX COULVERT.</v>
          </cell>
          <cell r="F28" t="str">
            <v>m3</v>
          </cell>
          <cell r="G28">
            <v>16.349999999999998</v>
          </cell>
          <cell r="H28">
            <v>321212</v>
          </cell>
          <cell r="I28">
            <v>5251816</v>
          </cell>
        </row>
        <row r="29">
          <cell r="B29">
            <v>18</v>
          </cell>
          <cell r="C29">
            <v>681</v>
          </cell>
          <cell r="D29">
            <v>2.15</v>
          </cell>
          <cell r="E29" t="str">
            <v>GAVION EN PIEDRA ZONGA Y MEDIA ZONGA, MALLA C-12 ESCUADRA 10CMX 8CM VENA C-12, INCLUYE ATIRANTAMIENTO HORIZONTAL Y VERTICAL.</v>
          </cell>
          <cell r="F29" t="str">
            <v>m3</v>
          </cell>
          <cell r="G29">
            <v>425</v>
          </cell>
          <cell r="H29">
            <v>272280</v>
          </cell>
          <cell r="I29">
            <v>115719000</v>
          </cell>
        </row>
        <row r="30">
          <cell r="B30">
            <v>115718976</v>
          </cell>
          <cell r="C30">
            <v>115718976</v>
          </cell>
          <cell r="D30">
            <v>3</v>
          </cell>
          <cell r="E30" t="str">
            <v>EXCAVACIONES Y MOVIMIENTOS DE TIERRA</v>
          </cell>
          <cell r="F30">
            <v>3</v>
          </cell>
          <cell r="G30">
            <v>3</v>
          </cell>
          <cell r="H30">
            <v>3</v>
          </cell>
          <cell r="I30">
            <v>690729683</v>
          </cell>
        </row>
        <row r="31">
          <cell r="B31">
            <v>19</v>
          </cell>
          <cell r="C31">
            <v>210</v>
          </cell>
          <cell r="D31" t="str">
            <v>3.1</v>
          </cell>
          <cell r="E31" t="str">
            <v>CORTE Y/O EXCAVACION MECANICA EN ROCA CON MARTILLO (INCLUYE TRANSPORTE)</v>
          </cell>
          <cell r="F31" t="str">
            <v>m3</v>
          </cell>
          <cell r="G31">
            <v>2299</v>
          </cell>
          <cell r="H31">
            <v>144125</v>
          </cell>
          <cell r="I31">
            <v>331343375</v>
          </cell>
        </row>
        <row r="32">
          <cell r="B32">
            <v>20</v>
          </cell>
          <cell r="C32">
            <v>210</v>
          </cell>
          <cell r="D32" t="str">
            <v>3.2</v>
          </cell>
          <cell r="E32" t="str">
            <v>CORTE Y/O EXCAVACION MECANICA EN  MATERIAL CONGLOMERADO (INCLUYE TRANSPORTE)</v>
          </cell>
          <cell r="F32" t="str">
            <v>m3</v>
          </cell>
          <cell r="G32">
            <v>2191.16</v>
          </cell>
          <cell r="H32">
            <v>84943</v>
          </cell>
          <cell r="I32">
            <v>186123704</v>
          </cell>
        </row>
        <row r="33">
          <cell r="B33">
            <v>21</v>
          </cell>
          <cell r="C33">
            <v>230</v>
          </cell>
          <cell r="D33" t="str">
            <v>3.3</v>
          </cell>
          <cell r="E33" t="str">
            <v>SUMINISTRO, INSTALACION Y COMPACTACION MEJORAMIENTO DE LA SUBRASANTE EMPLEANDO UNICAMENTE MATERIAL SELECCIONADO. ESP. 230 INV.</v>
          </cell>
          <cell r="F33" t="str">
            <v>m3</v>
          </cell>
          <cell r="G33">
            <v>1643.9825000000001</v>
          </cell>
          <cell r="H33">
            <v>105392</v>
          </cell>
          <cell r="I33">
            <v>173262604</v>
          </cell>
        </row>
        <row r="34">
          <cell r="B34">
            <v>173262592</v>
          </cell>
          <cell r="C34">
            <v>173262592</v>
          </cell>
          <cell r="D34">
            <v>4</v>
          </cell>
          <cell r="E34" t="str">
            <v xml:space="preserve">ESTRUCTURA PAVIMENTO </v>
          </cell>
          <cell r="F34">
            <v>4</v>
          </cell>
          <cell r="G34">
            <v>4</v>
          </cell>
          <cell r="H34">
            <v>4</v>
          </cell>
          <cell r="I34">
            <v>746604352</v>
          </cell>
        </row>
        <row r="35">
          <cell r="B35">
            <v>22</v>
          </cell>
          <cell r="C35">
            <v>320</v>
          </cell>
          <cell r="D35" t="str">
            <v>4.1</v>
          </cell>
          <cell r="E35" t="str">
            <v>SUMINISTRO, INSTALACION Y COMPACTACION DE SUBBASE GRANULAR CBR ≥ 40%. ESP. 320-13 INV.</v>
          </cell>
          <cell r="F35" t="str">
            <v>m3</v>
          </cell>
          <cell r="G35">
            <v>1677.1</v>
          </cell>
          <cell r="H35">
            <v>103683</v>
          </cell>
          <cell r="I35">
            <v>173886759</v>
          </cell>
        </row>
        <row r="36">
          <cell r="B36">
            <v>23</v>
          </cell>
          <cell r="C36">
            <v>330</v>
          </cell>
          <cell r="D36" t="str">
            <v>4.2</v>
          </cell>
          <cell r="E36" t="str">
            <v>SUMINISTRO, INSTALACION Y COMPACTACION DE BASE GRANULAR CBR  ≥. 80%. ESP. 330-13 INV.</v>
          </cell>
          <cell r="F36" t="str">
            <v>m3</v>
          </cell>
          <cell r="G36">
            <v>896.79</v>
          </cell>
          <cell r="H36">
            <v>108333</v>
          </cell>
          <cell r="I36">
            <v>97151951</v>
          </cell>
        </row>
        <row r="37">
          <cell r="B37">
            <v>24</v>
          </cell>
          <cell r="C37">
            <v>420</v>
          </cell>
          <cell r="D37" t="str">
            <v>4.3</v>
          </cell>
          <cell r="E37" t="str">
            <v>SUMINISTRO E INSTALACION DE RIEGO DE IMPRIMACION CON EMULSION ASFÀLTICA CRL-1 Ó CRL-0. ESP. 420-13 INV.</v>
          </cell>
          <cell r="F37" t="str">
            <v>m2</v>
          </cell>
          <cell r="G37">
            <v>6278.7599999999993</v>
          </cell>
          <cell r="H37">
            <v>1699</v>
          </cell>
          <cell r="I37">
            <v>10667613</v>
          </cell>
        </row>
        <row r="38">
          <cell r="B38">
            <v>25</v>
          </cell>
          <cell r="C38">
            <v>450</v>
          </cell>
          <cell r="D38" t="str">
            <v>4.4</v>
          </cell>
          <cell r="E38" t="str">
            <v>SUMINISTRO, INSTALACION Y COMPACTACION DE MEZCLA ASFALTICA EN CALIENTE MDC-19 M  ≥. 383.000 PSI,  ESP. 450-13 INV.</v>
          </cell>
          <cell r="F38" t="str">
            <v>m3</v>
          </cell>
          <cell r="G38">
            <v>597.86099999999999</v>
          </cell>
          <cell r="H38">
            <v>479477</v>
          </cell>
          <cell r="I38">
            <v>286660599</v>
          </cell>
        </row>
        <row r="39">
          <cell r="B39">
            <v>26</v>
          </cell>
          <cell r="C39">
            <v>900</v>
          </cell>
          <cell r="D39" t="str">
            <v>4.5</v>
          </cell>
          <cell r="E39" t="str">
            <v xml:space="preserve">TRANSPORTE DE MATERIALES (SUBBASE, BASE, ASFALTO) </v>
          </cell>
          <cell r="F39" t="str">
            <v>m3-Km</v>
          </cell>
          <cell r="G39">
            <v>95152.53</v>
          </cell>
          <cell r="H39">
            <v>1755</v>
          </cell>
          <cell r="I39">
            <v>166992690</v>
          </cell>
        </row>
        <row r="40">
          <cell r="B40">
            <v>27</v>
          </cell>
          <cell r="C40">
            <v>630</v>
          </cell>
          <cell r="D40" t="str">
            <v>4.6</v>
          </cell>
          <cell r="E40" t="str">
            <v>CONCRETO ESTRUCTURAL F'C=280 KGF/CM2. ACELERADO ESP. 630-13 INV. PARA SOBRE-PLACA TABLERO PUENTE.</v>
          </cell>
          <cell r="F40" t="str">
            <v>m3</v>
          </cell>
          <cell r="G40">
            <v>13</v>
          </cell>
          <cell r="H40">
            <v>864980</v>
          </cell>
          <cell r="I40">
            <v>11244740</v>
          </cell>
        </row>
        <row r="41">
          <cell r="B41">
            <v>11244736</v>
          </cell>
          <cell r="C41">
            <v>11244736</v>
          </cell>
          <cell r="D41">
            <v>5</v>
          </cell>
          <cell r="E41" t="str">
            <v xml:space="preserve">SEÑALIZACION </v>
          </cell>
          <cell r="F41">
            <v>5</v>
          </cell>
          <cell r="G41">
            <v>5</v>
          </cell>
          <cell r="H41">
            <v>5</v>
          </cell>
          <cell r="I41">
            <v>67410964</v>
          </cell>
        </row>
        <row r="42">
          <cell r="B42">
            <v>28</v>
          </cell>
          <cell r="C42">
            <v>710</v>
          </cell>
          <cell r="D42" t="str">
            <v>5.1</v>
          </cell>
          <cell r="E42" t="str">
            <v xml:space="preserve">SUMINISTRO E INSTALACION DE SEÑAL VERTICAL SP, SI, SR. ESP. 710-13 INV. </v>
          </cell>
          <cell r="F42" t="str">
            <v>Und</v>
          </cell>
          <cell r="G42">
            <v>29</v>
          </cell>
          <cell r="H42">
            <v>388989</v>
          </cell>
          <cell r="I42">
            <v>11280681</v>
          </cell>
        </row>
        <row r="43">
          <cell r="B43">
            <v>29</v>
          </cell>
          <cell r="C43">
            <v>701</v>
          </cell>
          <cell r="D43" t="str">
            <v>5.2</v>
          </cell>
          <cell r="E43" t="str">
            <v>SUMINISTRO E INSTALACION DE TACHA REFLECTIVA ESP. 701-13 INV.</v>
          </cell>
          <cell r="F43" t="str">
            <v>Und</v>
          </cell>
          <cell r="G43">
            <v>520</v>
          </cell>
          <cell r="H43">
            <v>9496</v>
          </cell>
          <cell r="I43">
            <v>4937920</v>
          </cell>
        </row>
        <row r="44">
          <cell r="B44">
            <v>30</v>
          </cell>
          <cell r="C44">
            <v>700</v>
          </cell>
          <cell r="D44" t="str">
            <v>5.3</v>
          </cell>
          <cell r="E44" t="str">
            <v xml:space="preserve">LINEA DE DEMARCACIÓN CON PINTURA EN FRIO. ESP. 700-13 INV. </v>
          </cell>
          <cell r="F44" t="str">
            <v>m</v>
          </cell>
          <cell r="G44">
            <v>4000</v>
          </cell>
          <cell r="H44">
            <v>1947</v>
          </cell>
          <cell r="I44">
            <v>7788000</v>
          </cell>
        </row>
        <row r="45">
          <cell r="B45">
            <v>31</v>
          </cell>
          <cell r="C45" t="str">
            <v>Part.</v>
          </cell>
          <cell r="D45" t="str">
            <v>5.4</v>
          </cell>
          <cell r="E45" t="str">
            <v>SUMINISTRO E INSTALACIÒN BARANDA METALICA SEGÚN DISEÑO. ESPECIFICACION PARTICULAR</v>
          </cell>
          <cell r="F45" t="str">
            <v>m</v>
          </cell>
          <cell r="G45">
            <v>36.200000000000003</v>
          </cell>
          <cell r="H45">
            <v>519815</v>
          </cell>
          <cell r="I45">
            <v>18817303</v>
          </cell>
        </row>
        <row r="46">
          <cell r="B46">
            <v>32</v>
          </cell>
          <cell r="C46">
            <v>730</v>
          </cell>
          <cell r="D46" t="str">
            <v>5.5</v>
          </cell>
          <cell r="E46" t="str">
            <v xml:space="preserve">SECCION FINAL DEFENSA METALICA. ESP. 730-13 INV. </v>
          </cell>
          <cell r="F46" t="str">
            <v>Und</v>
          </cell>
          <cell r="G46">
            <v>10</v>
          </cell>
          <cell r="H46">
            <v>83585</v>
          </cell>
          <cell r="I46">
            <v>835850</v>
          </cell>
        </row>
        <row r="47">
          <cell r="B47">
            <v>33</v>
          </cell>
          <cell r="C47">
            <v>730</v>
          </cell>
          <cell r="D47" t="str">
            <v>5.6</v>
          </cell>
          <cell r="E47" t="str">
            <v xml:space="preserve">SUMINISTRO, ANCLAJE E INSTALACION DE DEFENSA METALICA. ESP. 730-13 INV. </v>
          </cell>
          <cell r="F47" t="str">
            <v>m</v>
          </cell>
          <cell r="G47">
            <v>105</v>
          </cell>
          <cell r="H47">
            <v>226202</v>
          </cell>
          <cell r="I47">
            <v>23751210</v>
          </cell>
        </row>
      </sheetData>
      <sheetData sheetId="9">
        <row r="5">
          <cell r="C5" t="str">
            <v xml:space="preserve"> MEJORAMIENTO DE LA VIA  DE SEGUNDO ORDEN CRUCE PLATANILLAL-SAN ANTONIO- VEGALARGA -MUNICIPIO DE NEIVA, DEPARTAMENTO DEL HUILA</v>
          </cell>
        </row>
      </sheetData>
      <sheetData sheetId="10" refreshError="1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 pavi"/>
      <sheetName val="ACERO"/>
      <sheetName val="R"/>
      <sheetName val="1"/>
      <sheetName val="2"/>
      <sheetName val="3"/>
      <sheetName val="4"/>
      <sheetName val="5"/>
      <sheetName val="P-1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C5">
            <v>1</v>
          </cell>
          <cell r="D5" t="str">
            <v>Calle 13B entre Carreras 4 y 5. Riveras de Garzon</v>
          </cell>
        </row>
        <row r="6">
          <cell r="C6">
            <v>2</v>
          </cell>
          <cell r="D6" t="str">
            <v>Carrera 1 1 Este entre Calles 6 y 6a Barrio Orquidea Real.</v>
          </cell>
        </row>
        <row r="7">
          <cell r="C7">
            <v>3</v>
          </cell>
          <cell r="D7" t="str">
            <v>Tramo 1 Entrada Barrio 16 de julio</v>
          </cell>
        </row>
        <row r="8">
          <cell r="C8">
            <v>4</v>
          </cell>
          <cell r="D8" t="str">
            <v>Tramo 2 Entrada Barrio 16 de julio</v>
          </cell>
        </row>
        <row r="9">
          <cell r="C9">
            <v>5</v>
          </cell>
          <cell r="D9" t="str">
            <v>Tramo frente brisas del café y laureles (piedra del indio)</v>
          </cell>
        </row>
      </sheetData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nitario Granada Proyectado V2"/>
      <sheetName val="Parámetros"/>
    </sheetNames>
    <sheetDataSet>
      <sheetData sheetId="0" refreshError="1"/>
      <sheetData sheetId="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 (3)"/>
      <sheetName val="600.2.3"/>
      <sheetName val="610.1"/>
      <sheetName val="BALANCE Solo Tangente "/>
      <sheetName val="Mc TRAMO 1"/>
      <sheetName val="Mc TRAMO 2"/>
      <sheetName val="Mc TRAMO 3"/>
      <sheetName val="BALANCE Curva T8 tramo 2"/>
      <sheetName val="Mc TRAMO 2 -curva"/>
      <sheetName val="ALCANTARILLA"/>
      <sheetName val="SUBBASE"/>
      <sheetName val="EXCA PH"/>
      <sheetName val="CONCRETO D PH"/>
      <sheetName val="CICLO PH D"/>
      <sheetName val="ACERO"/>
      <sheetName val="cURVA 8"/>
      <sheetName val="MC-Mod"/>
      <sheetName val="Hoja1"/>
    </sheetNames>
    <sheetDataSet>
      <sheetData sheetId="0"/>
      <sheetData sheetId="1"/>
      <sheetData sheetId="2"/>
      <sheetData sheetId="3">
        <row r="19">
          <cell r="A19">
            <v>1</v>
          </cell>
          <cell r="B19" t="str">
            <v>600.2.3</v>
          </cell>
          <cell r="C19" t="str">
            <v>600-13</v>
          </cell>
          <cell r="E19" t="str">
            <v>Excavaciones varias en material comun en seco</v>
          </cell>
          <cell r="F19" t="str">
            <v>m3</v>
          </cell>
          <cell r="G19" t="str">
            <v>33,56</v>
          </cell>
          <cell r="H19">
            <v>16202.21</v>
          </cell>
          <cell r="I19">
            <v>543746.17000000004</v>
          </cell>
        </row>
        <row r="20">
          <cell r="A20">
            <v>2</v>
          </cell>
          <cell r="B20">
            <v>610.1</v>
          </cell>
          <cell r="C20" t="str">
            <v>610-13</v>
          </cell>
          <cell r="E20" t="str">
            <v>Relleno para estructuras con suelo</v>
          </cell>
          <cell r="F20" t="str">
            <v>m3</v>
          </cell>
          <cell r="G20" t="str">
            <v>14,11</v>
          </cell>
          <cell r="H20">
            <v>75891.240000000005</v>
          </cell>
          <cell r="I20">
            <v>1070825.3999999999</v>
          </cell>
        </row>
        <row r="21">
          <cell r="A21">
            <v>3</v>
          </cell>
          <cell r="B21">
            <v>630.4</v>
          </cell>
          <cell r="C21" t="str">
            <v>630-13</v>
          </cell>
          <cell r="E21" t="str">
            <v>Concreto clase D (f`c = 21 Mpa)</v>
          </cell>
          <cell r="F21" t="str">
            <v>m3</v>
          </cell>
          <cell r="G21" t="str">
            <v>4,84</v>
          </cell>
          <cell r="H21">
            <v>662512.29</v>
          </cell>
          <cell r="I21">
            <v>3206559.48</v>
          </cell>
        </row>
        <row r="22">
          <cell r="A22">
            <v>4</v>
          </cell>
          <cell r="B22">
            <v>630.6</v>
          </cell>
          <cell r="C22" t="str">
            <v>630-13</v>
          </cell>
          <cell r="E22" t="str">
            <v>Concreto clase F (f`c = 14 Mpa)</v>
          </cell>
          <cell r="F22" t="str">
            <v>m3</v>
          </cell>
          <cell r="G22" t="str">
            <v>5,56</v>
          </cell>
          <cell r="H22">
            <v>545519.26</v>
          </cell>
          <cell r="I22">
            <v>3033087.09</v>
          </cell>
        </row>
        <row r="23">
          <cell r="A23">
            <v>5</v>
          </cell>
          <cell r="B23">
            <v>661.1</v>
          </cell>
          <cell r="C23" t="str">
            <v>661-13</v>
          </cell>
          <cell r="E23" t="str">
            <v>Tubería de concreto reforzado clase D, de 900 mm</v>
          </cell>
          <cell r="F23" t="str">
            <v>m</v>
          </cell>
          <cell r="G23" t="str">
            <v>6,00</v>
          </cell>
          <cell r="H23">
            <v>662789.92000000004</v>
          </cell>
          <cell r="I23">
            <v>3976739.52</v>
          </cell>
        </row>
        <row r="24">
          <cell r="A24">
            <v>6</v>
          </cell>
          <cell r="B24">
            <v>640.1</v>
          </cell>
          <cell r="C24" t="str">
            <v>640-13</v>
          </cell>
          <cell r="E24" t="str">
            <v>Acero de refuerzo fy = 420 Mpa</v>
          </cell>
          <cell r="F24" t="str">
            <v>kg</v>
          </cell>
          <cell r="G24" t="str">
            <v>1.030,00</v>
          </cell>
          <cell r="H24">
            <v>4979.3999999999996</v>
          </cell>
          <cell r="I24">
            <v>5128782</v>
          </cell>
        </row>
        <row r="25">
          <cell r="A25" t="str">
            <v>TOTAL</v>
          </cell>
          <cell r="I25">
            <v>16959739.66</v>
          </cell>
        </row>
        <row r="26">
          <cell r="A26" t="str">
            <v xml:space="preserve">CONSTRUCCIÓN DE ( 10 ) ALCANTARILLAS TUBERIA CONCRETO REFORZADO </v>
          </cell>
        </row>
        <row r="27">
          <cell r="A27">
            <v>7</v>
          </cell>
          <cell r="B27" t="str">
            <v>600.2.3</v>
          </cell>
          <cell r="C27" t="str">
            <v>600-13</v>
          </cell>
          <cell r="E27" t="str">
            <v>Excavaciones varias en material comun en seco</v>
          </cell>
          <cell r="F27" t="str">
            <v>m3</v>
          </cell>
          <cell r="G27" t="str">
            <v>304,80</v>
          </cell>
          <cell r="H27">
            <v>16202.21</v>
          </cell>
          <cell r="I27">
            <v>4938433.6100000003</v>
          </cell>
        </row>
        <row r="28">
          <cell r="A28">
            <v>8</v>
          </cell>
          <cell r="B28">
            <v>610.1</v>
          </cell>
          <cell r="C28" t="str">
            <v>610-13</v>
          </cell>
          <cell r="E28" t="str">
            <v>Relleno para estructuras con suelo</v>
          </cell>
          <cell r="F28" t="str">
            <v>m3</v>
          </cell>
          <cell r="G28" t="str">
            <v>122,40</v>
          </cell>
          <cell r="H28">
            <v>75891.240000000005</v>
          </cell>
          <cell r="I28">
            <v>9289087.7799999993</v>
          </cell>
        </row>
        <row r="29">
          <cell r="A29">
            <v>9</v>
          </cell>
          <cell r="B29">
            <v>630.4</v>
          </cell>
          <cell r="C29" t="str">
            <v>630-13</v>
          </cell>
          <cell r="E29" t="str">
            <v>Concreto clase D (f`c = 21 Mpa)</v>
          </cell>
          <cell r="F29" t="str">
            <v>m3</v>
          </cell>
          <cell r="G29" t="str">
            <v>53,10</v>
          </cell>
          <cell r="H29">
            <v>662512.29</v>
          </cell>
          <cell r="I29">
            <v>35179402.600000001</v>
          </cell>
        </row>
        <row r="30">
          <cell r="A30">
            <v>10</v>
          </cell>
          <cell r="B30">
            <v>630.6</v>
          </cell>
          <cell r="C30" t="str">
            <v>630-13</v>
          </cell>
          <cell r="E30" t="str">
            <v>Concreto clase F (f`c = 14 Mpa)</v>
          </cell>
          <cell r="F30" t="str">
            <v>m3</v>
          </cell>
          <cell r="G30" t="str">
            <v>50,90</v>
          </cell>
          <cell r="H30">
            <v>545519.26</v>
          </cell>
          <cell r="I30">
            <v>27766930.329999998</v>
          </cell>
        </row>
        <row r="31">
          <cell r="A31">
            <v>11</v>
          </cell>
          <cell r="B31">
            <v>661.1</v>
          </cell>
          <cell r="C31" t="str">
            <v>661-13</v>
          </cell>
          <cell r="E31" t="str">
            <v>Tubería de concreto reforzado clase D, de 900 mm</v>
          </cell>
          <cell r="F31" t="str">
            <v>m</v>
          </cell>
          <cell r="G31" t="str">
            <v>50,00</v>
          </cell>
          <cell r="H31">
            <v>662789.92000000004</v>
          </cell>
          <cell r="I31">
            <v>33139496</v>
          </cell>
        </row>
        <row r="32">
          <cell r="A32">
            <v>12</v>
          </cell>
          <cell r="B32">
            <v>640.1</v>
          </cell>
          <cell r="C32" t="str">
            <v>640-13</v>
          </cell>
          <cell r="E32" t="str">
            <v>Acero de refuerzo fy = 420 Mpa</v>
          </cell>
          <cell r="F32" t="str">
            <v>kg</v>
          </cell>
          <cell r="G32" t="str">
            <v>10.300,00</v>
          </cell>
          <cell r="H32">
            <v>4979.3999999999996</v>
          </cell>
          <cell r="I32">
            <v>51287820</v>
          </cell>
        </row>
        <row r="33">
          <cell r="A33" t="str">
            <v>TOTAL</v>
          </cell>
          <cell r="I33">
            <v>161601170.31999999</v>
          </cell>
        </row>
        <row r="34">
          <cell r="A34" t="str">
            <v xml:space="preserve">CONSTRUCCIÓN DE PLACA HUELLA EN CONCRETO </v>
          </cell>
        </row>
        <row r="35">
          <cell r="A35">
            <v>13</v>
          </cell>
          <cell r="B35">
            <v>320.3</v>
          </cell>
          <cell r="C35" t="str">
            <v>320-13</v>
          </cell>
          <cell r="E35" t="str">
            <v>Subbase Granular Clase C</v>
          </cell>
          <cell r="F35" t="str">
            <v>m3</v>
          </cell>
          <cell r="G35" t="str">
            <v>81,91</v>
          </cell>
          <cell r="H35">
            <v>212568.2</v>
          </cell>
          <cell r="I35">
            <v>17411461.260000002</v>
          </cell>
        </row>
        <row r="36">
          <cell r="A36">
            <v>14</v>
          </cell>
          <cell r="B36" t="str">
            <v>600.2.3</v>
          </cell>
          <cell r="C36" t="str">
            <v>600-13</v>
          </cell>
          <cell r="E36" t="str">
            <v>Excavaciones varias en material comun en seco</v>
          </cell>
          <cell r="F36" t="str">
            <v>m3</v>
          </cell>
          <cell r="G36" t="str">
            <v>81,91</v>
          </cell>
          <cell r="H36">
            <v>16202.21</v>
          </cell>
          <cell r="I36">
            <v>1327123.02</v>
          </cell>
        </row>
        <row r="37">
          <cell r="A37">
            <v>15</v>
          </cell>
          <cell r="B37">
            <v>630.4</v>
          </cell>
          <cell r="C37" t="str">
            <v>630-13</v>
          </cell>
          <cell r="E37" t="str">
            <v>Concreto clase D (f`c = 21 Mpa)</v>
          </cell>
          <cell r="F37" t="str">
            <v>m3</v>
          </cell>
          <cell r="G37" t="str">
            <v>70,95</v>
          </cell>
          <cell r="H37">
            <v>662512.29</v>
          </cell>
          <cell r="I37">
            <v>47005246.979999997</v>
          </cell>
        </row>
        <row r="38">
          <cell r="A38">
            <v>16</v>
          </cell>
          <cell r="D38" t="str">
            <v>630.7P</v>
          </cell>
          <cell r="E38" t="str">
            <v>Concreto Resistencia = 21 Mpa (D), Piedra Pegada</v>
          </cell>
          <cell r="F38" t="str">
            <v>m3</v>
          </cell>
          <cell r="G38" t="str">
            <v>25,71</v>
          </cell>
          <cell r="H38">
            <v>463417.45</v>
          </cell>
          <cell r="I38">
            <v>11914462.640000001</v>
          </cell>
        </row>
        <row r="39">
          <cell r="A39">
            <v>17</v>
          </cell>
          <cell r="B39">
            <v>640.1</v>
          </cell>
          <cell r="C39" t="str">
            <v>640-13</v>
          </cell>
          <cell r="E39" t="str">
            <v>Acero de refuerzo (4200 Kg/cm2 ≤ fy ≥ 5200 Kg/cm2)</v>
          </cell>
          <cell r="F39" t="str">
            <v>kg</v>
          </cell>
          <cell r="G39" t="str">
            <v>3.969,00</v>
          </cell>
          <cell r="H39">
            <v>4979.3999999999996</v>
          </cell>
          <cell r="I39">
            <v>19763238.600000001</v>
          </cell>
        </row>
        <row r="40">
          <cell r="A40" t="str">
            <v>TOTAL</v>
          </cell>
          <cell r="I40">
            <v>97421532.5</v>
          </cell>
        </row>
        <row r="41">
          <cell r="A41" t="str">
            <v>CONSTRUCCIÓN DE ( 5 ) BADENES CON MURO EN CONCRETO REFORZADO</v>
          </cell>
        </row>
        <row r="42">
          <cell r="A42">
            <v>18</v>
          </cell>
          <cell r="B42" t="str">
            <v>600.2.3</v>
          </cell>
          <cell r="C42" t="str">
            <v>600-13</v>
          </cell>
          <cell r="E42" t="str">
            <v>Excavaciones varias en material comun en seco</v>
          </cell>
          <cell r="F42" t="str">
            <v>m3</v>
          </cell>
          <cell r="G42" t="str">
            <v>151,20</v>
          </cell>
          <cell r="H42">
            <v>16202.21</v>
          </cell>
          <cell r="I42">
            <v>2449774.15</v>
          </cell>
        </row>
        <row r="43">
          <cell r="A43">
            <v>19</v>
          </cell>
          <cell r="B43">
            <v>610.1</v>
          </cell>
          <cell r="C43" t="str">
            <v>610-13</v>
          </cell>
          <cell r="E43" t="str">
            <v>Relleno para estructuras con suelo</v>
          </cell>
          <cell r="F43" t="str">
            <v>m3</v>
          </cell>
          <cell r="G43" t="str">
            <v>28,80</v>
          </cell>
          <cell r="H43">
            <v>75891.240000000005</v>
          </cell>
          <cell r="I43">
            <v>2185667.71</v>
          </cell>
        </row>
        <row r="44">
          <cell r="A44">
            <v>20</v>
          </cell>
          <cell r="B44">
            <v>630.4</v>
          </cell>
          <cell r="C44" t="str">
            <v>630-13</v>
          </cell>
          <cell r="E44" t="str">
            <v>Concreto clase D (f`c = 21 Mpa)</v>
          </cell>
          <cell r="F44" t="str">
            <v>m3</v>
          </cell>
          <cell r="G44" t="str">
            <v>72,00</v>
          </cell>
          <cell r="H44">
            <v>662512.29</v>
          </cell>
          <cell r="I44">
            <v>47700884.880000003</v>
          </cell>
        </row>
        <row r="45">
          <cell r="A45">
            <v>21</v>
          </cell>
          <cell r="B45">
            <v>630.6</v>
          </cell>
          <cell r="C45" t="str">
            <v>630-13</v>
          </cell>
          <cell r="E45" t="str">
            <v>Concreto clase F (f`c = 14 Mpa)</v>
          </cell>
          <cell r="F45" t="str">
            <v>m3</v>
          </cell>
          <cell r="G45" t="str">
            <v>4,50</v>
          </cell>
          <cell r="H45">
            <v>545519.26</v>
          </cell>
          <cell r="I45">
            <v>2454836.67</v>
          </cell>
        </row>
        <row r="46">
          <cell r="A46">
            <v>22</v>
          </cell>
          <cell r="B46">
            <v>640.1</v>
          </cell>
          <cell r="C46" t="str">
            <v>640-13</v>
          </cell>
          <cell r="E46" t="str">
            <v>Acero de refuerzo fy = 420 Mpa</v>
          </cell>
          <cell r="F46" t="str">
            <v>kg</v>
          </cell>
          <cell r="G46" t="str">
            <v>6.600,00</v>
          </cell>
          <cell r="H46">
            <v>4979.3999999999996</v>
          </cell>
          <cell r="I46">
            <v>32864040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Resumen Total"/>
      <sheetName val="Hoja Resumen Cantidades"/>
      <sheetName val="Vía de Acceso"/>
      <sheetName val="TARIFAS"/>
      <sheetName val="Alcantarillas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COSTOS UNITARIOS"/>
      <sheetName val="CA-2909"/>
      <sheetName val="5094-2003"/>
      <sheetName val="5.2"/>
      <sheetName val="CONT_ADI"/>
      <sheetName val="RECURSOS"/>
      <sheetName val="Datos Generale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Formatos.xls"/>
      <sheetName val="FORMATO ESTANDAR"/>
      <sheetName val="CASHFLOW"/>
      <sheetName val="5001 Lisama 158"/>
      <sheetName val="5001 Lisama Este 1"/>
      <sheetName val="INSUMOS"/>
      <sheetName val=""/>
      <sheetName val="Run Slide Sheet"/>
      <sheetName val="unitarios"/>
      <sheetName val="ANALISIS DE PRECIOS UNITARIOS"/>
      <sheetName val="MEMORIAS DE CALCULO"/>
      <sheetName val="PESOS"/>
      <sheetName val="Ingenieria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DATOS"/>
      <sheetName val="ITEMS"/>
      <sheetName val="APU"/>
      <sheetName val="AI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>
        <row r="2">
          <cell r="B2" t="str">
            <v>INFORME SEMANAL DE ACTIVIDADES</v>
          </cell>
        </row>
      </sheetData>
      <sheetData sheetId="57"/>
      <sheetData sheetId="58"/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/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c2.5y2.6"/>
      <sheetName val="SUB APU"/>
      <sheetName val="ESTADO VÍA-CRIT.TECNICO"/>
      <sheetName val="CLASIFICACION"/>
      <sheetName val="PRESUPUESTO"/>
      <sheetName val="Equipo"/>
      <sheetName val="Listas"/>
      <sheetName val="Excavación Mat. Común Estacione"/>
      <sheetName val="Demolición Pavimento"/>
      <sheetName val="Insum"/>
      <sheetName val="TRANSPORTE"/>
      <sheetName val="A. P. U."/>
      <sheetName val="PUNITARIOS%20PARA%20241201%202S"/>
      <sheetName val="RELACION M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P.M.T."/>
      <sheetName val="PAGA"/>
      <sheetName val="FM"/>
      <sheetName val="FM (2)"/>
      <sheetName val="FM (3)"/>
      <sheetName val="Inter"/>
      <sheetName val="AIU"/>
      <sheetName val="Presupuesto"/>
      <sheetName val="MO"/>
      <sheetName val="C"/>
      <sheetName val="LM "/>
      <sheetName val="LE"/>
      <sheetName val="MC-0"/>
      <sheetName val="MC-1"/>
      <sheetName val="MC-2"/>
      <sheetName val="MC-3"/>
      <sheetName val="MC-4"/>
      <sheetName val="MC-5"/>
      <sheetName val="MC-6"/>
      <sheetName val="MC-7"/>
      <sheetName val="MC-8"/>
      <sheetName val="MC-9"/>
      <sheetName val="MC-10"/>
      <sheetName val="MC-11"/>
      <sheetName val="MC- 122 "/>
      <sheetName val="MC-13"/>
      <sheetName val="MC-14"/>
      <sheetName val="MC-15"/>
      <sheetName val="0"/>
      <sheetName val="1,1"/>
      <sheetName val="1,2"/>
      <sheetName val="1,3"/>
      <sheetName val="1,4"/>
      <sheetName val="1,5"/>
      <sheetName val="1,6"/>
      <sheetName val="2,1"/>
      <sheetName val="2,2"/>
      <sheetName val="3,1"/>
      <sheetName val="3,2"/>
      <sheetName val="3,3"/>
      <sheetName val="3,4"/>
      <sheetName val="3,5"/>
      <sheetName val="3,6"/>
      <sheetName val="3,7"/>
      <sheetName val="mortero"/>
      <sheetName val="2000"/>
      <sheetName val="3000"/>
      <sheetName val="3,222"/>
      <sheetName val="MC- 12"/>
      <sheetName val="MC-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2">
          <cell r="C52" t="str">
            <v>FECHA:  25 NOVIEMBRE DE 2019</v>
          </cell>
        </row>
      </sheetData>
      <sheetData sheetId="8">
        <row r="3">
          <cell r="J3">
            <v>1400</v>
          </cell>
        </row>
        <row r="5">
          <cell r="J5">
            <v>30</v>
          </cell>
        </row>
      </sheetData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16">
          <cell r="C16" t="str">
            <v>ML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30">
          <cell r="G30">
            <v>425760</v>
          </cell>
        </row>
      </sheetData>
      <sheetData sheetId="47">
        <row r="30">
          <cell r="G30">
            <v>502472</v>
          </cell>
        </row>
      </sheetData>
      <sheetData sheetId="48" refreshError="1"/>
      <sheetData sheetId="49" refreshError="1"/>
      <sheetData sheetId="50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MANTENIMIENTO RUTA 1001_MARZO "/>
      <sheetName val="\D\MANTENIMIENTO RUTA 1001_MARZ"/>
      <sheetName val="\G\D\MANTENIMIENTO RUTA 1001_MA"/>
      <sheetName val="BALANCE- RECURS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B5BAD-C7FC-49AF-BBCB-07AEBCA9477A}">
  <dimension ref="A1:R109"/>
  <sheetViews>
    <sheetView showGridLines="0" tabSelected="1" view="pageBreakPreview" zoomScale="55" zoomScaleNormal="55" zoomScaleSheetLayoutView="55" zoomScalePageLayoutView="70" workbookViewId="0">
      <selection activeCell="O104" sqref="O104"/>
    </sheetView>
  </sheetViews>
  <sheetFormatPr baseColWidth="10" defaultColWidth="11.42578125" defaultRowHeight="16.5"/>
  <cols>
    <col min="1" max="2" width="4.42578125" style="4" customWidth="1"/>
    <col min="3" max="3" width="14.7109375" style="4" customWidth="1"/>
    <col min="4" max="4" width="14.28515625" style="4" customWidth="1"/>
    <col min="5" max="5" width="16.140625" style="86" customWidth="1"/>
    <col min="6" max="6" width="20.7109375" style="4" customWidth="1"/>
    <col min="7" max="7" width="73.28515625" style="4" customWidth="1"/>
    <col min="8" max="8" width="8.7109375" style="4" customWidth="1"/>
    <col min="9" max="9" width="18.85546875" style="4" customWidth="1"/>
    <col min="10" max="10" width="23.85546875" style="4" customWidth="1"/>
    <col min="11" max="11" width="30" style="4" customWidth="1"/>
    <col min="12" max="13" width="4.42578125" style="4" customWidth="1"/>
    <col min="14" max="14" width="11.42578125" style="4"/>
    <col min="15" max="15" width="29.42578125" style="4" customWidth="1"/>
    <col min="16" max="17" width="29.85546875" style="4" customWidth="1"/>
    <col min="18" max="18" width="27.28515625" style="4" customWidth="1"/>
    <col min="19" max="16384" width="11.42578125" style="4"/>
  </cols>
  <sheetData>
    <row r="1" spans="1:13" ht="17.25" thickBot="1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  <c r="M1" s="1"/>
    </row>
    <row r="2" spans="1:13" ht="17.25" thickTop="1">
      <c r="A2" s="1"/>
      <c r="B2" s="449"/>
      <c r="C2" s="450"/>
      <c r="D2" s="450"/>
      <c r="E2" s="450"/>
      <c r="F2" s="450"/>
      <c r="G2" s="450"/>
      <c r="H2" s="450"/>
      <c r="I2" s="450"/>
      <c r="J2" s="450"/>
      <c r="K2" s="450"/>
      <c r="L2" s="451"/>
      <c r="M2" s="1"/>
    </row>
    <row r="3" spans="1:13" ht="30.75" customHeight="1">
      <c r="A3" s="1"/>
      <c r="B3" s="5"/>
      <c r="C3" s="452" t="s">
        <v>0</v>
      </c>
      <c r="D3" s="453"/>
      <c r="E3" s="453"/>
      <c r="F3" s="454"/>
      <c r="G3" s="1"/>
      <c r="H3" s="1"/>
      <c r="I3" s="1"/>
      <c r="J3" s="1"/>
      <c r="K3" s="1"/>
      <c r="L3" s="6"/>
      <c r="M3" s="1"/>
    </row>
    <row r="4" spans="1:13">
      <c r="A4" s="1"/>
      <c r="B4" s="5"/>
      <c r="C4" s="7" t="s">
        <v>1</v>
      </c>
      <c r="D4" s="8" t="s">
        <v>2</v>
      </c>
      <c r="E4" s="7" t="s">
        <v>3</v>
      </c>
      <c r="F4" s="8">
        <v>2</v>
      </c>
      <c r="G4" s="1"/>
      <c r="H4" s="1"/>
      <c r="I4" s="1"/>
      <c r="J4" s="1"/>
      <c r="K4" s="1"/>
      <c r="L4" s="6"/>
      <c r="M4" s="1"/>
    </row>
    <row r="5" spans="1:13" ht="17.25" thickBot="1">
      <c r="A5" s="1"/>
      <c r="B5" s="5"/>
      <c r="C5" s="2"/>
      <c r="D5" s="3"/>
      <c r="E5" s="2"/>
      <c r="F5" s="3"/>
      <c r="G5" s="1"/>
      <c r="H5" s="1"/>
      <c r="I5" s="1"/>
      <c r="J5" s="1"/>
      <c r="K5" s="1"/>
      <c r="L5" s="6"/>
      <c r="M5" s="1"/>
    </row>
    <row r="6" spans="1:13" ht="31.5" customHeight="1">
      <c r="A6" s="1"/>
      <c r="B6" s="5"/>
      <c r="C6" s="455" t="s">
        <v>4</v>
      </c>
      <c r="D6" s="456"/>
      <c r="E6" s="456"/>
      <c r="F6" s="456"/>
      <c r="G6" s="456"/>
      <c r="H6" s="456"/>
      <c r="I6" s="456"/>
      <c r="J6" s="456"/>
      <c r="K6" s="457"/>
      <c r="L6" s="6"/>
      <c r="M6" s="1"/>
    </row>
    <row r="7" spans="1:13" ht="24" thickBot="1">
      <c r="A7" s="1"/>
      <c r="B7" s="5"/>
      <c r="C7" s="458" t="s">
        <v>5</v>
      </c>
      <c r="D7" s="459"/>
      <c r="E7" s="459"/>
      <c r="F7" s="459"/>
      <c r="G7" s="459"/>
      <c r="H7" s="459"/>
      <c r="I7" s="459"/>
      <c r="J7" s="459"/>
      <c r="K7" s="460"/>
      <c r="L7" s="6"/>
      <c r="M7" s="1"/>
    </row>
    <row r="8" spans="1:13" s="12" customFormat="1" ht="16.5" customHeight="1">
      <c r="A8" s="9"/>
      <c r="B8" s="10"/>
      <c r="C8" s="461" t="s">
        <v>6</v>
      </c>
      <c r="D8" s="462"/>
      <c r="E8" s="462"/>
      <c r="F8" s="462"/>
      <c r="G8" s="462"/>
      <c r="H8" s="462"/>
      <c r="I8" s="462"/>
      <c r="J8" s="462"/>
      <c r="K8" s="463"/>
      <c r="L8" s="11"/>
      <c r="M8" s="9"/>
    </row>
    <row r="9" spans="1:13">
      <c r="A9" s="1"/>
      <c r="B9" s="13"/>
      <c r="C9" s="464"/>
      <c r="D9" s="465"/>
      <c r="E9" s="465"/>
      <c r="F9" s="465"/>
      <c r="G9" s="465"/>
      <c r="H9" s="465"/>
      <c r="I9" s="465"/>
      <c r="J9" s="465"/>
      <c r="K9" s="466"/>
      <c r="L9" s="6"/>
      <c r="M9" s="1"/>
    </row>
    <row r="10" spans="1:13" ht="46.5" customHeight="1">
      <c r="A10" s="1"/>
      <c r="B10" s="13"/>
      <c r="C10" s="446" t="s">
        <v>7</v>
      </c>
      <c r="D10" s="447"/>
      <c r="E10" s="447"/>
      <c r="F10" s="447"/>
      <c r="G10" s="447"/>
      <c r="H10" s="447"/>
      <c r="I10" s="447"/>
      <c r="J10" s="447"/>
      <c r="K10" s="448"/>
      <c r="L10" s="6"/>
      <c r="M10" s="1"/>
    </row>
    <row r="11" spans="1:13" ht="42" customHeight="1" thickBot="1">
      <c r="A11" s="1"/>
      <c r="B11" s="5"/>
      <c r="C11" s="467" t="str">
        <f>[33]DATOS!Q20</f>
        <v>“MEJORAMIENTO DE VÍAS TERCIARIAS MEDIANTE LA CONSTRUCCION DE PLACA HUELLA EN SITIOS CRITICOS DE LOS MUNICIPIOS DE GARZON, EL PITAL, EL AGRADO Y PAICOL DEPARTAMENTO DEL HUILA"</v>
      </c>
      <c r="D11" s="468"/>
      <c r="E11" s="468"/>
      <c r="F11" s="468"/>
      <c r="G11" s="468"/>
      <c r="H11" s="468"/>
      <c r="I11" s="468"/>
      <c r="J11" s="468"/>
      <c r="K11" s="469"/>
      <c r="L11" s="6"/>
      <c r="M11" s="1"/>
    </row>
    <row r="12" spans="1:13" ht="30" customHeight="1">
      <c r="A12" s="1"/>
      <c r="B12" s="5"/>
      <c r="C12" s="470" t="s">
        <v>8</v>
      </c>
      <c r="D12" s="472" t="s">
        <v>9</v>
      </c>
      <c r="E12" s="474" t="s">
        <v>10</v>
      </c>
      <c r="F12" s="474"/>
      <c r="G12" s="470" t="s">
        <v>11</v>
      </c>
      <c r="H12" s="472" t="s">
        <v>12</v>
      </c>
      <c r="I12" s="472" t="s">
        <v>13</v>
      </c>
      <c r="J12" s="475" t="s">
        <v>14</v>
      </c>
      <c r="K12" s="477" t="s">
        <v>15</v>
      </c>
      <c r="L12" s="6"/>
      <c r="M12" s="1"/>
    </row>
    <row r="13" spans="1:13" ht="30" customHeight="1" thickBot="1">
      <c r="A13" s="1"/>
      <c r="B13" s="5"/>
      <c r="C13" s="471"/>
      <c r="D13" s="473"/>
      <c r="E13" s="14" t="s">
        <v>16</v>
      </c>
      <c r="F13" s="14" t="s">
        <v>17</v>
      </c>
      <c r="G13" s="471"/>
      <c r="H13" s="473"/>
      <c r="I13" s="473"/>
      <c r="J13" s="476"/>
      <c r="K13" s="478"/>
      <c r="L13" s="6"/>
      <c r="M13" s="1"/>
    </row>
    <row r="14" spans="1:13" ht="30" customHeight="1" thickBot="1">
      <c r="A14" s="1"/>
      <c r="B14" s="5"/>
      <c r="C14" s="15" t="s">
        <v>18</v>
      </c>
      <c r="D14" s="16"/>
      <c r="E14" s="16"/>
      <c r="F14" s="16"/>
      <c r="G14" s="16"/>
      <c r="H14" s="16"/>
      <c r="I14" s="16"/>
      <c r="J14" s="16"/>
      <c r="K14" s="17"/>
      <c r="L14" s="6"/>
      <c r="M14" s="1"/>
    </row>
    <row r="15" spans="1:13" ht="30" customHeight="1" thickBot="1">
      <c r="A15" s="1"/>
      <c r="B15" s="5"/>
      <c r="C15" s="482" t="s">
        <v>19</v>
      </c>
      <c r="D15" s="483"/>
      <c r="E15" s="483"/>
      <c r="F15" s="483"/>
      <c r="G15" s="483"/>
      <c r="H15" s="483"/>
      <c r="I15" s="483"/>
      <c r="J15" s="483"/>
      <c r="K15" s="484"/>
      <c r="L15" s="6"/>
      <c r="M15" s="1"/>
    </row>
    <row r="16" spans="1:13" ht="45" customHeight="1">
      <c r="A16" s="1"/>
      <c r="B16" s="5"/>
      <c r="C16" s="18">
        <v>1</v>
      </c>
      <c r="D16" s="19">
        <v>1.1000000000000001</v>
      </c>
      <c r="E16" s="19" t="s">
        <v>20</v>
      </c>
      <c r="F16" s="19"/>
      <c r="G16" s="20" t="s">
        <v>21</v>
      </c>
      <c r="H16" s="19" t="s">
        <v>22</v>
      </c>
      <c r="I16" s="21">
        <v>920</v>
      </c>
      <c r="J16" s="22">
        <v>4285</v>
      </c>
      <c r="K16" s="23">
        <f>I16*J16</f>
        <v>3942200</v>
      </c>
      <c r="L16" s="6"/>
      <c r="M16" s="1"/>
    </row>
    <row r="17" spans="1:17" ht="30" customHeight="1" thickBot="1">
      <c r="A17" s="1"/>
      <c r="B17" s="5"/>
      <c r="C17" s="24" t="s">
        <v>23</v>
      </c>
      <c r="D17" s="25"/>
      <c r="E17" s="25"/>
      <c r="F17" s="25"/>
      <c r="G17" s="25"/>
      <c r="H17" s="25"/>
      <c r="I17" s="25"/>
      <c r="J17" s="25"/>
      <c r="K17" s="26">
        <f>K16</f>
        <v>3942200</v>
      </c>
      <c r="L17" s="6"/>
      <c r="M17" s="1"/>
    </row>
    <row r="18" spans="1:17" ht="30" customHeight="1" thickBot="1">
      <c r="A18" s="1"/>
      <c r="B18" s="5"/>
      <c r="C18" s="15" t="s">
        <v>24</v>
      </c>
      <c r="D18" s="16"/>
      <c r="E18" s="16"/>
      <c r="F18" s="16"/>
      <c r="G18" s="16"/>
      <c r="H18" s="16"/>
      <c r="I18" s="16"/>
      <c r="J18" s="16"/>
      <c r="K18" s="17"/>
      <c r="L18" s="6"/>
      <c r="M18" s="1"/>
    </row>
    <row r="19" spans="1:17" ht="55.5" customHeight="1">
      <c r="A19" s="1"/>
      <c r="B19" s="5"/>
      <c r="C19" s="18">
        <v>2</v>
      </c>
      <c r="D19" s="27">
        <v>2.1</v>
      </c>
      <c r="E19" s="28"/>
      <c r="F19" s="28" t="s">
        <v>25</v>
      </c>
      <c r="G19" s="29" t="s">
        <v>26</v>
      </c>
      <c r="H19" s="27" t="s">
        <v>27</v>
      </c>
      <c r="I19" s="30">
        <v>226</v>
      </c>
      <c r="J19" s="31">
        <v>29054</v>
      </c>
      <c r="K19" s="32">
        <f>I19*J19</f>
        <v>6566204</v>
      </c>
      <c r="L19" s="6"/>
      <c r="M19" s="1"/>
    </row>
    <row r="20" spans="1:17" ht="39.75" customHeight="1">
      <c r="A20" s="1"/>
      <c r="B20" s="5"/>
      <c r="C20" s="18">
        <v>3</v>
      </c>
      <c r="D20" s="27">
        <v>2.2000000000000002</v>
      </c>
      <c r="E20" s="28" t="s">
        <v>28</v>
      </c>
      <c r="F20" s="27"/>
      <c r="G20" s="29" t="s">
        <v>29</v>
      </c>
      <c r="H20" s="27" t="s">
        <v>27</v>
      </c>
      <c r="I20" s="30">
        <v>101</v>
      </c>
      <c r="J20" s="31">
        <v>38840</v>
      </c>
      <c r="K20" s="32">
        <f t="shared" ref="K20:K24" si="0">I20*J20</f>
        <v>3922840</v>
      </c>
      <c r="L20" s="6"/>
      <c r="M20" s="1"/>
    </row>
    <row r="21" spans="1:17" ht="58.5" customHeight="1">
      <c r="A21" s="1"/>
      <c r="B21" s="5"/>
      <c r="C21" s="18">
        <v>4</v>
      </c>
      <c r="D21" s="27">
        <v>2.2999999999999998</v>
      </c>
      <c r="E21" s="28"/>
      <c r="F21" s="28" t="s">
        <v>30</v>
      </c>
      <c r="G21" s="29" t="s">
        <v>31</v>
      </c>
      <c r="H21" s="27" t="s">
        <v>27</v>
      </c>
      <c r="I21" s="30">
        <v>584</v>
      </c>
      <c r="J21" s="31">
        <v>287174</v>
      </c>
      <c r="K21" s="32">
        <f t="shared" si="0"/>
        <v>167709616</v>
      </c>
      <c r="L21" s="6"/>
      <c r="M21" s="1"/>
    </row>
    <row r="22" spans="1:17" ht="57.75" customHeight="1">
      <c r="A22" s="1"/>
      <c r="B22" s="5"/>
      <c r="C22" s="18">
        <v>5</v>
      </c>
      <c r="D22" s="27">
        <v>2.4</v>
      </c>
      <c r="E22" s="28"/>
      <c r="F22" s="28" t="s">
        <v>32</v>
      </c>
      <c r="G22" s="29" t="s">
        <v>33</v>
      </c>
      <c r="H22" s="27" t="s">
        <v>34</v>
      </c>
      <c r="I22" s="30">
        <v>39394</v>
      </c>
      <c r="J22" s="31">
        <v>8432</v>
      </c>
      <c r="K22" s="32">
        <f t="shared" si="0"/>
        <v>332170208</v>
      </c>
      <c r="L22" s="6"/>
      <c r="M22" s="1"/>
    </row>
    <row r="23" spans="1:17" ht="55.5" customHeight="1">
      <c r="A23" s="1"/>
      <c r="B23" s="5"/>
      <c r="C23" s="18">
        <v>6</v>
      </c>
      <c r="D23" s="27">
        <v>2.5</v>
      </c>
      <c r="E23" s="28" t="s">
        <v>35</v>
      </c>
      <c r="F23" s="27"/>
      <c r="G23" s="29" t="s">
        <v>36</v>
      </c>
      <c r="H23" s="27" t="s">
        <v>27</v>
      </c>
      <c r="I23" s="30">
        <v>686</v>
      </c>
      <c r="J23" s="31">
        <v>877374</v>
      </c>
      <c r="K23" s="32">
        <f t="shared" si="0"/>
        <v>601878564</v>
      </c>
      <c r="L23" s="6"/>
      <c r="M23" s="1"/>
    </row>
    <row r="24" spans="1:17" ht="67.5" customHeight="1">
      <c r="A24" s="1"/>
      <c r="B24" s="5"/>
      <c r="C24" s="18">
        <v>7</v>
      </c>
      <c r="D24" s="27">
        <v>2.6</v>
      </c>
      <c r="E24" s="28"/>
      <c r="F24" s="28" t="s">
        <v>37</v>
      </c>
      <c r="G24" s="29" t="s">
        <v>38</v>
      </c>
      <c r="H24" s="27" t="s">
        <v>27</v>
      </c>
      <c r="I24" s="30">
        <v>168</v>
      </c>
      <c r="J24" s="31">
        <v>623325</v>
      </c>
      <c r="K24" s="32">
        <f t="shared" si="0"/>
        <v>104718600</v>
      </c>
      <c r="L24" s="6"/>
      <c r="M24" s="1"/>
    </row>
    <row r="25" spans="1:17" ht="30" customHeight="1" thickBot="1">
      <c r="A25" s="1"/>
      <c r="B25" s="5"/>
      <c r="C25" s="24" t="s">
        <v>23</v>
      </c>
      <c r="D25" s="33"/>
      <c r="E25" s="34"/>
      <c r="F25" s="33"/>
      <c r="G25" s="33"/>
      <c r="H25" s="33"/>
      <c r="I25" s="35"/>
      <c r="J25" s="33"/>
      <c r="K25" s="36">
        <f>SUM(K19:K24)</f>
        <v>1216966032</v>
      </c>
      <c r="L25" s="6"/>
      <c r="M25" s="1"/>
    </row>
    <row r="26" spans="1:17" ht="30" customHeight="1" thickBot="1">
      <c r="A26" s="1"/>
      <c r="B26" s="5"/>
      <c r="C26" s="482" t="s">
        <v>39</v>
      </c>
      <c r="D26" s="483"/>
      <c r="E26" s="483"/>
      <c r="F26" s="483"/>
      <c r="G26" s="483"/>
      <c r="H26" s="483"/>
      <c r="I26" s="483"/>
      <c r="J26" s="483"/>
      <c r="K26" s="17"/>
      <c r="L26" s="6"/>
      <c r="M26" s="1"/>
    </row>
    <row r="27" spans="1:17" ht="54.75" customHeight="1">
      <c r="A27" s="1"/>
      <c r="B27" s="5"/>
      <c r="C27" s="18">
        <v>8</v>
      </c>
      <c r="D27" s="37">
        <v>3.1</v>
      </c>
      <c r="E27" s="37" t="s">
        <v>40</v>
      </c>
      <c r="F27" s="37"/>
      <c r="G27" s="29" t="s">
        <v>41</v>
      </c>
      <c r="H27" s="37" t="s">
        <v>27</v>
      </c>
      <c r="I27" s="30">
        <v>24</v>
      </c>
      <c r="J27" s="31">
        <v>754313</v>
      </c>
      <c r="K27" s="32">
        <f>I27*J27</f>
        <v>18103512</v>
      </c>
      <c r="L27" s="6"/>
      <c r="M27" s="1"/>
    </row>
    <row r="28" spans="1:17" ht="67.5" customHeight="1">
      <c r="A28" s="1"/>
      <c r="B28" s="5"/>
      <c r="C28" s="18">
        <v>9</v>
      </c>
      <c r="D28" s="37">
        <v>3.2</v>
      </c>
      <c r="E28" s="37" t="s">
        <v>42</v>
      </c>
      <c r="F28" s="37"/>
      <c r="G28" s="29" t="s">
        <v>43</v>
      </c>
      <c r="H28" s="37" t="s">
        <v>27</v>
      </c>
      <c r="I28" s="30">
        <v>67</v>
      </c>
      <c r="J28" s="31">
        <v>877374</v>
      </c>
      <c r="K28" s="32">
        <f t="shared" ref="K28:K32" si="1">I28*J28</f>
        <v>58784058</v>
      </c>
      <c r="L28" s="6"/>
      <c r="M28" s="1"/>
    </row>
    <row r="29" spans="1:17" ht="40.5" customHeight="1">
      <c r="A29" s="1"/>
      <c r="B29" s="5"/>
      <c r="C29" s="18">
        <v>10</v>
      </c>
      <c r="D29" s="37">
        <v>3.3</v>
      </c>
      <c r="E29" s="37"/>
      <c r="F29" s="37" t="s">
        <v>44</v>
      </c>
      <c r="G29" s="29" t="s">
        <v>45</v>
      </c>
      <c r="H29" s="37" t="s">
        <v>46</v>
      </c>
      <c r="I29" s="30">
        <v>40</v>
      </c>
      <c r="J29" s="31">
        <v>544454</v>
      </c>
      <c r="K29" s="32">
        <f t="shared" si="1"/>
        <v>21778160</v>
      </c>
      <c r="L29" s="6"/>
      <c r="M29" s="1"/>
    </row>
    <row r="30" spans="1:17" ht="45" customHeight="1">
      <c r="A30" s="1"/>
      <c r="B30" s="5"/>
      <c r="C30" s="18">
        <v>11</v>
      </c>
      <c r="D30" s="37">
        <v>3.4</v>
      </c>
      <c r="E30" s="37"/>
      <c r="F30" s="37" t="s">
        <v>47</v>
      </c>
      <c r="G30" s="29" t="s">
        <v>48</v>
      </c>
      <c r="H30" s="37" t="s">
        <v>34</v>
      </c>
      <c r="I30" s="30">
        <v>4631</v>
      </c>
      <c r="J30" s="31">
        <v>8432</v>
      </c>
      <c r="K30" s="32">
        <f t="shared" si="1"/>
        <v>39048592</v>
      </c>
      <c r="L30" s="6"/>
      <c r="M30" s="1"/>
    </row>
    <row r="31" spans="1:17" ht="45" customHeight="1">
      <c r="A31" s="1"/>
      <c r="B31" s="5"/>
      <c r="C31" s="18">
        <v>12</v>
      </c>
      <c r="D31" s="37">
        <v>3.5</v>
      </c>
      <c r="E31" s="37"/>
      <c r="F31" s="37" t="s">
        <v>49</v>
      </c>
      <c r="G31" s="29" t="s">
        <v>50</v>
      </c>
      <c r="H31" s="37" t="s">
        <v>27</v>
      </c>
      <c r="I31" s="30">
        <v>96</v>
      </c>
      <c r="J31" s="31">
        <v>334910</v>
      </c>
      <c r="K31" s="32">
        <f t="shared" si="1"/>
        <v>32151360</v>
      </c>
      <c r="L31" s="6"/>
      <c r="M31" s="1"/>
      <c r="O31" s="38"/>
      <c r="Q31" s="39"/>
    </row>
    <row r="32" spans="1:17" ht="46.5" customHeight="1">
      <c r="A32" s="1"/>
      <c r="B32" s="5"/>
      <c r="C32" s="18">
        <v>13</v>
      </c>
      <c r="D32" s="37">
        <v>3.6</v>
      </c>
      <c r="E32" s="27"/>
      <c r="F32" s="27" t="s">
        <v>51</v>
      </c>
      <c r="G32" s="29" t="s">
        <v>52</v>
      </c>
      <c r="H32" s="37" t="s">
        <v>27</v>
      </c>
      <c r="I32" s="30">
        <v>56</v>
      </c>
      <c r="J32" s="31">
        <v>245526</v>
      </c>
      <c r="K32" s="32">
        <f t="shared" si="1"/>
        <v>13749456</v>
      </c>
      <c r="L32" s="6"/>
      <c r="M32" s="1"/>
    </row>
    <row r="33" spans="1:15" ht="30" customHeight="1" thickBot="1">
      <c r="A33" s="1"/>
      <c r="B33" s="5"/>
      <c r="C33" s="40" t="s">
        <v>23</v>
      </c>
      <c r="D33" s="41"/>
      <c r="E33" s="41"/>
      <c r="F33" s="41"/>
      <c r="G33" s="42"/>
      <c r="H33" s="41"/>
      <c r="I33" s="35"/>
      <c r="J33" s="43"/>
      <c r="K33" s="44">
        <f>SUM(K27:K32)</f>
        <v>183615138</v>
      </c>
      <c r="L33" s="6"/>
      <c r="M33" s="1"/>
      <c r="O33" s="39"/>
    </row>
    <row r="34" spans="1:15" ht="30" customHeight="1" thickBot="1">
      <c r="A34" s="1"/>
      <c r="B34" s="5"/>
      <c r="C34" s="482" t="s">
        <v>53</v>
      </c>
      <c r="D34" s="483"/>
      <c r="E34" s="483"/>
      <c r="F34" s="483"/>
      <c r="G34" s="483"/>
      <c r="H34" s="483"/>
      <c r="I34" s="483"/>
      <c r="J34" s="483"/>
      <c r="K34" s="17"/>
      <c r="L34" s="6"/>
      <c r="M34" s="1"/>
    </row>
    <row r="35" spans="1:15" ht="30" customHeight="1" thickBot="1">
      <c r="A35" s="1"/>
      <c r="B35" s="5"/>
      <c r="C35" s="482" t="s">
        <v>19</v>
      </c>
      <c r="D35" s="483"/>
      <c r="E35" s="483"/>
      <c r="F35" s="483"/>
      <c r="G35" s="483"/>
      <c r="H35" s="483"/>
      <c r="I35" s="483"/>
      <c r="J35" s="483"/>
      <c r="K35" s="484"/>
      <c r="L35" s="6"/>
      <c r="M35" s="1"/>
    </row>
    <row r="36" spans="1:15" ht="30" customHeight="1">
      <c r="A36" s="1"/>
      <c r="B36" s="5"/>
      <c r="C36" s="18">
        <v>14</v>
      </c>
      <c r="D36" s="19">
        <v>1.1000000000000001</v>
      </c>
      <c r="E36" s="19" t="s">
        <v>20</v>
      </c>
      <c r="F36" s="19"/>
      <c r="G36" s="20" t="s">
        <v>21</v>
      </c>
      <c r="H36" s="19" t="s">
        <v>22</v>
      </c>
      <c r="I36" s="21">
        <v>1800</v>
      </c>
      <c r="J36" s="22">
        <v>4285</v>
      </c>
      <c r="K36" s="23">
        <f>ROUND(I36*J36,0)</f>
        <v>7713000</v>
      </c>
      <c r="L36" s="6"/>
      <c r="M36" s="1"/>
    </row>
    <row r="37" spans="1:15" ht="30" customHeight="1" thickBot="1">
      <c r="A37" s="1"/>
      <c r="B37" s="5"/>
      <c r="C37" s="24" t="s">
        <v>23</v>
      </c>
      <c r="D37" s="25"/>
      <c r="E37" s="25"/>
      <c r="F37" s="25"/>
      <c r="G37" s="25"/>
      <c r="H37" s="25"/>
      <c r="I37" s="25"/>
      <c r="J37" s="25"/>
      <c r="K37" s="26">
        <f>K36</f>
        <v>7713000</v>
      </c>
      <c r="L37" s="6"/>
      <c r="M37" s="1"/>
    </row>
    <row r="38" spans="1:15" ht="35.25" customHeight="1" thickBot="1">
      <c r="A38" s="1"/>
      <c r="B38" s="5"/>
      <c r="C38" s="15" t="s">
        <v>24</v>
      </c>
      <c r="D38" s="16"/>
      <c r="E38" s="16"/>
      <c r="F38" s="16"/>
      <c r="G38" s="16"/>
      <c r="H38" s="16"/>
      <c r="I38" s="16"/>
      <c r="J38" s="16"/>
      <c r="K38" s="17"/>
      <c r="L38" s="6"/>
      <c r="M38" s="1"/>
    </row>
    <row r="39" spans="1:15" ht="47.25">
      <c r="A39" s="1"/>
      <c r="B39" s="5"/>
      <c r="C39" s="18">
        <v>15</v>
      </c>
      <c r="D39" s="27">
        <v>2.1</v>
      </c>
      <c r="E39" s="28"/>
      <c r="F39" s="28" t="s">
        <v>25</v>
      </c>
      <c r="G39" s="29" t="s">
        <v>26</v>
      </c>
      <c r="H39" s="27" t="s">
        <v>27</v>
      </c>
      <c r="I39" s="30">
        <v>344</v>
      </c>
      <c r="J39" s="31">
        <v>29054</v>
      </c>
      <c r="K39" s="32">
        <f>ROUND(I39*J39,0)</f>
        <v>9994576</v>
      </c>
      <c r="L39" s="6"/>
      <c r="M39" s="1"/>
    </row>
    <row r="40" spans="1:15" ht="35.25" customHeight="1">
      <c r="A40" s="1"/>
      <c r="B40" s="5"/>
      <c r="C40" s="18">
        <v>16</v>
      </c>
      <c r="D40" s="27">
        <v>2.2000000000000002</v>
      </c>
      <c r="E40" s="28" t="s">
        <v>28</v>
      </c>
      <c r="F40" s="27"/>
      <c r="G40" s="29" t="s">
        <v>29</v>
      </c>
      <c r="H40" s="27" t="s">
        <v>27</v>
      </c>
      <c r="I40" s="30">
        <v>197</v>
      </c>
      <c r="J40" s="31">
        <v>38840</v>
      </c>
      <c r="K40" s="32">
        <f t="shared" ref="K40:K44" si="2">ROUND(I40*J40,0)</f>
        <v>7651480</v>
      </c>
      <c r="L40" s="6"/>
      <c r="M40" s="1"/>
    </row>
    <row r="41" spans="1:15" ht="52.5" customHeight="1">
      <c r="A41" s="1"/>
      <c r="B41" s="5"/>
      <c r="C41" s="18">
        <v>17</v>
      </c>
      <c r="D41" s="27">
        <v>2.2999999999999998</v>
      </c>
      <c r="E41" s="28"/>
      <c r="F41" s="28" t="s">
        <v>30</v>
      </c>
      <c r="G41" s="29" t="s">
        <v>31</v>
      </c>
      <c r="H41" s="27" t="s">
        <v>27</v>
      </c>
      <c r="I41" s="30">
        <v>1143</v>
      </c>
      <c r="J41" s="31">
        <v>261182</v>
      </c>
      <c r="K41" s="32">
        <f t="shared" si="2"/>
        <v>298531026</v>
      </c>
      <c r="L41" s="6"/>
      <c r="M41" s="1"/>
    </row>
    <row r="42" spans="1:15" ht="49.5" customHeight="1">
      <c r="A42" s="1"/>
      <c r="B42" s="5"/>
      <c r="C42" s="18">
        <v>18</v>
      </c>
      <c r="D42" s="27">
        <v>2.4</v>
      </c>
      <c r="E42" s="28"/>
      <c r="F42" s="28" t="s">
        <v>32</v>
      </c>
      <c r="G42" s="29" t="s">
        <v>33</v>
      </c>
      <c r="H42" s="27" t="s">
        <v>34</v>
      </c>
      <c r="I42" s="30">
        <v>77074</v>
      </c>
      <c r="J42" s="31">
        <v>8411</v>
      </c>
      <c r="K42" s="32">
        <f t="shared" si="2"/>
        <v>648269414</v>
      </c>
      <c r="L42" s="6"/>
      <c r="M42" s="1"/>
      <c r="O42" s="45"/>
    </row>
    <row r="43" spans="1:15" ht="57" customHeight="1">
      <c r="A43" s="1"/>
      <c r="B43" s="5"/>
      <c r="C43" s="18">
        <v>19</v>
      </c>
      <c r="D43" s="27">
        <v>2.5</v>
      </c>
      <c r="E43" s="28" t="s">
        <v>35</v>
      </c>
      <c r="F43" s="27"/>
      <c r="G43" s="29" t="s">
        <v>36</v>
      </c>
      <c r="H43" s="27" t="s">
        <v>27</v>
      </c>
      <c r="I43" s="30">
        <v>1343</v>
      </c>
      <c r="J43" s="31">
        <v>847384</v>
      </c>
      <c r="K43" s="32">
        <f t="shared" si="2"/>
        <v>1138036712</v>
      </c>
      <c r="L43" s="6"/>
      <c r="M43" s="1"/>
    </row>
    <row r="44" spans="1:15" ht="66.75" customHeight="1">
      <c r="A44" s="1"/>
      <c r="B44" s="5"/>
      <c r="C44" s="18">
        <v>20</v>
      </c>
      <c r="D44" s="27">
        <v>2.6</v>
      </c>
      <c r="E44" s="28"/>
      <c r="F44" s="28" t="s">
        <v>37</v>
      </c>
      <c r="G44" s="29" t="s">
        <v>38</v>
      </c>
      <c r="H44" s="27" t="s">
        <v>27</v>
      </c>
      <c r="I44" s="30">
        <v>329</v>
      </c>
      <c r="J44" s="31">
        <v>597333</v>
      </c>
      <c r="K44" s="32">
        <f t="shared" si="2"/>
        <v>196522557</v>
      </c>
      <c r="L44" s="6"/>
      <c r="M44" s="1"/>
    </row>
    <row r="45" spans="1:15" ht="35.25" customHeight="1" thickBot="1">
      <c r="A45" s="1"/>
      <c r="B45" s="5"/>
      <c r="C45" s="24" t="s">
        <v>23</v>
      </c>
      <c r="D45" s="33"/>
      <c r="E45" s="34"/>
      <c r="F45" s="33"/>
      <c r="G45" s="33"/>
      <c r="H45" s="33"/>
      <c r="I45" s="35"/>
      <c r="J45" s="33"/>
      <c r="K45" s="36">
        <f>SUM(K39:K44)</f>
        <v>2299005765</v>
      </c>
      <c r="L45" s="6"/>
      <c r="M45" s="1"/>
    </row>
    <row r="46" spans="1:15" ht="30" customHeight="1" thickBot="1">
      <c r="A46" s="1"/>
      <c r="B46" s="5"/>
      <c r="C46" s="482" t="s">
        <v>54</v>
      </c>
      <c r="D46" s="483"/>
      <c r="E46" s="483"/>
      <c r="F46" s="483"/>
      <c r="G46" s="483"/>
      <c r="H46" s="16"/>
      <c r="I46" s="16"/>
      <c r="J46" s="16"/>
      <c r="K46" s="17"/>
      <c r="L46" s="6"/>
      <c r="M46" s="1"/>
    </row>
    <row r="47" spans="1:15" ht="49.5" customHeight="1">
      <c r="A47" s="1"/>
      <c r="B47" s="5"/>
      <c r="C47" s="18">
        <v>21</v>
      </c>
      <c r="D47" s="37">
        <v>3.1</v>
      </c>
      <c r="E47" s="37" t="s">
        <v>40</v>
      </c>
      <c r="F47" s="37"/>
      <c r="G47" s="29" t="s">
        <v>41</v>
      </c>
      <c r="H47" s="37" t="s">
        <v>27</v>
      </c>
      <c r="I47" s="30">
        <v>47</v>
      </c>
      <c r="J47" s="31">
        <v>724923</v>
      </c>
      <c r="K47" s="32">
        <f>ROUND(I47*J47,0)</f>
        <v>34071381</v>
      </c>
      <c r="L47" s="6"/>
      <c r="M47" s="1"/>
    </row>
    <row r="48" spans="1:15" ht="69.75" customHeight="1">
      <c r="A48" s="1"/>
      <c r="B48" s="5"/>
      <c r="C48" s="18">
        <v>22</v>
      </c>
      <c r="D48" s="37">
        <v>3.2</v>
      </c>
      <c r="E48" s="37" t="s">
        <v>42</v>
      </c>
      <c r="F48" s="37"/>
      <c r="G48" s="29" t="s">
        <v>43</v>
      </c>
      <c r="H48" s="37" t="s">
        <v>27</v>
      </c>
      <c r="I48" s="30">
        <v>135</v>
      </c>
      <c r="J48" s="31">
        <v>847384</v>
      </c>
      <c r="K48" s="32">
        <f t="shared" ref="K48:K52" si="3">ROUND(I48*J48,0)</f>
        <v>114396840</v>
      </c>
      <c r="L48" s="6"/>
      <c r="M48" s="1"/>
    </row>
    <row r="49" spans="1:13" ht="41.25" customHeight="1">
      <c r="A49" s="1"/>
      <c r="B49" s="5"/>
      <c r="C49" s="18">
        <v>23</v>
      </c>
      <c r="D49" s="37">
        <v>3.3</v>
      </c>
      <c r="E49" s="37"/>
      <c r="F49" s="37" t="s">
        <v>44</v>
      </c>
      <c r="G49" s="29" t="s">
        <v>45</v>
      </c>
      <c r="H49" s="37" t="s">
        <v>46</v>
      </c>
      <c r="I49" s="30">
        <v>80</v>
      </c>
      <c r="J49" s="31">
        <v>528645</v>
      </c>
      <c r="K49" s="32">
        <f t="shared" si="3"/>
        <v>42291600</v>
      </c>
      <c r="L49" s="6"/>
      <c r="M49" s="1"/>
    </row>
    <row r="50" spans="1:13" ht="38.25" customHeight="1">
      <c r="A50" s="1"/>
      <c r="B50" s="5"/>
      <c r="C50" s="18">
        <v>24</v>
      </c>
      <c r="D50" s="37">
        <v>3.4</v>
      </c>
      <c r="E50" s="37"/>
      <c r="F50" s="37" t="s">
        <v>47</v>
      </c>
      <c r="G50" s="29" t="s">
        <v>48</v>
      </c>
      <c r="H50" s="37" t="s">
        <v>34</v>
      </c>
      <c r="I50" s="30">
        <v>9262</v>
      </c>
      <c r="J50" s="31">
        <v>8411</v>
      </c>
      <c r="K50" s="32">
        <f t="shared" si="3"/>
        <v>77902682</v>
      </c>
      <c r="L50" s="6"/>
      <c r="M50" s="1"/>
    </row>
    <row r="51" spans="1:13" ht="38.25" customHeight="1">
      <c r="A51" s="1"/>
      <c r="B51" s="5"/>
      <c r="C51" s="18">
        <v>25</v>
      </c>
      <c r="D51" s="37">
        <v>3.5</v>
      </c>
      <c r="E51" s="37"/>
      <c r="F51" s="37" t="s">
        <v>49</v>
      </c>
      <c r="G51" s="29" t="s">
        <v>50</v>
      </c>
      <c r="H51" s="37" t="s">
        <v>27</v>
      </c>
      <c r="I51" s="30">
        <v>84</v>
      </c>
      <c r="J51" s="31">
        <v>314917</v>
      </c>
      <c r="K51" s="32">
        <f t="shared" si="3"/>
        <v>26453028</v>
      </c>
      <c r="L51" s="6"/>
      <c r="M51" s="1"/>
    </row>
    <row r="52" spans="1:13" ht="43.5" customHeight="1">
      <c r="A52" s="1"/>
      <c r="B52" s="5"/>
      <c r="C52" s="18">
        <v>26</v>
      </c>
      <c r="D52" s="37">
        <v>3.6</v>
      </c>
      <c r="E52" s="27"/>
      <c r="F52" s="27" t="s">
        <v>51</v>
      </c>
      <c r="G52" s="29" t="s">
        <v>52</v>
      </c>
      <c r="H52" s="37" t="s">
        <v>27</v>
      </c>
      <c r="I52" s="30">
        <v>112</v>
      </c>
      <c r="J52" s="31">
        <v>219535</v>
      </c>
      <c r="K52" s="32">
        <f t="shared" si="3"/>
        <v>24587920</v>
      </c>
      <c r="L52" s="6"/>
      <c r="M52" s="1"/>
    </row>
    <row r="53" spans="1:13" ht="35.25" customHeight="1" thickBot="1">
      <c r="A53" s="1"/>
      <c r="B53" s="5"/>
      <c r="C53" s="40" t="s">
        <v>23</v>
      </c>
      <c r="D53" s="41"/>
      <c r="E53" s="41"/>
      <c r="F53" s="41"/>
      <c r="G53" s="42"/>
      <c r="H53" s="41"/>
      <c r="I53" s="35"/>
      <c r="J53" s="43"/>
      <c r="K53" s="44">
        <f>SUM(K47:K52)</f>
        <v>319703451</v>
      </c>
      <c r="L53" s="6"/>
      <c r="M53" s="1"/>
    </row>
    <row r="54" spans="1:13" ht="30" customHeight="1" thickBot="1">
      <c r="A54" s="1"/>
      <c r="B54" s="5"/>
      <c r="C54" s="482" t="s">
        <v>55</v>
      </c>
      <c r="D54" s="483"/>
      <c r="E54" s="483"/>
      <c r="F54" s="483"/>
      <c r="G54" s="483"/>
      <c r="H54" s="483"/>
      <c r="I54" s="483"/>
      <c r="J54" s="16"/>
      <c r="K54" s="17"/>
      <c r="L54" s="6"/>
      <c r="M54" s="1"/>
    </row>
    <row r="55" spans="1:13" ht="30" customHeight="1" thickBot="1">
      <c r="A55" s="1"/>
      <c r="B55" s="5"/>
      <c r="C55" s="482" t="s">
        <v>19</v>
      </c>
      <c r="D55" s="483"/>
      <c r="E55" s="483"/>
      <c r="F55" s="483"/>
      <c r="G55" s="483"/>
      <c r="H55" s="483"/>
      <c r="I55" s="483"/>
      <c r="J55" s="483"/>
      <c r="K55" s="484"/>
      <c r="L55" s="6"/>
      <c r="M55" s="1"/>
    </row>
    <row r="56" spans="1:13" ht="30" customHeight="1">
      <c r="A56" s="1"/>
      <c r="B56" s="5"/>
      <c r="C56" s="18">
        <v>27</v>
      </c>
      <c r="D56" s="19">
        <v>1.1000000000000001</v>
      </c>
      <c r="E56" s="19" t="s">
        <v>20</v>
      </c>
      <c r="F56" s="19"/>
      <c r="G56" s="20" t="s">
        <v>21</v>
      </c>
      <c r="H56" s="19" t="s">
        <v>22</v>
      </c>
      <c r="I56" s="21">
        <v>900</v>
      </c>
      <c r="J56" s="22">
        <v>4285</v>
      </c>
      <c r="K56" s="23">
        <f>ROUND(I56*J56,0)</f>
        <v>3856500</v>
      </c>
      <c r="L56" s="6"/>
      <c r="M56" s="1"/>
    </row>
    <row r="57" spans="1:13" ht="30" customHeight="1" thickBot="1">
      <c r="A57" s="1"/>
      <c r="B57" s="5"/>
      <c r="C57" s="24" t="s">
        <v>23</v>
      </c>
      <c r="D57" s="25"/>
      <c r="E57" s="25"/>
      <c r="F57" s="25"/>
      <c r="G57" s="25"/>
      <c r="H57" s="25"/>
      <c r="I57" s="25"/>
      <c r="J57" s="25"/>
      <c r="K57" s="26">
        <f>K56</f>
        <v>3856500</v>
      </c>
      <c r="L57" s="6"/>
      <c r="M57" s="1"/>
    </row>
    <row r="58" spans="1:13" ht="30" customHeight="1" thickBot="1">
      <c r="A58" s="1"/>
      <c r="B58" s="5"/>
      <c r="C58" s="15" t="s">
        <v>56</v>
      </c>
      <c r="D58" s="16"/>
      <c r="E58" s="16"/>
      <c r="F58" s="16"/>
      <c r="G58" s="16"/>
      <c r="H58" s="16"/>
      <c r="I58" s="16"/>
      <c r="J58" s="16"/>
      <c r="K58" s="17"/>
      <c r="L58" s="6"/>
      <c r="M58" s="1"/>
    </row>
    <row r="59" spans="1:13" ht="53.25" customHeight="1">
      <c r="A59" s="1"/>
      <c r="B59" s="5"/>
      <c r="C59" s="18">
        <v>28</v>
      </c>
      <c r="D59" s="27">
        <v>2.1</v>
      </c>
      <c r="E59" s="28"/>
      <c r="F59" s="28" t="s">
        <v>25</v>
      </c>
      <c r="G59" s="29" t="s">
        <v>26</v>
      </c>
      <c r="H59" s="27" t="s">
        <v>27</v>
      </c>
      <c r="I59" s="30">
        <v>202</v>
      </c>
      <c r="J59" s="31">
        <v>29054</v>
      </c>
      <c r="K59" s="32">
        <f>ROUND(I59*J59,0)</f>
        <v>5868908</v>
      </c>
      <c r="L59" s="6"/>
      <c r="M59" s="1"/>
    </row>
    <row r="60" spans="1:13" ht="35.25" customHeight="1">
      <c r="A60" s="1"/>
      <c r="B60" s="5"/>
      <c r="C60" s="18">
        <v>29</v>
      </c>
      <c r="D60" s="27">
        <v>2.2000000000000002</v>
      </c>
      <c r="E60" s="28" t="s">
        <v>28</v>
      </c>
      <c r="F60" s="27"/>
      <c r="G60" s="29" t="s">
        <v>29</v>
      </c>
      <c r="H60" s="27" t="s">
        <v>27</v>
      </c>
      <c r="I60" s="30">
        <v>99</v>
      </c>
      <c r="J60" s="31">
        <v>38840</v>
      </c>
      <c r="K60" s="32">
        <f t="shared" ref="K60:K64" si="4">ROUND(I60*J60,0)</f>
        <v>3845160</v>
      </c>
      <c r="L60" s="6"/>
      <c r="M60" s="1"/>
    </row>
    <row r="61" spans="1:13" ht="51.75" customHeight="1">
      <c r="A61" s="1"/>
      <c r="B61" s="5"/>
      <c r="C61" s="18">
        <v>30</v>
      </c>
      <c r="D61" s="27">
        <v>2.2999999999999998</v>
      </c>
      <c r="E61" s="28"/>
      <c r="F61" s="28" t="s">
        <v>30</v>
      </c>
      <c r="G61" s="29" t="s">
        <v>31</v>
      </c>
      <c r="H61" s="27" t="s">
        <v>27</v>
      </c>
      <c r="I61" s="30">
        <v>572</v>
      </c>
      <c r="J61" s="31">
        <v>271812</v>
      </c>
      <c r="K61" s="32">
        <f t="shared" si="4"/>
        <v>155476464</v>
      </c>
      <c r="L61" s="6"/>
      <c r="M61" s="1"/>
    </row>
    <row r="62" spans="1:13" ht="53.25" customHeight="1">
      <c r="A62" s="1"/>
      <c r="B62" s="5"/>
      <c r="C62" s="18">
        <v>31</v>
      </c>
      <c r="D62" s="27">
        <v>2.4</v>
      </c>
      <c r="E62" s="28"/>
      <c r="F62" s="28" t="s">
        <v>32</v>
      </c>
      <c r="G62" s="29" t="s">
        <v>33</v>
      </c>
      <c r="H62" s="27" t="s">
        <v>34</v>
      </c>
      <c r="I62" s="30">
        <v>38538</v>
      </c>
      <c r="J62" s="31">
        <v>8415</v>
      </c>
      <c r="K62" s="32">
        <f t="shared" si="4"/>
        <v>324297270</v>
      </c>
      <c r="L62" s="6"/>
      <c r="M62" s="1"/>
    </row>
    <row r="63" spans="1:13" ht="51" customHeight="1">
      <c r="A63" s="1"/>
      <c r="B63" s="5"/>
      <c r="C63" s="18">
        <v>32</v>
      </c>
      <c r="D63" s="27">
        <v>2.5</v>
      </c>
      <c r="E63" s="28" t="s">
        <v>35</v>
      </c>
      <c r="F63" s="27"/>
      <c r="G63" s="29" t="s">
        <v>36</v>
      </c>
      <c r="H63" s="27" t="s">
        <v>27</v>
      </c>
      <c r="I63" s="30">
        <v>671</v>
      </c>
      <c r="J63" s="31">
        <v>859648</v>
      </c>
      <c r="K63" s="32">
        <f t="shared" si="4"/>
        <v>576823808</v>
      </c>
      <c r="L63" s="6"/>
      <c r="M63" s="1"/>
    </row>
    <row r="64" spans="1:13" ht="66" customHeight="1">
      <c r="A64" s="1"/>
      <c r="B64" s="5"/>
      <c r="C64" s="18">
        <v>33</v>
      </c>
      <c r="D64" s="27">
        <v>2.6</v>
      </c>
      <c r="E64" s="28"/>
      <c r="F64" s="28" t="s">
        <v>37</v>
      </c>
      <c r="G64" s="29" t="s">
        <v>38</v>
      </c>
      <c r="H64" s="27" t="s">
        <v>27</v>
      </c>
      <c r="I64" s="30">
        <v>164</v>
      </c>
      <c r="J64" s="31">
        <v>607963</v>
      </c>
      <c r="K64" s="32">
        <f t="shared" si="4"/>
        <v>99705932</v>
      </c>
      <c r="L64" s="6"/>
      <c r="M64" s="1"/>
    </row>
    <row r="65" spans="1:15" ht="30" customHeight="1" thickBot="1">
      <c r="A65" s="1"/>
      <c r="B65" s="5"/>
      <c r="C65" s="24" t="s">
        <v>23</v>
      </c>
      <c r="D65" s="33"/>
      <c r="E65" s="34"/>
      <c r="F65" s="33"/>
      <c r="G65" s="33"/>
      <c r="H65" s="33"/>
      <c r="I65" s="35"/>
      <c r="J65" s="33"/>
      <c r="K65" s="36">
        <f>SUM(K59:K64)</f>
        <v>1166017542</v>
      </c>
      <c r="L65" s="6"/>
      <c r="M65" s="1"/>
    </row>
    <row r="66" spans="1:15" ht="30" customHeight="1" thickBot="1">
      <c r="A66" s="1"/>
      <c r="B66" s="5"/>
      <c r="C66" s="482" t="s">
        <v>39</v>
      </c>
      <c r="D66" s="483"/>
      <c r="E66" s="483"/>
      <c r="F66" s="483"/>
      <c r="G66" s="483"/>
      <c r="H66" s="483"/>
      <c r="I66" s="483"/>
      <c r="J66" s="483"/>
      <c r="K66" s="17"/>
      <c r="L66" s="6"/>
      <c r="M66" s="1"/>
    </row>
    <row r="67" spans="1:15" ht="48.75" customHeight="1">
      <c r="A67" s="1"/>
      <c r="B67" s="5"/>
      <c r="C67" s="18">
        <v>34</v>
      </c>
      <c r="D67" s="37">
        <v>3.1</v>
      </c>
      <c r="E67" s="37" t="s">
        <v>40</v>
      </c>
      <c r="F67" s="37"/>
      <c r="G67" s="29" t="s">
        <v>41</v>
      </c>
      <c r="H67" s="37" t="s">
        <v>27</v>
      </c>
      <c r="I67" s="30">
        <v>24</v>
      </c>
      <c r="J67" s="31">
        <v>736943</v>
      </c>
      <c r="K67" s="32">
        <f>ROUND(I67*J67,0)</f>
        <v>17686632</v>
      </c>
      <c r="L67" s="6"/>
      <c r="M67" s="1"/>
    </row>
    <row r="68" spans="1:15" ht="65.25" customHeight="1">
      <c r="A68" s="1"/>
      <c r="B68" s="5"/>
      <c r="C68" s="18">
        <v>35</v>
      </c>
      <c r="D68" s="37">
        <v>3.2</v>
      </c>
      <c r="E68" s="37" t="s">
        <v>42</v>
      </c>
      <c r="F68" s="37"/>
      <c r="G68" s="29" t="s">
        <v>43</v>
      </c>
      <c r="H68" s="37" t="s">
        <v>27</v>
      </c>
      <c r="I68" s="30">
        <v>67</v>
      </c>
      <c r="J68" s="31">
        <v>832185</v>
      </c>
      <c r="K68" s="32">
        <f t="shared" ref="K68:K72" si="5">ROUND(I68*J68,0)</f>
        <v>55756395</v>
      </c>
      <c r="L68" s="6"/>
      <c r="M68" s="1"/>
    </row>
    <row r="69" spans="1:15" ht="36.75" customHeight="1">
      <c r="A69" s="1"/>
      <c r="B69" s="5"/>
      <c r="C69" s="18">
        <v>36</v>
      </c>
      <c r="D69" s="37">
        <v>3.3</v>
      </c>
      <c r="E69" s="37"/>
      <c r="F69" s="37" t="s">
        <v>44</v>
      </c>
      <c r="G69" s="29" t="s">
        <v>45</v>
      </c>
      <c r="H69" s="37" t="s">
        <v>46</v>
      </c>
      <c r="I69" s="30">
        <v>40</v>
      </c>
      <c r="J69" s="31">
        <v>531434</v>
      </c>
      <c r="K69" s="32">
        <f t="shared" si="5"/>
        <v>21257360</v>
      </c>
      <c r="L69" s="6"/>
      <c r="M69" s="1"/>
    </row>
    <row r="70" spans="1:15" ht="35.25" customHeight="1">
      <c r="A70" s="1"/>
      <c r="B70" s="5"/>
      <c r="C70" s="18">
        <v>37</v>
      </c>
      <c r="D70" s="37">
        <v>3.4</v>
      </c>
      <c r="E70" s="37"/>
      <c r="F70" s="37" t="s">
        <v>47</v>
      </c>
      <c r="G70" s="29" t="s">
        <v>48</v>
      </c>
      <c r="H70" s="37" t="s">
        <v>34</v>
      </c>
      <c r="I70" s="30">
        <v>4631</v>
      </c>
      <c r="J70" s="31">
        <v>8415</v>
      </c>
      <c r="K70" s="32">
        <f t="shared" si="5"/>
        <v>38969865</v>
      </c>
      <c r="L70" s="6"/>
      <c r="M70" s="1"/>
    </row>
    <row r="71" spans="1:15" ht="35.25" customHeight="1">
      <c r="A71" s="1"/>
      <c r="B71" s="5"/>
      <c r="C71" s="18">
        <v>38</v>
      </c>
      <c r="D71" s="37">
        <v>3.5</v>
      </c>
      <c r="E71" s="37"/>
      <c r="F71" s="37" t="s">
        <v>49</v>
      </c>
      <c r="G71" s="29" t="s">
        <v>50</v>
      </c>
      <c r="H71" s="37" t="s">
        <v>27</v>
      </c>
      <c r="I71" s="30">
        <v>72</v>
      </c>
      <c r="J71" s="31">
        <v>323094</v>
      </c>
      <c r="K71" s="32">
        <f t="shared" si="5"/>
        <v>23262768</v>
      </c>
      <c r="L71" s="6"/>
      <c r="M71" s="1"/>
    </row>
    <row r="72" spans="1:15" ht="35.25" customHeight="1">
      <c r="A72" s="1"/>
      <c r="B72" s="5"/>
      <c r="C72" s="18">
        <v>39</v>
      </c>
      <c r="D72" s="37">
        <v>3.6</v>
      </c>
      <c r="E72" s="27"/>
      <c r="F72" s="27" t="s">
        <v>51</v>
      </c>
      <c r="G72" s="29" t="s">
        <v>52</v>
      </c>
      <c r="H72" s="37" t="s">
        <v>27</v>
      </c>
      <c r="I72" s="30">
        <v>56</v>
      </c>
      <c r="J72" s="31">
        <v>230165</v>
      </c>
      <c r="K72" s="32">
        <f t="shared" si="5"/>
        <v>12889240</v>
      </c>
      <c r="L72" s="6"/>
      <c r="M72" s="1"/>
    </row>
    <row r="73" spans="1:15" ht="30" customHeight="1" thickBot="1">
      <c r="A73" s="1"/>
      <c r="B73" s="5"/>
      <c r="C73" s="40" t="s">
        <v>23</v>
      </c>
      <c r="D73" s="41"/>
      <c r="E73" s="41"/>
      <c r="F73" s="41"/>
      <c r="G73" s="42"/>
      <c r="H73" s="41"/>
      <c r="I73" s="35"/>
      <c r="J73" s="43"/>
      <c r="K73" s="44">
        <f>SUM(K67:K72)</f>
        <v>169822260</v>
      </c>
      <c r="L73" s="6"/>
      <c r="M73" s="1"/>
      <c r="O73" s="46"/>
    </row>
    <row r="74" spans="1:15" ht="30" customHeight="1" thickBot="1">
      <c r="A74" s="1"/>
      <c r="B74" s="5"/>
      <c r="C74" s="15" t="s">
        <v>57</v>
      </c>
      <c r="D74" s="16"/>
      <c r="E74" s="16"/>
      <c r="F74" s="16"/>
      <c r="G74" s="16"/>
      <c r="H74" s="16"/>
      <c r="I74" s="16"/>
      <c r="J74" s="16"/>
      <c r="K74" s="17"/>
      <c r="L74" s="6"/>
      <c r="M74" s="1"/>
    </row>
    <row r="75" spans="1:15" ht="30" customHeight="1" thickBot="1">
      <c r="A75" s="1"/>
      <c r="B75" s="5"/>
      <c r="C75" s="482" t="s">
        <v>19</v>
      </c>
      <c r="D75" s="483"/>
      <c r="E75" s="483"/>
      <c r="F75" s="483"/>
      <c r="G75" s="483"/>
      <c r="H75" s="483"/>
      <c r="I75" s="483"/>
      <c r="J75" s="483"/>
      <c r="K75" s="484"/>
      <c r="L75" s="6"/>
      <c r="M75" s="1"/>
    </row>
    <row r="76" spans="1:15" ht="30" customHeight="1">
      <c r="A76" s="1"/>
      <c r="B76" s="5"/>
      <c r="C76" s="18">
        <v>40</v>
      </c>
      <c r="D76" s="19">
        <v>1.1000000000000001</v>
      </c>
      <c r="E76" s="19" t="s">
        <v>20</v>
      </c>
      <c r="F76" s="19"/>
      <c r="G76" s="20" t="s">
        <v>21</v>
      </c>
      <c r="H76" s="19" t="s">
        <v>22</v>
      </c>
      <c r="I76" s="21">
        <v>600</v>
      </c>
      <c r="J76" s="22">
        <v>4285</v>
      </c>
      <c r="K76" s="23">
        <f>ROUND(I76*J76,0)</f>
        <v>2571000</v>
      </c>
      <c r="L76" s="6"/>
      <c r="M76" s="1"/>
    </row>
    <row r="77" spans="1:15" ht="30" customHeight="1" thickBot="1">
      <c r="A77" s="1"/>
      <c r="B77" s="5"/>
      <c r="C77" s="24" t="s">
        <v>23</v>
      </c>
      <c r="D77" s="25"/>
      <c r="E77" s="25"/>
      <c r="F77" s="25"/>
      <c r="G77" s="25"/>
      <c r="H77" s="25"/>
      <c r="I77" s="25"/>
      <c r="J77" s="25"/>
      <c r="K77" s="26">
        <f>K76</f>
        <v>2571000</v>
      </c>
      <c r="L77" s="6"/>
      <c r="M77" s="1"/>
    </row>
    <row r="78" spans="1:15" ht="30" customHeight="1" thickBot="1">
      <c r="A78" s="1"/>
      <c r="B78" s="5"/>
      <c r="C78" s="15" t="s">
        <v>24</v>
      </c>
      <c r="D78" s="16"/>
      <c r="E78" s="16"/>
      <c r="F78" s="16"/>
      <c r="G78" s="16"/>
      <c r="H78" s="16"/>
      <c r="I78" s="16"/>
      <c r="J78" s="16"/>
      <c r="K78" s="17"/>
      <c r="L78" s="6"/>
      <c r="M78" s="1"/>
    </row>
    <row r="79" spans="1:15" ht="53.25" customHeight="1">
      <c r="A79" s="1"/>
      <c r="B79" s="5"/>
      <c r="C79" s="18">
        <v>41</v>
      </c>
      <c r="D79" s="27">
        <v>2.1</v>
      </c>
      <c r="E79" s="28"/>
      <c r="F79" s="28" t="s">
        <v>25</v>
      </c>
      <c r="G79" s="29" t="s">
        <v>26</v>
      </c>
      <c r="H79" s="27" t="s">
        <v>27</v>
      </c>
      <c r="I79" s="30">
        <v>170</v>
      </c>
      <c r="J79" s="31">
        <v>29054</v>
      </c>
      <c r="K79" s="32">
        <f>ROUND(I79*J79,0)</f>
        <v>4939180</v>
      </c>
      <c r="L79" s="6"/>
      <c r="M79" s="1"/>
    </row>
    <row r="80" spans="1:15" ht="35.25" customHeight="1">
      <c r="A80" s="1"/>
      <c r="B80" s="5"/>
      <c r="C80" s="18">
        <v>42</v>
      </c>
      <c r="D80" s="27">
        <v>2.2000000000000002</v>
      </c>
      <c r="E80" s="28" t="s">
        <v>28</v>
      </c>
      <c r="F80" s="27"/>
      <c r="G80" s="29" t="s">
        <v>29</v>
      </c>
      <c r="H80" s="27" t="s">
        <v>27</v>
      </c>
      <c r="I80" s="30">
        <v>66</v>
      </c>
      <c r="J80" s="31">
        <v>38840</v>
      </c>
      <c r="K80" s="32">
        <f t="shared" ref="K80:K84" si="6">ROUND(I80*J80,0)</f>
        <v>2563440</v>
      </c>
      <c r="L80" s="6"/>
      <c r="M80" s="1"/>
    </row>
    <row r="81" spans="1:16" ht="51.75" customHeight="1">
      <c r="A81" s="1"/>
      <c r="B81" s="5"/>
      <c r="C81" s="18">
        <v>43</v>
      </c>
      <c r="D81" s="27">
        <v>2.2999999999999998</v>
      </c>
      <c r="E81" s="28"/>
      <c r="F81" s="28" t="s">
        <v>30</v>
      </c>
      <c r="G81" s="29" t="s">
        <v>31</v>
      </c>
      <c r="H81" s="27" t="s">
        <v>27</v>
      </c>
      <c r="I81" s="30">
        <v>381</v>
      </c>
      <c r="J81" s="31">
        <v>145877</v>
      </c>
      <c r="K81" s="32">
        <f t="shared" si="6"/>
        <v>55579137</v>
      </c>
      <c r="L81" s="6"/>
      <c r="M81" s="1"/>
    </row>
    <row r="82" spans="1:16" ht="53.25" customHeight="1">
      <c r="A82" s="1"/>
      <c r="B82" s="5"/>
      <c r="C82" s="18">
        <v>44</v>
      </c>
      <c r="D82" s="27">
        <v>2.4</v>
      </c>
      <c r="E82" s="28"/>
      <c r="F82" s="28" t="s">
        <v>32</v>
      </c>
      <c r="G82" s="29" t="s">
        <v>33</v>
      </c>
      <c r="H82" s="27" t="s">
        <v>34</v>
      </c>
      <c r="I82" s="30">
        <v>25691</v>
      </c>
      <c r="J82" s="31">
        <v>8399</v>
      </c>
      <c r="K82" s="32">
        <f t="shared" si="6"/>
        <v>215778709</v>
      </c>
      <c r="L82" s="6"/>
      <c r="M82" s="1"/>
    </row>
    <row r="83" spans="1:16" ht="51" customHeight="1">
      <c r="A83" s="1"/>
      <c r="B83" s="5"/>
      <c r="C83" s="18">
        <v>45</v>
      </c>
      <c r="D83" s="27">
        <v>2.5</v>
      </c>
      <c r="E83" s="28" t="s">
        <v>35</v>
      </c>
      <c r="F83" s="27"/>
      <c r="G83" s="29" t="s">
        <v>36</v>
      </c>
      <c r="H83" s="27" t="s">
        <v>27</v>
      </c>
      <c r="I83" s="30">
        <v>448</v>
      </c>
      <c r="J83" s="31">
        <v>714340</v>
      </c>
      <c r="K83" s="32">
        <f t="shared" si="6"/>
        <v>320024320</v>
      </c>
      <c r="L83" s="6"/>
      <c r="M83" s="1"/>
    </row>
    <row r="84" spans="1:16" ht="66" customHeight="1">
      <c r="A84" s="1"/>
      <c r="B84" s="5"/>
      <c r="C84" s="18">
        <v>46</v>
      </c>
      <c r="D84" s="27">
        <v>2.6</v>
      </c>
      <c r="E84" s="28"/>
      <c r="F84" s="28" t="s">
        <v>37</v>
      </c>
      <c r="G84" s="29" t="s">
        <v>38</v>
      </c>
      <c r="H84" s="27" t="s">
        <v>27</v>
      </c>
      <c r="I84" s="30">
        <v>110</v>
      </c>
      <c r="J84" s="31">
        <v>482028</v>
      </c>
      <c r="K84" s="32">
        <f t="shared" si="6"/>
        <v>53023080</v>
      </c>
      <c r="L84" s="6"/>
      <c r="M84" s="1"/>
    </row>
    <row r="85" spans="1:16" ht="30" customHeight="1" thickBot="1">
      <c r="A85" s="1"/>
      <c r="B85" s="5"/>
      <c r="C85" s="24" t="s">
        <v>23</v>
      </c>
      <c r="D85" s="33"/>
      <c r="E85" s="34"/>
      <c r="F85" s="33"/>
      <c r="G85" s="33"/>
      <c r="H85" s="33"/>
      <c r="I85" s="35"/>
      <c r="J85" s="33"/>
      <c r="K85" s="36">
        <f>SUM(K79:K84)</f>
        <v>651907866</v>
      </c>
      <c r="L85" s="6"/>
      <c r="M85" s="1"/>
    </row>
    <row r="86" spans="1:16" ht="30" customHeight="1" thickBot="1">
      <c r="A86" s="1"/>
      <c r="B86" s="5"/>
      <c r="C86" s="482" t="s">
        <v>58</v>
      </c>
      <c r="D86" s="483"/>
      <c r="E86" s="483"/>
      <c r="F86" s="483"/>
      <c r="G86" s="483"/>
      <c r="H86" s="16"/>
      <c r="I86" s="16"/>
      <c r="J86" s="16"/>
      <c r="K86" s="17"/>
      <c r="L86" s="6"/>
      <c r="M86" s="1"/>
    </row>
    <row r="87" spans="1:16" ht="48.75" customHeight="1">
      <c r="A87" s="1"/>
      <c r="B87" s="5"/>
      <c r="C87" s="18">
        <v>47</v>
      </c>
      <c r="D87" s="37">
        <v>3.1</v>
      </c>
      <c r="E87" s="37" t="s">
        <v>40</v>
      </c>
      <c r="F87" s="37"/>
      <c r="G87" s="29" t="s">
        <v>41</v>
      </c>
      <c r="H87" s="37" t="s">
        <v>27</v>
      </c>
      <c r="I87" s="30">
        <v>18</v>
      </c>
      <c r="J87" s="31">
        <v>594539</v>
      </c>
      <c r="K87" s="32">
        <f>ROUND(I87*J87,0)</f>
        <v>10701702</v>
      </c>
      <c r="L87" s="6"/>
      <c r="M87" s="1"/>
    </row>
    <row r="88" spans="1:16" ht="65.25" customHeight="1">
      <c r="A88" s="1"/>
      <c r="B88" s="5"/>
      <c r="C88" s="18">
        <v>48</v>
      </c>
      <c r="D88" s="37">
        <v>3.2</v>
      </c>
      <c r="E88" s="37" t="s">
        <v>42</v>
      </c>
      <c r="F88" s="37"/>
      <c r="G88" s="29" t="s">
        <v>43</v>
      </c>
      <c r="H88" s="37" t="s">
        <v>27</v>
      </c>
      <c r="I88" s="30">
        <v>51</v>
      </c>
      <c r="J88" s="31">
        <v>714340</v>
      </c>
      <c r="K88" s="32">
        <f t="shared" ref="K88:K92" si="7">ROUND(I88*J88,0)</f>
        <v>36431340</v>
      </c>
      <c r="L88" s="6"/>
      <c r="M88" s="1"/>
    </row>
    <row r="89" spans="1:16" ht="36.75" customHeight="1">
      <c r="A89" s="1"/>
      <c r="B89" s="5"/>
      <c r="C89" s="18">
        <v>49</v>
      </c>
      <c r="D89" s="37">
        <v>3.3</v>
      </c>
      <c r="E89" s="37"/>
      <c r="F89" s="37" t="s">
        <v>44</v>
      </c>
      <c r="G89" s="29" t="s">
        <v>45</v>
      </c>
      <c r="H89" s="37" t="s">
        <v>46</v>
      </c>
      <c r="I89" s="30">
        <v>30</v>
      </c>
      <c r="J89" s="31">
        <v>519164</v>
      </c>
      <c r="K89" s="32">
        <f t="shared" si="7"/>
        <v>15574920</v>
      </c>
      <c r="L89" s="6"/>
      <c r="M89" s="1"/>
    </row>
    <row r="90" spans="1:16" ht="35.25" customHeight="1">
      <c r="A90" s="1"/>
      <c r="B90" s="5"/>
      <c r="C90" s="18">
        <v>50</v>
      </c>
      <c r="D90" s="37">
        <v>3.4</v>
      </c>
      <c r="E90" s="37"/>
      <c r="F90" s="37" t="s">
        <v>47</v>
      </c>
      <c r="G90" s="29" t="s">
        <v>48</v>
      </c>
      <c r="H90" s="37" t="s">
        <v>34</v>
      </c>
      <c r="I90" s="30">
        <v>3473</v>
      </c>
      <c r="J90" s="31">
        <v>8399</v>
      </c>
      <c r="K90" s="32">
        <f t="shared" si="7"/>
        <v>29169727</v>
      </c>
      <c r="L90" s="6"/>
      <c r="M90" s="1"/>
    </row>
    <row r="91" spans="1:16" ht="35.25" customHeight="1">
      <c r="A91" s="1"/>
      <c r="B91" s="5"/>
      <c r="C91" s="18">
        <v>51</v>
      </c>
      <c r="D91" s="37">
        <v>3.5</v>
      </c>
      <c r="E91" s="37"/>
      <c r="F91" s="37" t="s">
        <v>49</v>
      </c>
      <c r="G91" s="29" t="s">
        <v>50</v>
      </c>
      <c r="H91" s="37" t="s">
        <v>27</v>
      </c>
      <c r="I91" s="30">
        <v>72</v>
      </c>
      <c r="J91" s="31">
        <v>226221</v>
      </c>
      <c r="K91" s="32">
        <f t="shared" si="7"/>
        <v>16287912</v>
      </c>
      <c r="L91" s="6"/>
      <c r="M91" s="1"/>
    </row>
    <row r="92" spans="1:16" ht="35.25" customHeight="1">
      <c r="A92" s="1"/>
      <c r="B92" s="5"/>
      <c r="C92" s="18">
        <v>52</v>
      </c>
      <c r="D92" s="37">
        <v>3.6</v>
      </c>
      <c r="E92" s="27"/>
      <c r="F92" s="27" t="s">
        <v>51</v>
      </c>
      <c r="G92" s="29" t="s">
        <v>52</v>
      </c>
      <c r="H92" s="37" t="s">
        <v>27</v>
      </c>
      <c r="I92" s="30">
        <v>42</v>
      </c>
      <c r="J92" s="31">
        <v>104230</v>
      </c>
      <c r="K92" s="32">
        <f t="shared" si="7"/>
        <v>4377660</v>
      </c>
      <c r="L92" s="6"/>
      <c r="M92" s="1"/>
    </row>
    <row r="93" spans="1:16" ht="35.25" customHeight="1" thickBot="1">
      <c r="A93" s="1"/>
      <c r="B93" s="5"/>
      <c r="C93" s="40" t="s">
        <v>23</v>
      </c>
      <c r="D93" s="41"/>
      <c r="E93" s="41"/>
      <c r="F93" s="41"/>
      <c r="G93" s="42"/>
      <c r="H93" s="41"/>
      <c r="I93" s="35"/>
      <c r="J93" s="43"/>
      <c r="K93" s="44">
        <f>SUM(K87:K92)</f>
        <v>112543261</v>
      </c>
      <c r="L93" s="6"/>
      <c r="M93" s="1"/>
    </row>
    <row r="94" spans="1:16" s="51" customFormat="1" ht="30" customHeight="1" thickBot="1">
      <c r="A94" s="47"/>
      <c r="B94" s="48"/>
      <c r="C94" s="485" t="s">
        <v>59</v>
      </c>
      <c r="D94" s="486"/>
      <c r="E94" s="486"/>
      <c r="F94" s="486"/>
      <c r="G94" s="486"/>
      <c r="H94" s="486"/>
      <c r="I94" s="486"/>
      <c r="J94" s="487"/>
      <c r="K94" s="49">
        <f>K93+K85+K77+K73+K65+K57+K53+K45+K37+K33+K25+K17</f>
        <v>6137664015</v>
      </c>
      <c r="L94" s="50"/>
      <c r="M94" s="47"/>
      <c r="O94" s="52">
        <f>K94/1.3</f>
        <v>4721280011.5384617</v>
      </c>
      <c r="P94" s="46">
        <f>O94*0.3</f>
        <v>1416384003.4615386</v>
      </c>
    </row>
    <row r="95" spans="1:16" s="51" customFormat="1" ht="18.75" thickBot="1">
      <c r="A95" s="47"/>
      <c r="B95" s="48"/>
      <c r="C95" s="53"/>
      <c r="D95" s="53"/>
      <c r="E95" s="53"/>
      <c r="F95" s="53"/>
      <c r="G95" s="53"/>
      <c r="H95" s="53"/>
      <c r="I95" s="53"/>
      <c r="J95" s="53"/>
      <c r="K95" s="54"/>
      <c r="L95" s="50"/>
      <c r="M95" s="47"/>
      <c r="O95" s="52">
        <f>O94*1.3</f>
        <v>6137664015</v>
      </c>
    </row>
    <row r="96" spans="1:16" s="51" customFormat="1" ht="42" customHeight="1">
      <c r="A96" s="47"/>
      <c r="B96" s="48"/>
      <c r="C96" s="47"/>
      <c r="D96" s="55"/>
      <c r="E96" s="47"/>
      <c r="F96" s="47"/>
      <c r="G96" s="479" t="s">
        <v>60</v>
      </c>
      <c r="H96" s="480"/>
      <c r="I96" s="480"/>
      <c r="J96" s="481"/>
      <c r="K96" s="56">
        <v>15500000</v>
      </c>
      <c r="L96" s="50"/>
      <c r="M96" s="47"/>
      <c r="O96" s="52"/>
      <c r="P96" s="52"/>
    </row>
    <row r="97" spans="1:18" s="51" customFormat="1" ht="30" customHeight="1">
      <c r="A97" s="47"/>
      <c r="B97" s="48"/>
      <c r="C97" s="47"/>
      <c r="D97" s="55"/>
      <c r="E97" s="47"/>
      <c r="F97" s="47"/>
      <c r="G97" s="488" t="s">
        <v>61</v>
      </c>
      <c r="H97" s="489"/>
      <c r="I97" s="489"/>
      <c r="J97" s="490"/>
      <c r="K97" s="57">
        <v>23243288</v>
      </c>
      <c r="L97" s="50"/>
      <c r="M97" s="47"/>
      <c r="O97" s="52"/>
      <c r="P97" s="52"/>
    </row>
    <row r="98" spans="1:18" s="51" customFormat="1" ht="30" customHeight="1" thickBot="1">
      <c r="A98" s="47"/>
      <c r="B98" s="48"/>
      <c r="C98" s="47"/>
      <c r="D98" s="55"/>
      <c r="E98" s="47"/>
      <c r="F98" s="47"/>
      <c r="G98" s="488" t="s">
        <v>62</v>
      </c>
      <c r="H98" s="489"/>
      <c r="I98" s="489"/>
      <c r="J98" s="490"/>
      <c r="K98" s="57">
        <v>47742500</v>
      </c>
      <c r="L98" s="50"/>
      <c r="M98" s="47"/>
      <c r="O98" s="52"/>
      <c r="P98" s="52"/>
    </row>
    <row r="99" spans="1:18" s="51" customFormat="1" ht="30" customHeight="1" thickBot="1">
      <c r="A99" s="47"/>
      <c r="B99" s="48"/>
      <c r="C99" s="47"/>
      <c r="D99" s="55"/>
      <c r="E99" s="47"/>
      <c r="F99" s="47"/>
      <c r="G99" s="58" t="s">
        <v>63</v>
      </c>
      <c r="H99" s="59"/>
      <c r="I99" s="60"/>
      <c r="J99" s="61"/>
      <c r="K99" s="62">
        <f>K94+K96+K97+K98</f>
        <v>6224149803</v>
      </c>
      <c r="L99" s="50"/>
      <c r="M99" s="47"/>
      <c r="O99" s="63">
        <v>1565193530</v>
      </c>
      <c r="P99" s="64">
        <v>2821540821</v>
      </c>
      <c r="Q99" s="64">
        <v>1442933653</v>
      </c>
      <c r="R99" s="64">
        <v>830172285</v>
      </c>
    </row>
    <row r="100" spans="1:18" s="51" customFormat="1" thickBot="1">
      <c r="A100" s="47"/>
      <c r="B100" s="48"/>
      <c r="C100" s="47"/>
      <c r="D100" s="55"/>
      <c r="E100" s="55"/>
      <c r="F100" s="55"/>
      <c r="G100" s="47"/>
      <c r="H100" s="47"/>
      <c r="I100" s="65"/>
      <c r="J100" s="66"/>
      <c r="K100" s="67"/>
      <c r="L100" s="50"/>
      <c r="M100" s="47"/>
    </row>
    <row r="101" spans="1:18" s="51" customFormat="1" ht="15.75">
      <c r="A101" s="47"/>
      <c r="B101" s="48"/>
      <c r="C101" s="68"/>
      <c r="D101" s="491"/>
      <c r="E101" s="491"/>
      <c r="F101" s="491"/>
      <c r="G101" s="491"/>
      <c r="H101" s="491"/>
      <c r="I101" s="491"/>
      <c r="J101" s="491"/>
      <c r="K101" s="492"/>
      <c r="L101" s="69"/>
      <c r="M101" s="47"/>
    </row>
    <row r="102" spans="1:18" s="51" customFormat="1" ht="35.25" customHeight="1">
      <c r="A102" s="47"/>
      <c r="B102" s="48"/>
      <c r="C102" s="493" t="s">
        <v>64</v>
      </c>
      <c r="D102" s="494"/>
      <c r="E102" s="494"/>
      <c r="F102" s="494"/>
      <c r="G102" s="494"/>
      <c r="H102" s="495" t="s">
        <v>11</v>
      </c>
      <c r="I102" s="495"/>
      <c r="J102" s="495"/>
      <c r="K102" s="70" t="s">
        <v>65</v>
      </c>
      <c r="L102" s="71"/>
      <c r="M102" s="47"/>
      <c r="O102" s="72">
        <f>I16+I36+I56+I76</f>
        <v>4220</v>
      </c>
      <c r="P102" s="73">
        <f>K99/4.22</f>
        <v>1474917014.92891</v>
      </c>
    </row>
    <row r="103" spans="1:18" s="51" customFormat="1" ht="40.5" customHeight="1">
      <c r="A103" s="47"/>
      <c r="B103" s="48"/>
      <c r="C103" s="493" t="s">
        <v>66</v>
      </c>
      <c r="D103" s="494"/>
      <c r="E103" s="494"/>
      <c r="F103" s="494"/>
      <c r="G103" s="494"/>
      <c r="H103" s="501" t="s">
        <v>67</v>
      </c>
      <c r="I103" s="502"/>
      <c r="J103" s="74">
        <v>0.23</v>
      </c>
      <c r="K103" s="75"/>
      <c r="L103" s="76"/>
      <c r="M103" s="77"/>
      <c r="N103" s="78"/>
    </row>
    <row r="104" spans="1:18" s="51" customFormat="1" ht="43.5" customHeight="1" thickBot="1">
      <c r="A104" s="47"/>
      <c r="B104" s="48"/>
      <c r="C104" s="503" t="s">
        <v>68</v>
      </c>
      <c r="D104" s="504"/>
      <c r="E104" s="504"/>
      <c r="F104" s="504"/>
      <c r="G104" s="504"/>
      <c r="H104" s="505" t="s">
        <v>69</v>
      </c>
      <c r="I104" s="506"/>
      <c r="J104" s="74">
        <v>0.02</v>
      </c>
      <c r="K104" s="75"/>
      <c r="L104" s="76"/>
      <c r="M104" s="77"/>
      <c r="N104" s="78"/>
      <c r="O104" s="799"/>
    </row>
    <row r="105" spans="1:18" s="84" customFormat="1" ht="41.25" customHeight="1">
      <c r="A105" s="47"/>
      <c r="B105" s="48"/>
      <c r="C105" s="79"/>
      <c r="D105" s="80"/>
      <c r="E105" s="80"/>
      <c r="F105" s="80"/>
      <c r="G105" s="81"/>
      <c r="H105" s="507" t="s">
        <v>70</v>
      </c>
      <c r="I105" s="508"/>
      <c r="J105" s="74">
        <v>0.05</v>
      </c>
      <c r="K105" s="75"/>
      <c r="L105" s="82"/>
      <c r="M105" s="77"/>
      <c r="N105" s="83"/>
    </row>
    <row r="106" spans="1:18" ht="45.75" customHeight="1">
      <c r="A106" s="1"/>
      <c r="B106" s="5"/>
      <c r="C106" s="85"/>
      <c r="G106" s="87"/>
      <c r="H106" s="509" t="s">
        <v>71</v>
      </c>
      <c r="I106" s="502"/>
      <c r="J106" s="88" t="s">
        <v>72</v>
      </c>
      <c r="K106" s="75"/>
      <c r="L106" s="6"/>
      <c r="M106" s="1"/>
    </row>
    <row r="107" spans="1:18" ht="28.5" customHeight="1" thickBot="1">
      <c r="A107" s="1"/>
      <c r="B107" s="5"/>
      <c r="C107" s="89"/>
      <c r="D107" s="496" t="s">
        <v>73</v>
      </c>
      <c r="E107" s="496"/>
      <c r="F107" s="496"/>
      <c r="G107" s="497"/>
      <c r="H107" s="498"/>
      <c r="I107" s="499"/>
      <c r="J107" s="499"/>
      <c r="K107" s="500"/>
      <c r="L107" s="6"/>
      <c r="M107" s="1"/>
    </row>
    <row r="108" spans="1:18" ht="17.25" thickBot="1">
      <c r="A108" s="1"/>
      <c r="B108" s="90"/>
      <c r="C108" s="91"/>
      <c r="D108" s="91"/>
      <c r="E108" s="92"/>
      <c r="F108" s="91"/>
      <c r="G108" s="93"/>
      <c r="H108" s="91"/>
      <c r="I108" s="91"/>
      <c r="J108" s="91"/>
      <c r="K108" s="91"/>
      <c r="L108" s="94"/>
      <c r="M108" s="1"/>
    </row>
    <row r="109" spans="1:18" ht="17.25" thickTop="1">
      <c r="A109" s="1"/>
      <c r="B109" s="1"/>
      <c r="C109" s="1"/>
      <c r="D109" s="1"/>
      <c r="E109" s="95"/>
      <c r="F109" s="1"/>
      <c r="G109" s="1"/>
      <c r="H109" s="1"/>
      <c r="I109" s="1"/>
      <c r="J109" s="1"/>
      <c r="K109" s="1"/>
      <c r="L109" s="1"/>
      <c r="M109" s="1"/>
    </row>
  </sheetData>
  <mergeCells count="40">
    <mergeCell ref="D107:G107"/>
    <mergeCell ref="H107:K107"/>
    <mergeCell ref="C103:G103"/>
    <mergeCell ref="H103:I103"/>
    <mergeCell ref="C104:G104"/>
    <mergeCell ref="H104:I104"/>
    <mergeCell ref="H105:I105"/>
    <mergeCell ref="H106:I106"/>
    <mergeCell ref="G97:J97"/>
    <mergeCell ref="G98:J98"/>
    <mergeCell ref="D101:K101"/>
    <mergeCell ref="C102:G102"/>
    <mergeCell ref="H102:J102"/>
    <mergeCell ref="G96:J96"/>
    <mergeCell ref="C15:K15"/>
    <mergeCell ref="C26:J26"/>
    <mergeCell ref="C34:J34"/>
    <mergeCell ref="C35:K35"/>
    <mergeCell ref="C46:G46"/>
    <mergeCell ref="C54:I54"/>
    <mergeCell ref="C55:K55"/>
    <mergeCell ref="C66:J66"/>
    <mergeCell ref="C75:K75"/>
    <mergeCell ref="C86:G86"/>
    <mergeCell ref="C94:J94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10:K10"/>
    <mergeCell ref="B2:L2"/>
    <mergeCell ref="C3:F3"/>
    <mergeCell ref="C6:K6"/>
    <mergeCell ref="C7:K7"/>
    <mergeCell ref="C8:K9"/>
  </mergeCells>
  <pageMargins left="0.51181102362204722" right="0.11811023622047245" top="0.74803149606299213" bottom="0.39370078740157483" header="0.31496062992125984" footer="0.31496062992125984"/>
  <pageSetup scale="42" orientation="portrait" horizontalDpi="1200" verticalDpi="1200" r:id="rId1"/>
  <rowBreaks count="1" manualBreakCount="1">
    <brk id="45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8A4B5-D902-441A-9C7A-279D9663BACF}">
  <dimension ref="A1:H79"/>
  <sheetViews>
    <sheetView view="pageBreakPreview" topLeftCell="A57" zoomScaleNormal="100" zoomScaleSheetLayoutView="100" workbookViewId="0">
      <selection activeCell="I63" sqref="I63"/>
    </sheetView>
  </sheetViews>
  <sheetFormatPr baseColWidth="10" defaultRowHeight="12.75"/>
  <cols>
    <col min="1" max="1" width="9.42578125" style="97" customWidth="1"/>
    <col min="2" max="2" width="43" style="97" customWidth="1"/>
    <col min="3" max="3" width="12.42578125" style="97" customWidth="1"/>
    <col min="4" max="4" width="11" style="97" customWidth="1"/>
    <col min="5" max="5" width="11.42578125" style="97"/>
    <col min="6" max="6" width="15.140625" style="97" customWidth="1"/>
    <col min="7" max="7" width="19.7109375" style="97" customWidth="1"/>
    <col min="8" max="8" width="28" style="97" customWidth="1"/>
    <col min="9" max="256" width="11.42578125" style="97"/>
    <col min="257" max="257" width="10.28515625" style="97" customWidth="1"/>
    <col min="258" max="258" width="38.140625" style="97" customWidth="1"/>
    <col min="259" max="259" width="13.85546875" style="97" customWidth="1"/>
    <col min="260" max="260" width="11" style="97" customWidth="1"/>
    <col min="261" max="261" width="11.42578125" style="97"/>
    <col min="262" max="262" width="14" style="97" customWidth="1"/>
    <col min="263" max="263" width="19.7109375" style="97" customWidth="1"/>
    <col min="264" max="512" width="11.42578125" style="97"/>
    <col min="513" max="513" width="10.28515625" style="97" customWidth="1"/>
    <col min="514" max="514" width="38.140625" style="97" customWidth="1"/>
    <col min="515" max="515" width="13.85546875" style="97" customWidth="1"/>
    <col min="516" max="516" width="11" style="97" customWidth="1"/>
    <col min="517" max="517" width="11.42578125" style="97"/>
    <col min="518" max="518" width="14" style="97" customWidth="1"/>
    <col min="519" max="519" width="19.7109375" style="97" customWidth="1"/>
    <col min="520" max="768" width="11.42578125" style="97"/>
    <col min="769" max="769" width="10.28515625" style="97" customWidth="1"/>
    <col min="770" max="770" width="38.140625" style="97" customWidth="1"/>
    <col min="771" max="771" width="13.85546875" style="97" customWidth="1"/>
    <col min="772" max="772" width="11" style="97" customWidth="1"/>
    <col min="773" max="773" width="11.42578125" style="97"/>
    <col min="774" max="774" width="14" style="97" customWidth="1"/>
    <col min="775" max="775" width="19.7109375" style="97" customWidth="1"/>
    <col min="776" max="1024" width="11.42578125" style="97"/>
    <col min="1025" max="1025" width="10.28515625" style="97" customWidth="1"/>
    <col min="1026" max="1026" width="38.140625" style="97" customWidth="1"/>
    <col min="1027" max="1027" width="13.85546875" style="97" customWidth="1"/>
    <col min="1028" max="1028" width="11" style="97" customWidth="1"/>
    <col min="1029" max="1029" width="11.42578125" style="97"/>
    <col min="1030" max="1030" width="14" style="97" customWidth="1"/>
    <col min="1031" max="1031" width="19.7109375" style="97" customWidth="1"/>
    <col min="1032" max="1280" width="11.42578125" style="97"/>
    <col min="1281" max="1281" width="10.28515625" style="97" customWidth="1"/>
    <col min="1282" max="1282" width="38.140625" style="97" customWidth="1"/>
    <col min="1283" max="1283" width="13.85546875" style="97" customWidth="1"/>
    <col min="1284" max="1284" width="11" style="97" customWidth="1"/>
    <col min="1285" max="1285" width="11.42578125" style="97"/>
    <col min="1286" max="1286" width="14" style="97" customWidth="1"/>
    <col min="1287" max="1287" width="19.7109375" style="97" customWidth="1"/>
    <col min="1288" max="1536" width="11.42578125" style="97"/>
    <col min="1537" max="1537" width="10.28515625" style="97" customWidth="1"/>
    <col min="1538" max="1538" width="38.140625" style="97" customWidth="1"/>
    <col min="1539" max="1539" width="13.85546875" style="97" customWidth="1"/>
    <col min="1540" max="1540" width="11" style="97" customWidth="1"/>
    <col min="1541" max="1541" width="11.42578125" style="97"/>
    <col min="1542" max="1542" width="14" style="97" customWidth="1"/>
    <col min="1543" max="1543" width="19.7109375" style="97" customWidth="1"/>
    <col min="1544" max="1792" width="11.42578125" style="97"/>
    <col min="1793" max="1793" width="10.28515625" style="97" customWidth="1"/>
    <col min="1794" max="1794" width="38.140625" style="97" customWidth="1"/>
    <col min="1795" max="1795" width="13.85546875" style="97" customWidth="1"/>
    <col min="1796" max="1796" width="11" style="97" customWidth="1"/>
    <col min="1797" max="1797" width="11.42578125" style="97"/>
    <col min="1798" max="1798" width="14" style="97" customWidth="1"/>
    <col min="1799" max="1799" width="19.7109375" style="97" customWidth="1"/>
    <col min="1800" max="2048" width="11.42578125" style="97"/>
    <col min="2049" max="2049" width="10.28515625" style="97" customWidth="1"/>
    <col min="2050" max="2050" width="38.140625" style="97" customWidth="1"/>
    <col min="2051" max="2051" width="13.85546875" style="97" customWidth="1"/>
    <col min="2052" max="2052" width="11" style="97" customWidth="1"/>
    <col min="2053" max="2053" width="11.42578125" style="97"/>
    <col min="2054" max="2054" width="14" style="97" customWidth="1"/>
    <col min="2055" max="2055" width="19.7109375" style="97" customWidth="1"/>
    <col min="2056" max="2304" width="11.42578125" style="97"/>
    <col min="2305" max="2305" width="10.28515625" style="97" customWidth="1"/>
    <col min="2306" max="2306" width="38.140625" style="97" customWidth="1"/>
    <col min="2307" max="2307" width="13.85546875" style="97" customWidth="1"/>
    <col min="2308" max="2308" width="11" style="97" customWidth="1"/>
    <col min="2309" max="2309" width="11.42578125" style="97"/>
    <col min="2310" max="2310" width="14" style="97" customWidth="1"/>
    <col min="2311" max="2311" width="19.7109375" style="97" customWidth="1"/>
    <col min="2312" max="2560" width="11.42578125" style="97"/>
    <col min="2561" max="2561" width="10.28515625" style="97" customWidth="1"/>
    <col min="2562" max="2562" width="38.140625" style="97" customWidth="1"/>
    <col min="2563" max="2563" width="13.85546875" style="97" customWidth="1"/>
    <col min="2564" max="2564" width="11" style="97" customWidth="1"/>
    <col min="2565" max="2565" width="11.42578125" style="97"/>
    <col min="2566" max="2566" width="14" style="97" customWidth="1"/>
    <col min="2567" max="2567" width="19.7109375" style="97" customWidth="1"/>
    <col min="2568" max="2816" width="11.42578125" style="97"/>
    <col min="2817" max="2817" width="10.28515625" style="97" customWidth="1"/>
    <col min="2818" max="2818" width="38.140625" style="97" customWidth="1"/>
    <col min="2819" max="2819" width="13.85546875" style="97" customWidth="1"/>
    <col min="2820" max="2820" width="11" style="97" customWidth="1"/>
    <col min="2821" max="2821" width="11.42578125" style="97"/>
    <col min="2822" max="2822" width="14" style="97" customWidth="1"/>
    <col min="2823" max="2823" width="19.7109375" style="97" customWidth="1"/>
    <col min="2824" max="3072" width="11.42578125" style="97"/>
    <col min="3073" max="3073" width="10.28515625" style="97" customWidth="1"/>
    <col min="3074" max="3074" width="38.140625" style="97" customWidth="1"/>
    <col min="3075" max="3075" width="13.85546875" style="97" customWidth="1"/>
    <col min="3076" max="3076" width="11" style="97" customWidth="1"/>
    <col min="3077" max="3077" width="11.42578125" style="97"/>
    <col min="3078" max="3078" width="14" style="97" customWidth="1"/>
    <col min="3079" max="3079" width="19.7109375" style="97" customWidth="1"/>
    <col min="3080" max="3328" width="11.42578125" style="97"/>
    <col min="3329" max="3329" width="10.28515625" style="97" customWidth="1"/>
    <col min="3330" max="3330" width="38.140625" style="97" customWidth="1"/>
    <col min="3331" max="3331" width="13.85546875" style="97" customWidth="1"/>
    <col min="3332" max="3332" width="11" style="97" customWidth="1"/>
    <col min="3333" max="3333" width="11.42578125" style="97"/>
    <col min="3334" max="3334" width="14" style="97" customWidth="1"/>
    <col min="3335" max="3335" width="19.7109375" style="97" customWidth="1"/>
    <col min="3336" max="3584" width="11.42578125" style="97"/>
    <col min="3585" max="3585" width="10.28515625" style="97" customWidth="1"/>
    <col min="3586" max="3586" width="38.140625" style="97" customWidth="1"/>
    <col min="3587" max="3587" width="13.85546875" style="97" customWidth="1"/>
    <col min="3588" max="3588" width="11" style="97" customWidth="1"/>
    <col min="3589" max="3589" width="11.42578125" style="97"/>
    <col min="3590" max="3590" width="14" style="97" customWidth="1"/>
    <col min="3591" max="3591" width="19.7109375" style="97" customWidth="1"/>
    <col min="3592" max="3840" width="11.42578125" style="97"/>
    <col min="3841" max="3841" width="10.28515625" style="97" customWidth="1"/>
    <col min="3842" max="3842" width="38.140625" style="97" customWidth="1"/>
    <col min="3843" max="3843" width="13.85546875" style="97" customWidth="1"/>
    <col min="3844" max="3844" width="11" style="97" customWidth="1"/>
    <col min="3845" max="3845" width="11.42578125" style="97"/>
    <col min="3846" max="3846" width="14" style="97" customWidth="1"/>
    <col min="3847" max="3847" width="19.7109375" style="97" customWidth="1"/>
    <col min="3848" max="4096" width="11.42578125" style="97"/>
    <col min="4097" max="4097" width="10.28515625" style="97" customWidth="1"/>
    <col min="4098" max="4098" width="38.140625" style="97" customWidth="1"/>
    <col min="4099" max="4099" width="13.85546875" style="97" customWidth="1"/>
    <col min="4100" max="4100" width="11" style="97" customWidth="1"/>
    <col min="4101" max="4101" width="11.42578125" style="97"/>
    <col min="4102" max="4102" width="14" style="97" customWidth="1"/>
    <col min="4103" max="4103" width="19.7109375" style="97" customWidth="1"/>
    <col min="4104" max="4352" width="11.42578125" style="97"/>
    <col min="4353" max="4353" width="10.28515625" style="97" customWidth="1"/>
    <col min="4354" max="4354" width="38.140625" style="97" customWidth="1"/>
    <col min="4355" max="4355" width="13.85546875" style="97" customWidth="1"/>
    <col min="4356" max="4356" width="11" style="97" customWidth="1"/>
    <col min="4357" max="4357" width="11.42578125" style="97"/>
    <col min="4358" max="4358" width="14" style="97" customWidth="1"/>
    <col min="4359" max="4359" width="19.7109375" style="97" customWidth="1"/>
    <col min="4360" max="4608" width="11.42578125" style="97"/>
    <col min="4609" max="4609" width="10.28515625" style="97" customWidth="1"/>
    <col min="4610" max="4610" width="38.140625" style="97" customWidth="1"/>
    <col min="4611" max="4611" width="13.85546875" style="97" customWidth="1"/>
    <col min="4612" max="4612" width="11" style="97" customWidth="1"/>
    <col min="4613" max="4613" width="11.42578125" style="97"/>
    <col min="4614" max="4614" width="14" style="97" customWidth="1"/>
    <col min="4615" max="4615" width="19.7109375" style="97" customWidth="1"/>
    <col min="4616" max="4864" width="11.42578125" style="97"/>
    <col min="4865" max="4865" width="10.28515625" style="97" customWidth="1"/>
    <col min="4866" max="4866" width="38.140625" style="97" customWidth="1"/>
    <col min="4867" max="4867" width="13.85546875" style="97" customWidth="1"/>
    <col min="4868" max="4868" width="11" style="97" customWidth="1"/>
    <col min="4869" max="4869" width="11.42578125" style="97"/>
    <col min="4870" max="4870" width="14" style="97" customWidth="1"/>
    <col min="4871" max="4871" width="19.7109375" style="97" customWidth="1"/>
    <col min="4872" max="5120" width="11.42578125" style="97"/>
    <col min="5121" max="5121" width="10.28515625" style="97" customWidth="1"/>
    <col min="5122" max="5122" width="38.140625" style="97" customWidth="1"/>
    <col min="5123" max="5123" width="13.85546875" style="97" customWidth="1"/>
    <col min="5124" max="5124" width="11" style="97" customWidth="1"/>
    <col min="5125" max="5125" width="11.42578125" style="97"/>
    <col min="5126" max="5126" width="14" style="97" customWidth="1"/>
    <col min="5127" max="5127" width="19.7109375" style="97" customWidth="1"/>
    <col min="5128" max="5376" width="11.42578125" style="97"/>
    <col min="5377" max="5377" width="10.28515625" style="97" customWidth="1"/>
    <col min="5378" max="5378" width="38.140625" style="97" customWidth="1"/>
    <col min="5379" max="5379" width="13.85546875" style="97" customWidth="1"/>
    <col min="5380" max="5380" width="11" style="97" customWidth="1"/>
    <col min="5381" max="5381" width="11.42578125" style="97"/>
    <col min="5382" max="5382" width="14" style="97" customWidth="1"/>
    <col min="5383" max="5383" width="19.7109375" style="97" customWidth="1"/>
    <col min="5384" max="5632" width="11.42578125" style="97"/>
    <col min="5633" max="5633" width="10.28515625" style="97" customWidth="1"/>
    <col min="5634" max="5634" width="38.140625" style="97" customWidth="1"/>
    <col min="5635" max="5635" width="13.85546875" style="97" customWidth="1"/>
    <col min="5636" max="5636" width="11" style="97" customWidth="1"/>
    <col min="5637" max="5637" width="11.42578125" style="97"/>
    <col min="5638" max="5638" width="14" style="97" customWidth="1"/>
    <col min="5639" max="5639" width="19.7109375" style="97" customWidth="1"/>
    <col min="5640" max="5888" width="11.42578125" style="97"/>
    <col min="5889" max="5889" width="10.28515625" style="97" customWidth="1"/>
    <col min="5890" max="5890" width="38.140625" style="97" customWidth="1"/>
    <col min="5891" max="5891" width="13.85546875" style="97" customWidth="1"/>
    <col min="5892" max="5892" width="11" style="97" customWidth="1"/>
    <col min="5893" max="5893" width="11.42578125" style="97"/>
    <col min="5894" max="5894" width="14" style="97" customWidth="1"/>
    <col min="5895" max="5895" width="19.7109375" style="97" customWidth="1"/>
    <col min="5896" max="6144" width="11.42578125" style="97"/>
    <col min="6145" max="6145" width="10.28515625" style="97" customWidth="1"/>
    <col min="6146" max="6146" width="38.140625" style="97" customWidth="1"/>
    <col min="6147" max="6147" width="13.85546875" style="97" customWidth="1"/>
    <col min="6148" max="6148" width="11" style="97" customWidth="1"/>
    <col min="6149" max="6149" width="11.42578125" style="97"/>
    <col min="6150" max="6150" width="14" style="97" customWidth="1"/>
    <col min="6151" max="6151" width="19.7109375" style="97" customWidth="1"/>
    <col min="6152" max="6400" width="11.42578125" style="97"/>
    <col min="6401" max="6401" width="10.28515625" style="97" customWidth="1"/>
    <col min="6402" max="6402" width="38.140625" style="97" customWidth="1"/>
    <col min="6403" max="6403" width="13.85546875" style="97" customWidth="1"/>
    <col min="6404" max="6404" width="11" style="97" customWidth="1"/>
    <col min="6405" max="6405" width="11.42578125" style="97"/>
    <col min="6406" max="6406" width="14" style="97" customWidth="1"/>
    <col min="6407" max="6407" width="19.7109375" style="97" customWidth="1"/>
    <col min="6408" max="6656" width="11.42578125" style="97"/>
    <col min="6657" max="6657" width="10.28515625" style="97" customWidth="1"/>
    <col min="6658" max="6658" width="38.140625" style="97" customWidth="1"/>
    <col min="6659" max="6659" width="13.85546875" style="97" customWidth="1"/>
    <col min="6660" max="6660" width="11" style="97" customWidth="1"/>
    <col min="6661" max="6661" width="11.42578125" style="97"/>
    <col min="6662" max="6662" width="14" style="97" customWidth="1"/>
    <col min="6663" max="6663" width="19.7109375" style="97" customWidth="1"/>
    <col min="6664" max="6912" width="11.42578125" style="97"/>
    <col min="6913" max="6913" width="10.28515625" style="97" customWidth="1"/>
    <col min="6914" max="6914" width="38.140625" style="97" customWidth="1"/>
    <col min="6915" max="6915" width="13.85546875" style="97" customWidth="1"/>
    <col min="6916" max="6916" width="11" style="97" customWidth="1"/>
    <col min="6917" max="6917" width="11.42578125" style="97"/>
    <col min="6918" max="6918" width="14" style="97" customWidth="1"/>
    <col min="6919" max="6919" width="19.7109375" style="97" customWidth="1"/>
    <col min="6920" max="7168" width="11.42578125" style="97"/>
    <col min="7169" max="7169" width="10.28515625" style="97" customWidth="1"/>
    <col min="7170" max="7170" width="38.140625" style="97" customWidth="1"/>
    <col min="7171" max="7171" width="13.85546875" style="97" customWidth="1"/>
    <col min="7172" max="7172" width="11" style="97" customWidth="1"/>
    <col min="7173" max="7173" width="11.42578125" style="97"/>
    <col min="7174" max="7174" width="14" style="97" customWidth="1"/>
    <col min="7175" max="7175" width="19.7109375" style="97" customWidth="1"/>
    <col min="7176" max="7424" width="11.42578125" style="97"/>
    <col min="7425" max="7425" width="10.28515625" style="97" customWidth="1"/>
    <col min="7426" max="7426" width="38.140625" style="97" customWidth="1"/>
    <col min="7427" max="7427" width="13.85546875" style="97" customWidth="1"/>
    <col min="7428" max="7428" width="11" style="97" customWidth="1"/>
    <col min="7429" max="7429" width="11.42578125" style="97"/>
    <col min="7430" max="7430" width="14" style="97" customWidth="1"/>
    <col min="7431" max="7431" width="19.7109375" style="97" customWidth="1"/>
    <col min="7432" max="7680" width="11.42578125" style="97"/>
    <col min="7681" max="7681" width="10.28515625" style="97" customWidth="1"/>
    <col min="7682" max="7682" width="38.140625" style="97" customWidth="1"/>
    <col min="7683" max="7683" width="13.85546875" style="97" customWidth="1"/>
    <col min="7684" max="7684" width="11" style="97" customWidth="1"/>
    <col min="7685" max="7685" width="11.42578125" style="97"/>
    <col min="7686" max="7686" width="14" style="97" customWidth="1"/>
    <col min="7687" max="7687" width="19.7109375" style="97" customWidth="1"/>
    <col min="7688" max="7936" width="11.42578125" style="97"/>
    <col min="7937" max="7937" width="10.28515625" style="97" customWidth="1"/>
    <col min="7938" max="7938" width="38.140625" style="97" customWidth="1"/>
    <col min="7939" max="7939" width="13.85546875" style="97" customWidth="1"/>
    <col min="7940" max="7940" width="11" style="97" customWidth="1"/>
    <col min="7941" max="7941" width="11.42578125" style="97"/>
    <col min="7942" max="7942" width="14" style="97" customWidth="1"/>
    <col min="7943" max="7943" width="19.7109375" style="97" customWidth="1"/>
    <col min="7944" max="8192" width="11.42578125" style="97"/>
    <col min="8193" max="8193" width="10.28515625" style="97" customWidth="1"/>
    <col min="8194" max="8194" width="38.140625" style="97" customWidth="1"/>
    <col min="8195" max="8195" width="13.85546875" style="97" customWidth="1"/>
    <col min="8196" max="8196" width="11" style="97" customWidth="1"/>
    <col min="8197" max="8197" width="11.42578125" style="97"/>
    <col min="8198" max="8198" width="14" style="97" customWidth="1"/>
    <col min="8199" max="8199" width="19.7109375" style="97" customWidth="1"/>
    <col min="8200" max="8448" width="11.42578125" style="97"/>
    <col min="8449" max="8449" width="10.28515625" style="97" customWidth="1"/>
    <col min="8450" max="8450" width="38.140625" style="97" customWidth="1"/>
    <col min="8451" max="8451" width="13.85546875" style="97" customWidth="1"/>
    <col min="8452" max="8452" width="11" style="97" customWidth="1"/>
    <col min="8453" max="8453" width="11.42578125" style="97"/>
    <col min="8454" max="8454" width="14" style="97" customWidth="1"/>
    <col min="8455" max="8455" width="19.7109375" style="97" customWidth="1"/>
    <col min="8456" max="8704" width="11.42578125" style="97"/>
    <col min="8705" max="8705" width="10.28515625" style="97" customWidth="1"/>
    <col min="8706" max="8706" width="38.140625" style="97" customWidth="1"/>
    <col min="8707" max="8707" width="13.85546875" style="97" customWidth="1"/>
    <col min="8708" max="8708" width="11" style="97" customWidth="1"/>
    <col min="8709" max="8709" width="11.42578125" style="97"/>
    <col min="8710" max="8710" width="14" style="97" customWidth="1"/>
    <col min="8711" max="8711" width="19.7109375" style="97" customWidth="1"/>
    <col min="8712" max="8960" width="11.42578125" style="97"/>
    <col min="8961" max="8961" width="10.28515625" style="97" customWidth="1"/>
    <col min="8962" max="8962" width="38.140625" style="97" customWidth="1"/>
    <col min="8963" max="8963" width="13.85546875" style="97" customWidth="1"/>
    <col min="8964" max="8964" width="11" style="97" customWidth="1"/>
    <col min="8965" max="8965" width="11.42578125" style="97"/>
    <col min="8966" max="8966" width="14" style="97" customWidth="1"/>
    <col min="8967" max="8967" width="19.7109375" style="97" customWidth="1"/>
    <col min="8968" max="9216" width="11.42578125" style="97"/>
    <col min="9217" max="9217" width="10.28515625" style="97" customWidth="1"/>
    <col min="9218" max="9218" width="38.140625" style="97" customWidth="1"/>
    <col min="9219" max="9219" width="13.85546875" style="97" customWidth="1"/>
    <col min="9220" max="9220" width="11" style="97" customWidth="1"/>
    <col min="9221" max="9221" width="11.42578125" style="97"/>
    <col min="9222" max="9222" width="14" style="97" customWidth="1"/>
    <col min="9223" max="9223" width="19.7109375" style="97" customWidth="1"/>
    <col min="9224" max="9472" width="11.42578125" style="97"/>
    <col min="9473" max="9473" width="10.28515625" style="97" customWidth="1"/>
    <col min="9474" max="9474" width="38.140625" style="97" customWidth="1"/>
    <col min="9475" max="9475" width="13.85546875" style="97" customWidth="1"/>
    <col min="9476" max="9476" width="11" style="97" customWidth="1"/>
    <col min="9477" max="9477" width="11.42578125" style="97"/>
    <col min="9478" max="9478" width="14" style="97" customWidth="1"/>
    <col min="9479" max="9479" width="19.7109375" style="97" customWidth="1"/>
    <col min="9480" max="9728" width="11.42578125" style="97"/>
    <col min="9729" max="9729" width="10.28515625" style="97" customWidth="1"/>
    <col min="9730" max="9730" width="38.140625" style="97" customWidth="1"/>
    <col min="9731" max="9731" width="13.85546875" style="97" customWidth="1"/>
    <col min="9732" max="9732" width="11" style="97" customWidth="1"/>
    <col min="9733" max="9733" width="11.42578125" style="97"/>
    <col min="9734" max="9734" width="14" style="97" customWidth="1"/>
    <col min="9735" max="9735" width="19.7109375" style="97" customWidth="1"/>
    <col min="9736" max="9984" width="11.42578125" style="97"/>
    <col min="9985" max="9985" width="10.28515625" style="97" customWidth="1"/>
    <col min="9986" max="9986" width="38.140625" style="97" customWidth="1"/>
    <col min="9987" max="9987" width="13.85546875" style="97" customWidth="1"/>
    <col min="9988" max="9988" width="11" style="97" customWidth="1"/>
    <col min="9989" max="9989" width="11.42578125" style="97"/>
    <col min="9990" max="9990" width="14" style="97" customWidth="1"/>
    <col min="9991" max="9991" width="19.7109375" style="97" customWidth="1"/>
    <col min="9992" max="10240" width="11.42578125" style="97"/>
    <col min="10241" max="10241" width="10.28515625" style="97" customWidth="1"/>
    <col min="10242" max="10242" width="38.140625" style="97" customWidth="1"/>
    <col min="10243" max="10243" width="13.85546875" style="97" customWidth="1"/>
    <col min="10244" max="10244" width="11" style="97" customWidth="1"/>
    <col min="10245" max="10245" width="11.42578125" style="97"/>
    <col min="10246" max="10246" width="14" style="97" customWidth="1"/>
    <col min="10247" max="10247" width="19.7109375" style="97" customWidth="1"/>
    <col min="10248" max="10496" width="11.42578125" style="97"/>
    <col min="10497" max="10497" width="10.28515625" style="97" customWidth="1"/>
    <col min="10498" max="10498" width="38.140625" style="97" customWidth="1"/>
    <col min="10499" max="10499" width="13.85546875" style="97" customWidth="1"/>
    <col min="10500" max="10500" width="11" style="97" customWidth="1"/>
    <col min="10501" max="10501" width="11.42578125" style="97"/>
    <col min="10502" max="10502" width="14" style="97" customWidth="1"/>
    <col min="10503" max="10503" width="19.7109375" style="97" customWidth="1"/>
    <col min="10504" max="10752" width="11.42578125" style="97"/>
    <col min="10753" max="10753" width="10.28515625" style="97" customWidth="1"/>
    <col min="10754" max="10754" width="38.140625" style="97" customWidth="1"/>
    <col min="10755" max="10755" width="13.85546875" style="97" customWidth="1"/>
    <col min="10756" max="10756" width="11" style="97" customWidth="1"/>
    <col min="10757" max="10757" width="11.42578125" style="97"/>
    <col min="10758" max="10758" width="14" style="97" customWidth="1"/>
    <col min="10759" max="10759" width="19.7109375" style="97" customWidth="1"/>
    <col min="10760" max="11008" width="11.42578125" style="97"/>
    <col min="11009" max="11009" width="10.28515625" style="97" customWidth="1"/>
    <col min="11010" max="11010" width="38.140625" style="97" customWidth="1"/>
    <col min="11011" max="11011" width="13.85546875" style="97" customWidth="1"/>
    <col min="11012" max="11012" width="11" style="97" customWidth="1"/>
    <col min="11013" max="11013" width="11.42578125" style="97"/>
    <col min="11014" max="11014" width="14" style="97" customWidth="1"/>
    <col min="11015" max="11015" width="19.7109375" style="97" customWidth="1"/>
    <col min="11016" max="11264" width="11.42578125" style="97"/>
    <col min="11265" max="11265" width="10.28515625" style="97" customWidth="1"/>
    <col min="11266" max="11266" width="38.140625" style="97" customWidth="1"/>
    <col min="11267" max="11267" width="13.85546875" style="97" customWidth="1"/>
    <col min="11268" max="11268" width="11" style="97" customWidth="1"/>
    <col min="11269" max="11269" width="11.42578125" style="97"/>
    <col min="11270" max="11270" width="14" style="97" customWidth="1"/>
    <col min="11271" max="11271" width="19.7109375" style="97" customWidth="1"/>
    <col min="11272" max="11520" width="11.42578125" style="97"/>
    <col min="11521" max="11521" width="10.28515625" style="97" customWidth="1"/>
    <col min="11522" max="11522" width="38.140625" style="97" customWidth="1"/>
    <col min="11523" max="11523" width="13.85546875" style="97" customWidth="1"/>
    <col min="11524" max="11524" width="11" style="97" customWidth="1"/>
    <col min="11525" max="11525" width="11.42578125" style="97"/>
    <col min="11526" max="11526" width="14" style="97" customWidth="1"/>
    <col min="11527" max="11527" width="19.7109375" style="97" customWidth="1"/>
    <col min="11528" max="11776" width="11.42578125" style="97"/>
    <col min="11777" max="11777" width="10.28515625" style="97" customWidth="1"/>
    <col min="11778" max="11778" width="38.140625" style="97" customWidth="1"/>
    <col min="11779" max="11779" width="13.85546875" style="97" customWidth="1"/>
    <col min="11780" max="11780" width="11" style="97" customWidth="1"/>
    <col min="11781" max="11781" width="11.42578125" style="97"/>
    <col min="11782" max="11782" width="14" style="97" customWidth="1"/>
    <col min="11783" max="11783" width="19.7109375" style="97" customWidth="1"/>
    <col min="11784" max="12032" width="11.42578125" style="97"/>
    <col min="12033" max="12033" width="10.28515625" style="97" customWidth="1"/>
    <col min="12034" max="12034" width="38.140625" style="97" customWidth="1"/>
    <col min="12035" max="12035" width="13.85546875" style="97" customWidth="1"/>
    <col min="12036" max="12036" width="11" style="97" customWidth="1"/>
    <col min="12037" max="12037" width="11.42578125" style="97"/>
    <col min="12038" max="12038" width="14" style="97" customWidth="1"/>
    <col min="12039" max="12039" width="19.7109375" style="97" customWidth="1"/>
    <col min="12040" max="12288" width="11.42578125" style="97"/>
    <col min="12289" max="12289" width="10.28515625" style="97" customWidth="1"/>
    <col min="12290" max="12290" width="38.140625" style="97" customWidth="1"/>
    <col min="12291" max="12291" width="13.85546875" style="97" customWidth="1"/>
    <col min="12292" max="12292" width="11" style="97" customWidth="1"/>
    <col min="12293" max="12293" width="11.42578125" style="97"/>
    <col min="12294" max="12294" width="14" style="97" customWidth="1"/>
    <col min="12295" max="12295" width="19.7109375" style="97" customWidth="1"/>
    <col min="12296" max="12544" width="11.42578125" style="97"/>
    <col min="12545" max="12545" width="10.28515625" style="97" customWidth="1"/>
    <col min="12546" max="12546" width="38.140625" style="97" customWidth="1"/>
    <col min="12547" max="12547" width="13.85546875" style="97" customWidth="1"/>
    <col min="12548" max="12548" width="11" style="97" customWidth="1"/>
    <col min="12549" max="12549" width="11.42578125" style="97"/>
    <col min="12550" max="12550" width="14" style="97" customWidth="1"/>
    <col min="12551" max="12551" width="19.7109375" style="97" customWidth="1"/>
    <col min="12552" max="12800" width="11.42578125" style="97"/>
    <col min="12801" max="12801" width="10.28515625" style="97" customWidth="1"/>
    <col min="12802" max="12802" width="38.140625" style="97" customWidth="1"/>
    <col min="12803" max="12803" width="13.85546875" style="97" customWidth="1"/>
    <col min="12804" max="12804" width="11" style="97" customWidth="1"/>
    <col min="12805" max="12805" width="11.42578125" style="97"/>
    <col min="12806" max="12806" width="14" style="97" customWidth="1"/>
    <col min="12807" max="12807" width="19.7109375" style="97" customWidth="1"/>
    <col min="12808" max="13056" width="11.42578125" style="97"/>
    <col min="13057" max="13057" width="10.28515625" style="97" customWidth="1"/>
    <col min="13058" max="13058" width="38.140625" style="97" customWidth="1"/>
    <col min="13059" max="13059" width="13.85546875" style="97" customWidth="1"/>
    <col min="13060" max="13060" width="11" style="97" customWidth="1"/>
    <col min="13061" max="13061" width="11.42578125" style="97"/>
    <col min="13062" max="13062" width="14" style="97" customWidth="1"/>
    <col min="13063" max="13063" width="19.7109375" style="97" customWidth="1"/>
    <col min="13064" max="13312" width="11.42578125" style="97"/>
    <col min="13313" max="13313" width="10.28515625" style="97" customWidth="1"/>
    <col min="13314" max="13314" width="38.140625" style="97" customWidth="1"/>
    <col min="13315" max="13315" width="13.85546875" style="97" customWidth="1"/>
    <col min="13316" max="13316" width="11" style="97" customWidth="1"/>
    <col min="13317" max="13317" width="11.42578125" style="97"/>
    <col min="13318" max="13318" width="14" style="97" customWidth="1"/>
    <col min="13319" max="13319" width="19.7109375" style="97" customWidth="1"/>
    <col min="13320" max="13568" width="11.42578125" style="97"/>
    <col min="13569" max="13569" width="10.28515625" style="97" customWidth="1"/>
    <col min="13570" max="13570" width="38.140625" style="97" customWidth="1"/>
    <col min="13571" max="13571" width="13.85546875" style="97" customWidth="1"/>
    <col min="13572" max="13572" width="11" style="97" customWidth="1"/>
    <col min="13573" max="13573" width="11.42578125" style="97"/>
    <col min="13574" max="13574" width="14" style="97" customWidth="1"/>
    <col min="13575" max="13575" width="19.7109375" style="97" customWidth="1"/>
    <col min="13576" max="13824" width="11.42578125" style="97"/>
    <col min="13825" max="13825" width="10.28515625" style="97" customWidth="1"/>
    <col min="13826" max="13826" width="38.140625" style="97" customWidth="1"/>
    <col min="13827" max="13827" width="13.85546875" style="97" customWidth="1"/>
    <col min="13828" max="13828" width="11" style="97" customWidth="1"/>
    <col min="13829" max="13829" width="11.42578125" style="97"/>
    <col min="13830" max="13830" width="14" style="97" customWidth="1"/>
    <col min="13831" max="13831" width="19.7109375" style="97" customWidth="1"/>
    <col min="13832" max="14080" width="11.42578125" style="97"/>
    <col min="14081" max="14081" width="10.28515625" style="97" customWidth="1"/>
    <col min="14082" max="14082" width="38.140625" style="97" customWidth="1"/>
    <col min="14083" max="14083" width="13.85546875" style="97" customWidth="1"/>
    <col min="14084" max="14084" width="11" style="97" customWidth="1"/>
    <col min="14085" max="14085" width="11.42578125" style="97"/>
    <col min="14086" max="14086" width="14" style="97" customWidth="1"/>
    <col min="14087" max="14087" width="19.7109375" style="97" customWidth="1"/>
    <col min="14088" max="14336" width="11.42578125" style="97"/>
    <col min="14337" max="14337" width="10.28515625" style="97" customWidth="1"/>
    <col min="14338" max="14338" width="38.140625" style="97" customWidth="1"/>
    <col min="14339" max="14339" width="13.85546875" style="97" customWidth="1"/>
    <col min="14340" max="14340" width="11" style="97" customWidth="1"/>
    <col min="14341" max="14341" width="11.42578125" style="97"/>
    <col min="14342" max="14342" width="14" style="97" customWidth="1"/>
    <col min="14343" max="14343" width="19.7109375" style="97" customWidth="1"/>
    <col min="14344" max="14592" width="11.42578125" style="97"/>
    <col min="14593" max="14593" width="10.28515625" style="97" customWidth="1"/>
    <col min="14594" max="14594" width="38.140625" style="97" customWidth="1"/>
    <col min="14595" max="14595" width="13.85546875" style="97" customWidth="1"/>
    <col min="14596" max="14596" width="11" style="97" customWidth="1"/>
    <col min="14597" max="14597" width="11.42578125" style="97"/>
    <col min="14598" max="14598" width="14" style="97" customWidth="1"/>
    <col min="14599" max="14599" width="19.7109375" style="97" customWidth="1"/>
    <col min="14600" max="14848" width="11.42578125" style="97"/>
    <col min="14849" max="14849" width="10.28515625" style="97" customWidth="1"/>
    <col min="14850" max="14850" width="38.140625" style="97" customWidth="1"/>
    <col min="14851" max="14851" width="13.85546875" style="97" customWidth="1"/>
    <col min="14852" max="14852" width="11" style="97" customWidth="1"/>
    <col min="14853" max="14853" width="11.42578125" style="97"/>
    <col min="14854" max="14854" width="14" style="97" customWidth="1"/>
    <col min="14855" max="14855" width="19.7109375" style="97" customWidth="1"/>
    <col min="14856" max="15104" width="11.42578125" style="97"/>
    <col min="15105" max="15105" width="10.28515625" style="97" customWidth="1"/>
    <col min="15106" max="15106" width="38.140625" style="97" customWidth="1"/>
    <col min="15107" max="15107" width="13.85546875" style="97" customWidth="1"/>
    <col min="15108" max="15108" width="11" style="97" customWidth="1"/>
    <col min="15109" max="15109" width="11.42578125" style="97"/>
    <col min="15110" max="15110" width="14" style="97" customWidth="1"/>
    <col min="15111" max="15111" width="19.7109375" style="97" customWidth="1"/>
    <col min="15112" max="15360" width="11.42578125" style="97"/>
    <col min="15361" max="15361" width="10.28515625" style="97" customWidth="1"/>
    <col min="15362" max="15362" width="38.140625" style="97" customWidth="1"/>
    <col min="15363" max="15363" width="13.85546875" style="97" customWidth="1"/>
    <col min="15364" max="15364" width="11" style="97" customWidth="1"/>
    <col min="15365" max="15365" width="11.42578125" style="97"/>
    <col min="15366" max="15366" width="14" style="97" customWidth="1"/>
    <col min="15367" max="15367" width="19.7109375" style="97" customWidth="1"/>
    <col min="15368" max="15616" width="11.42578125" style="97"/>
    <col min="15617" max="15617" width="10.28515625" style="97" customWidth="1"/>
    <col min="15618" max="15618" width="38.140625" style="97" customWidth="1"/>
    <col min="15619" max="15619" width="13.85546875" style="97" customWidth="1"/>
    <col min="15620" max="15620" width="11" style="97" customWidth="1"/>
    <col min="15621" max="15621" width="11.42578125" style="97"/>
    <col min="15622" max="15622" width="14" style="97" customWidth="1"/>
    <col min="15623" max="15623" width="19.7109375" style="97" customWidth="1"/>
    <col min="15624" max="15872" width="11.42578125" style="97"/>
    <col min="15873" max="15873" width="10.28515625" style="97" customWidth="1"/>
    <col min="15874" max="15874" width="38.140625" style="97" customWidth="1"/>
    <col min="15875" max="15875" width="13.85546875" style="97" customWidth="1"/>
    <col min="15876" max="15876" width="11" style="97" customWidth="1"/>
    <col min="15877" max="15877" width="11.42578125" style="97"/>
    <col min="15878" max="15878" width="14" style="97" customWidth="1"/>
    <col min="15879" max="15879" width="19.7109375" style="97" customWidth="1"/>
    <col min="15880" max="16128" width="11.42578125" style="97"/>
    <col min="16129" max="16129" width="10.28515625" style="97" customWidth="1"/>
    <col min="16130" max="16130" width="38.140625" style="97" customWidth="1"/>
    <col min="16131" max="16131" width="13.85546875" style="97" customWidth="1"/>
    <col min="16132" max="16132" width="11" style="97" customWidth="1"/>
    <col min="16133" max="16133" width="11.42578125" style="97"/>
    <col min="16134" max="16134" width="14" style="97" customWidth="1"/>
    <col min="16135" max="16135" width="19.7109375" style="97" customWidth="1"/>
    <col min="16136" max="16384" width="11.42578125" style="97"/>
  </cols>
  <sheetData>
    <row r="1" spans="1:7" ht="12.75" customHeight="1">
      <c r="A1" s="96"/>
      <c r="B1" s="530" t="str">
        <f>[33]DATOS!Q20</f>
        <v>“MEJORAMIENTO DE VÍAS TERCIARIAS MEDIANTE LA CONSTRUCCION DE PLACA HUELLA EN SITIOS CRITICOS DE LOS MUNICIPIOS DE GARZON, EL PITAL, EL AGRADO Y PAICOL DEPARTAMENTO DEL HUILA"</v>
      </c>
      <c r="C1" s="531"/>
      <c r="D1" s="531"/>
      <c r="E1" s="532"/>
      <c r="F1" s="539"/>
    </row>
    <row r="2" spans="1:7">
      <c r="A2" s="98"/>
      <c r="B2" s="533"/>
      <c r="C2" s="534"/>
      <c r="D2" s="534"/>
      <c r="E2" s="535"/>
      <c r="F2" s="540"/>
      <c r="G2" s="99"/>
    </row>
    <row r="3" spans="1:7">
      <c r="A3" s="98"/>
      <c r="B3" s="533"/>
      <c r="C3" s="534"/>
      <c r="D3" s="534"/>
      <c r="E3" s="535"/>
      <c r="F3" s="540"/>
      <c r="G3" s="99"/>
    </row>
    <row r="4" spans="1:7" ht="13.5" thickBot="1">
      <c r="A4" s="98"/>
      <c r="B4" s="533"/>
      <c r="C4" s="534"/>
      <c r="D4" s="534"/>
      <c r="E4" s="535"/>
      <c r="F4" s="541"/>
      <c r="G4" s="99"/>
    </row>
    <row r="5" spans="1:7" ht="13.5" thickBot="1">
      <c r="A5" s="98"/>
      <c r="B5" s="536"/>
      <c r="C5" s="537"/>
      <c r="D5" s="537"/>
      <c r="E5" s="538"/>
      <c r="F5" s="100">
        <v>4721280011.5384617</v>
      </c>
      <c r="G5" s="99"/>
    </row>
    <row r="6" spans="1:7" ht="19.5" thickBot="1">
      <c r="A6" s="542" t="s">
        <v>74</v>
      </c>
      <c r="B6" s="543"/>
      <c r="C6" s="543"/>
      <c r="D6" s="543"/>
      <c r="E6" s="543"/>
      <c r="F6" s="544"/>
      <c r="G6" s="99"/>
    </row>
    <row r="7" spans="1:7" ht="14.25" thickBot="1">
      <c r="A7" s="101" t="s">
        <v>75</v>
      </c>
      <c r="B7" s="102" t="s">
        <v>76</v>
      </c>
      <c r="C7" s="102" t="s">
        <v>77</v>
      </c>
      <c r="D7" s="103" t="s">
        <v>78</v>
      </c>
      <c r="E7" s="103" t="s">
        <v>79</v>
      </c>
      <c r="F7" s="104" t="s">
        <v>63</v>
      </c>
      <c r="G7" s="99"/>
    </row>
    <row r="8" spans="1:7" ht="11.25" customHeight="1">
      <c r="A8" s="105">
        <v>1</v>
      </c>
      <c r="B8" s="545" t="s">
        <v>80</v>
      </c>
      <c r="C8" s="545"/>
      <c r="D8" s="545"/>
      <c r="E8" s="545"/>
      <c r="F8" s="546"/>
      <c r="G8" s="99"/>
    </row>
    <row r="9" spans="1:7" ht="11.25" customHeight="1">
      <c r="A9" s="106"/>
      <c r="B9" s="107" t="s">
        <v>81</v>
      </c>
      <c r="C9" s="107"/>
      <c r="D9" s="107"/>
      <c r="E9" s="107"/>
      <c r="F9" s="108"/>
      <c r="G9" s="99"/>
    </row>
    <row r="10" spans="1:7" ht="16.5" customHeight="1">
      <c r="A10" s="109" t="s">
        <v>82</v>
      </c>
      <c r="B10" s="110" t="s">
        <v>83</v>
      </c>
      <c r="C10" s="111">
        <v>4500000</v>
      </c>
      <c r="D10" s="112">
        <v>10</v>
      </c>
      <c r="E10" s="113">
        <v>0.3</v>
      </c>
      <c r="F10" s="114">
        <f t="shared" ref="F10:F23" si="0">+E10*D10*C10</f>
        <v>13500000</v>
      </c>
      <c r="G10" s="99"/>
    </row>
    <row r="11" spans="1:7" ht="13.5">
      <c r="A11" s="109" t="s">
        <v>84</v>
      </c>
      <c r="B11" s="110" t="s">
        <v>85</v>
      </c>
      <c r="C11" s="111">
        <v>3500000</v>
      </c>
      <c r="D11" s="112">
        <v>10</v>
      </c>
      <c r="E11" s="113">
        <v>1</v>
      </c>
      <c r="F11" s="114">
        <f t="shared" si="0"/>
        <v>35000000</v>
      </c>
      <c r="G11" s="99"/>
    </row>
    <row r="12" spans="1:7" ht="13.5">
      <c r="A12" s="109" t="s">
        <v>86</v>
      </c>
      <c r="B12" s="115" t="s">
        <v>87</v>
      </c>
      <c r="C12" s="111">
        <v>3800000</v>
      </c>
      <c r="D12" s="112">
        <v>10</v>
      </c>
      <c r="E12" s="113">
        <v>0.2</v>
      </c>
      <c r="F12" s="114">
        <f t="shared" si="0"/>
        <v>7600000</v>
      </c>
      <c r="G12" s="99"/>
    </row>
    <row r="13" spans="1:7" ht="13.5">
      <c r="A13" s="109" t="s">
        <v>88</v>
      </c>
      <c r="B13" s="115" t="s">
        <v>89</v>
      </c>
      <c r="C13" s="111">
        <v>3800000</v>
      </c>
      <c r="D13" s="112">
        <v>10</v>
      </c>
      <c r="E13" s="113">
        <v>0.15</v>
      </c>
      <c r="F13" s="114">
        <f t="shared" si="0"/>
        <v>5700000</v>
      </c>
      <c r="G13" s="99"/>
    </row>
    <row r="14" spans="1:7" ht="13.5">
      <c r="A14" s="109" t="s">
        <v>90</v>
      </c>
      <c r="B14" s="115" t="s">
        <v>91</v>
      </c>
      <c r="C14" s="111">
        <v>3200000</v>
      </c>
      <c r="D14" s="112">
        <v>10</v>
      </c>
      <c r="E14" s="113">
        <v>1</v>
      </c>
      <c r="F14" s="114">
        <f t="shared" si="0"/>
        <v>32000000</v>
      </c>
      <c r="G14" s="99"/>
    </row>
    <row r="15" spans="1:7" ht="13.5">
      <c r="A15" s="109" t="s">
        <v>92</v>
      </c>
      <c r="B15" s="110" t="s">
        <v>93</v>
      </c>
      <c r="C15" s="111">
        <v>2500000</v>
      </c>
      <c r="D15" s="112">
        <v>10</v>
      </c>
      <c r="E15" s="113">
        <v>0.5</v>
      </c>
      <c r="F15" s="114">
        <f>+E15*D15*C15</f>
        <v>12500000</v>
      </c>
      <c r="G15" s="99"/>
    </row>
    <row r="16" spans="1:7" ht="13.5">
      <c r="A16" s="109" t="s">
        <v>94</v>
      </c>
      <c r="B16" s="110" t="s">
        <v>95</v>
      </c>
      <c r="C16" s="111">
        <v>1500000</v>
      </c>
      <c r="D16" s="112">
        <v>10</v>
      </c>
      <c r="E16" s="113">
        <v>1</v>
      </c>
      <c r="F16" s="114">
        <f t="shared" ref="F16:F17" si="1">+E16*D16*C16</f>
        <v>15000000</v>
      </c>
      <c r="G16" s="99"/>
    </row>
    <row r="17" spans="1:7" ht="13.5">
      <c r="A17" s="109" t="s">
        <v>96</v>
      </c>
      <c r="B17" s="110" t="s">
        <v>95</v>
      </c>
      <c r="C17" s="111">
        <v>1500000</v>
      </c>
      <c r="D17" s="112">
        <v>10</v>
      </c>
      <c r="E17" s="113">
        <v>1</v>
      </c>
      <c r="F17" s="114">
        <f t="shared" si="1"/>
        <v>15000000</v>
      </c>
      <c r="G17" s="99"/>
    </row>
    <row r="18" spans="1:7" ht="13.5">
      <c r="A18" s="109" t="s">
        <v>97</v>
      </c>
      <c r="B18" s="116" t="s">
        <v>98</v>
      </c>
      <c r="C18" s="128">
        <v>1160000</v>
      </c>
      <c r="D18" s="112">
        <v>10</v>
      </c>
      <c r="E18" s="113">
        <v>1</v>
      </c>
      <c r="F18" s="114">
        <f t="shared" si="0"/>
        <v>11600000</v>
      </c>
      <c r="G18" s="99"/>
    </row>
    <row r="19" spans="1:7" ht="13.5">
      <c r="A19" s="109" t="s">
        <v>99</v>
      </c>
      <c r="B19" s="116" t="s">
        <v>100</v>
      </c>
      <c r="C19" s="128">
        <v>1160000</v>
      </c>
      <c r="D19" s="112">
        <v>10</v>
      </c>
      <c r="E19" s="113">
        <v>1</v>
      </c>
      <c r="F19" s="114">
        <f t="shared" si="0"/>
        <v>11600000</v>
      </c>
      <c r="G19" s="99"/>
    </row>
    <row r="20" spans="1:7" ht="13.5">
      <c r="A20" s="109" t="s">
        <v>101</v>
      </c>
      <c r="B20" s="117" t="s">
        <v>102</v>
      </c>
      <c r="C20" s="118">
        <v>1800000</v>
      </c>
      <c r="D20" s="119">
        <v>10</v>
      </c>
      <c r="E20" s="120">
        <v>1</v>
      </c>
      <c r="F20" s="121">
        <f t="shared" si="0"/>
        <v>18000000</v>
      </c>
      <c r="G20" s="99"/>
    </row>
    <row r="21" spans="1:7" ht="13.5">
      <c r="A21" s="109" t="s">
        <v>103</v>
      </c>
      <c r="B21" s="117" t="s">
        <v>104</v>
      </c>
      <c r="C21" s="118">
        <v>1160000</v>
      </c>
      <c r="D21" s="119">
        <v>10</v>
      </c>
      <c r="E21" s="120">
        <v>1</v>
      </c>
      <c r="F21" s="121">
        <f t="shared" si="0"/>
        <v>11600000</v>
      </c>
      <c r="G21" s="99"/>
    </row>
    <row r="22" spans="1:7" ht="13.5">
      <c r="A22" s="109" t="s">
        <v>105</v>
      </c>
      <c r="B22" s="110" t="s">
        <v>106</v>
      </c>
      <c r="C22" s="111">
        <v>1160000</v>
      </c>
      <c r="D22" s="112">
        <v>10</v>
      </c>
      <c r="E22" s="113">
        <v>1</v>
      </c>
      <c r="F22" s="114">
        <f t="shared" si="0"/>
        <v>11600000</v>
      </c>
      <c r="G22" s="99"/>
    </row>
    <row r="23" spans="1:7" ht="13.5">
      <c r="A23" s="109" t="s">
        <v>107</v>
      </c>
      <c r="B23" s="110" t="s">
        <v>106</v>
      </c>
      <c r="C23" s="128">
        <v>1160000</v>
      </c>
      <c r="D23" s="112">
        <v>10</v>
      </c>
      <c r="E23" s="113">
        <v>1</v>
      </c>
      <c r="F23" s="114">
        <f t="shared" si="0"/>
        <v>11600000</v>
      </c>
      <c r="G23" s="99"/>
    </row>
    <row r="24" spans="1:7" ht="13.5">
      <c r="A24" s="109"/>
      <c r="B24" s="524" t="s">
        <v>109</v>
      </c>
      <c r="C24" s="524"/>
      <c r="D24" s="524"/>
      <c r="E24" s="524"/>
      <c r="F24" s="122">
        <f>SUM(F10:F23)</f>
        <v>212300000</v>
      </c>
      <c r="G24" s="99"/>
    </row>
    <row r="25" spans="1:7" ht="13.5">
      <c r="A25" s="123"/>
      <c r="B25" s="124" t="s">
        <v>110</v>
      </c>
      <c r="C25" s="125" t="s">
        <v>111</v>
      </c>
      <c r="D25" s="520" t="s">
        <v>65</v>
      </c>
      <c r="E25" s="520"/>
      <c r="F25" s="521"/>
      <c r="G25" s="99"/>
    </row>
    <row r="26" spans="1:7" ht="13.5">
      <c r="A26" s="109" t="s">
        <v>103</v>
      </c>
      <c r="B26" s="126" t="s">
        <v>112</v>
      </c>
      <c r="C26" s="127">
        <v>8.3299999999999999E-2</v>
      </c>
      <c r="D26" s="522">
        <f>F24*C26</f>
        <v>17684590</v>
      </c>
      <c r="E26" s="522"/>
      <c r="F26" s="523"/>
      <c r="G26" s="99"/>
    </row>
    <row r="27" spans="1:7" ht="13.5">
      <c r="A27" s="109" t="s">
        <v>105</v>
      </c>
      <c r="B27" s="126" t="s">
        <v>113</v>
      </c>
      <c r="C27" s="127">
        <v>0.01</v>
      </c>
      <c r="D27" s="522">
        <f>F24*C27</f>
        <v>2123000</v>
      </c>
      <c r="E27" s="522"/>
      <c r="F27" s="523"/>
      <c r="G27" s="99"/>
    </row>
    <row r="28" spans="1:7" ht="13.5">
      <c r="A28" s="109" t="s">
        <v>107</v>
      </c>
      <c r="B28" s="126" t="s">
        <v>114</v>
      </c>
      <c r="C28" s="127">
        <v>8.3299999999999999E-2</v>
      </c>
      <c r="D28" s="522">
        <f>F24*C28</f>
        <v>17684590</v>
      </c>
      <c r="E28" s="522"/>
      <c r="F28" s="523"/>
      <c r="G28" s="99"/>
    </row>
    <row r="29" spans="1:7" ht="13.5">
      <c r="A29" s="109" t="s">
        <v>108</v>
      </c>
      <c r="B29" s="126" t="s">
        <v>115</v>
      </c>
      <c r="C29" s="127">
        <v>4.1599999999999998E-2</v>
      </c>
      <c r="D29" s="522">
        <f>F24*C29</f>
        <v>8831680</v>
      </c>
      <c r="E29" s="522"/>
      <c r="F29" s="523"/>
      <c r="G29" s="99"/>
    </row>
    <row r="30" spans="1:7" ht="13.5">
      <c r="A30" s="109"/>
      <c r="B30" s="524" t="s">
        <v>116</v>
      </c>
      <c r="C30" s="524"/>
      <c r="D30" s="525">
        <f>SUM(D26:F29)</f>
        <v>46323860</v>
      </c>
      <c r="E30" s="525"/>
      <c r="F30" s="526"/>
      <c r="G30" s="99"/>
    </row>
    <row r="31" spans="1:7" ht="13.5">
      <c r="A31" s="109"/>
      <c r="B31" s="124" t="s">
        <v>117</v>
      </c>
      <c r="C31" s="125" t="s">
        <v>111</v>
      </c>
      <c r="D31" s="520" t="s">
        <v>65</v>
      </c>
      <c r="E31" s="520"/>
      <c r="F31" s="521"/>
      <c r="G31" s="99"/>
    </row>
    <row r="32" spans="1:7" ht="13.5">
      <c r="A32" s="109" t="s">
        <v>118</v>
      </c>
      <c r="B32" s="129" t="s">
        <v>119</v>
      </c>
      <c r="C32" s="130">
        <v>8.5000000000000006E-2</v>
      </c>
      <c r="D32" s="522">
        <f>C32*F24</f>
        <v>18045500</v>
      </c>
      <c r="E32" s="522"/>
      <c r="F32" s="523"/>
      <c r="G32" s="99"/>
    </row>
    <row r="33" spans="1:8" ht="13.5">
      <c r="A33" s="109" t="s">
        <v>120</v>
      </c>
      <c r="B33" s="129" t="s">
        <v>121</v>
      </c>
      <c r="C33" s="130">
        <v>0.12</v>
      </c>
      <c r="D33" s="522">
        <f>C33*F24</f>
        <v>25476000</v>
      </c>
      <c r="E33" s="522"/>
      <c r="F33" s="523"/>
      <c r="G33" s="99"/>
    </row>
    <row r="34" spans="1:8" ht="13.5">
      <c r="A34" s="109" t="s">
        <v>122</v>
      </c>
      <c r="B34" s="129" t="s">
        <v>123</v>
      </c>
      <c r="C34" s="130">
        <v>6.9599999999999995E-2</v>
      </c>
      <c r="D34" s="522">
        <f>C34*F24</f>
        <v>14776079.999999998</v>
      </c>
      <c r="E34" s="522"/>
      <c r="F34" s="523"/>
      <c r="G34" s="99"/>
    </row>
    <row r="35" spans="1:8" ht="13.5">
      <c r="A35" s="109" t="s">
        <v>124</v>
      </c>
      <c r="B35" s="129" t="s">
        <v>125</v>
      </c>
      <c r="C35" s="131">
        <v>0.04</v>
      </c>
      <c r="D35" s="522">
        <f>C35*F24</f>
        <v>8492000</v>
      </c>
      <c r="E35" s="522"/>
      <c r="F35" s="523"/>
      <c r="G35" s="99"/>
    </row>
    <row r="36" spans="1:8" ht="13.5">
      <c r="A36" s="109" t="s">
        <v>126</v>
      </c>
      <c r="B36" s="129" t="s">
        <v>127</v>
      </c>
      <c r="C36" s="131">
        <v>0.02</v>
      </c>
      <c r="D36" s="522">
        <f>C36*F24</f>
        <v>4246000</v>
      </c>
      <c r="E36" s="522"/>
      <c r="F36" s="523"/>
      <c r="G36" s="99"/>
    </row>
    <row r="37" spans="1:8" ht="13.5">
      <c r="A37" s="109" t="s">
        <v>128</v>
      </c>
      <c r="B37" s="129" t="s">
        <v>129</v>
      </c>
      <c r="C37" s="131">
        <v>0.03</v>
      </c>
      <c r="D37" s="522">
        <f>C37*F24</f>
        <v>6369000</v>
      </c>
      <c r="E37" s="522"/>
      <c r="F37" s="523"/>
      <c r="G37" s="99"/>
    </row>
    <row r="38" spans="1:8" ht="13.5">
      <c r="A38" s="109" t="s">
        <v>130</v>
      </c>
      <c r="B38" s="132" t="s">
        <v>131</v>
      </c>
      <c r="C38" s="133">
        <v>1.06E-2</v>
      </c>
      <c r="D38" s="529">
        <f>C38*(F16+F18+F19+F20+F21+F22+F23)</f>
        <v>964600</v>
      </c>
      <c r="E38" s="522"/>
      <c r="F38" s="523"/>
      <c r="G38" s="99"/>
    </row>
    <row r="39" spans="1:8" ht="13.5">
      <c r="A39" s="109"/>
      <c r="B39" s="524" t="s">
        <v>132</v>
      </c>
      <c r="C39" s="524"/>
      <c r="D39" s="525">
        <f>SUM(D32:F38)</f>
        <v>78369180</v>
      </c>
      <c r="E39" s="525"/>
      <c r="F39" s="526"/>
      <c r="G39" s="99"/>
    </row>
    <row r="40" spans="1:8" ht="13.5">
      <c r="A40" s="109"/>
      <c r="B40" s="124" t="s">
        <v>133</v>
      </c>
      <c r="C40" s="125" t="s">
        <v>134</v>
      </c>
      <c r="D40" s="134" t="s">
        <v>135</v>
      </c>
      <c r="E40" s="134" t="s">
        <v>136</v>
      </c>
      <c r="F40" s="135" t="s">
        <v>137</v>
      </c>
      <c r="G40" s="99"/>
    </row>
    <row r="41" spans="1:8" ht="24" customHeight="1">
      <c r="A41" s="109" t="s">
        <v>138</v>
      </c>
      <c r="B41" s="126" t="s">
        <v>139</v>
      </c>
      <c r="C41" s="136" t="s">
        <v>140</v>
      </c>
      <c r="D41" s="137">
        <v>10</v>
      </c>
      <c r="E41" s="138">
        <v>1500000</v>
      </c>
      <c r="F41" s="139">
        <f>ROUND(D41*E41,0)</f>
        <v>15000000</v>
      </c>
      <c r="G41" s="99"/>
    </row>
    <row r="42" spans="1:8" ht="23.25" customHeight="1">
      <c r="A42" s="109" t="s">
        <v>141</v>
      </c>
      <c r="B42" s="126" t="s">
        <v>142</v>
      </c>
      <c r="C42" s="136" t="s">
        <v>140</v>
      </c>
      <c r="D42" s="137">
        <v>10</v>
      </c>
      <c r="E42" s="138">
        <v>600000</v>
      </c>
      <c r="F42" s="139">
        <f>ROUND(D42*E42,0)</f>
        <v>6000000</v>
      </c>
    </row>
    <row r="43" spans="1:8" ht="37.5" customHeight="1">
      <c r="A43" s="109" t="s">
        <v>143</v>
      </c>
      <c r="B43" s="126" t="s">
        <v>144</v>
      </c>
      <c r="C43" s="136" t="s">
        <v>140</v>
      </c>
      <c r="D43" s="137">
        <v>10</v>
      </c>
      <c r="E43" s="140">
        <f>E50/10</f>
        <v>1241600</v>
      </c>
      <c r="F43" s="141">
        <f>+E43*D43</f>
        <v>12416000</v>
      </c>
    </row>
    <row r="44" spans="1:8" ht="24" customHeight="1">
      <c r="A44" s="142" t="s">
        <v>145</v>
      </c>
      <c r="B44" s="143" t="s">
        <v>146</v>
      </c>
      <c r="C44" s="144" t="s">
        <v>147</v>
      </c>
      <c r="D44" s="145" t="s">
        <v>148</v>
      </c>
      <c r="E44" s="146" t="s">
        <v>137</v>
      </c>
      <c r="F44" s="147"/>
    </row>
    <row r="45" spans="1:8" ht="27" customHeight="1">
      <c r="A45" s="109" t="s">
        <v>149</v>
      </c>
      <c r="B45" s="126" t="s">
        <v>150</v>
      </c>
      <c r="C45" s="136">
        <v>3</v>
      </c>
      <c r="D45" s="137">
        <v>50000</v>
      </c>
      <c r="E45" s="148">
        <f>C45*D45</f>
        <v>150000</v>
      </c>
      <c r="F45" s="147"/>
    </row>
    <row r="46" spans="1:8" ht="12.75" customHeight="1">
      <c r="A46" s="109" t="s">
        <v>151</v>
      </c>
      <c r="B46" s="126" t="s">
        <v>152</v>
      </c>
      <c r="C46" s="136">
        <v>5</v>
      </c>
      <c r="D46" s="137">
        <v>130000</v>
      </c>
      <c r="E46" s="148">
        <f>C46*D46</f>
        <v>650000</v>
      </c>
      <c r="F46" s="147"/>
    </row>
    <row r="47" spans="1:8" ht="15.75" customHeight="1">
      <c r="A47" s="109" t="s">
        <v>153</v>
      </c>
      <c r="B47" s="126" t="s">
        <v>154</v>
      </c>
      <c r="C47" s="136">
        <v>160</v>
      </c>
      <c r="D47" s="137">
        <v>13000</v>
      </c>
      <c r="E47" s="148">
        <f>C47*D47</f>
        <v>2080000</v>
      </c>
      <c r="F47" s="147"/>
      <c r="G47" s="149">
        <f>E47+H65</f>
        <v>2080000.3238463402</v>
      </c>
      <c r="H47" s="150">
        <f>G47/C47</f>
        <v>13000.002024039626</v>
      </c>
    </row>
    <row r="48" spans="1:8" ht="15" customHeight="1">
      <c r="A48" s="109" t="s">
        <v>155</v>
      </c>
      <c r="B48" s="126" t="s">
        <v>156</v>
      </c>
      <c r="C48" s="136">
        <v>8</v>
      </c>
      <c r="D48" s="137">
        <v>92000</v>
      </c>
      <c r="E48" s="148">
        <f t="shared" ref="E48:E49" si="2">C48*D48</f>
        <v>736000</v>
      </c>
      <c r="F48" s="147"/>
    </row>
    <row r="49" spans="1:8" ht="15.75" customHeight="1">
      <c r="A49" s="109" t="s">
        <v>157</v>
      </c>
      <c r="B49" s="126" t="s">
        <v>158</v>
      </c>
      <c r="C49" s="136">
        <v>160</v>
      </c>
      <c r="D49" s="137">
        <v>55000</v>
      </c>
      <c r="E49" s="148">
        <f t="shared" si="2"/>
        <v>8800000</v>
      </c>
      <c r="F49" s="147"/>
      <c r="H49" s="151">
        <f>E49-H63</f>
        <v>7499999.967615366</v>
      </c>
    </row>
    <row r="50" spans="1:8" ht="21.75" customHeight="1">
      <c r="A50" s="109"/>
      <c r="B50" s="152" t="s">
        <v>159</v>
      </c>
      <c r="C50" s="153"/>
      <c r="D50" s="154"/>
      <c r="E50" s="155">
        <f>SUM(E45:E49)</f>
        <v>12416000</v>
      </c>
      <c r="F50" s="147"/>
      <c r="G50" s="149"/>
    </row>
    <row r="51" spans="1:8" ht="30.75" customHeight="1">
      <c r="A51" s="109" t="s">
        <v>160</v>
      </c>
      <c r="B51" s="126" t="s">
        <v>161</v>
      </c>
      <c r="C51" s="136" t="s">
        <v>140</v>
      </c>
      <c r="D51" s="137">
        <v>10</v>
      </c>
      <c r="E51" s="138">
        <v>3000000</v>
      </c>
      <c r="F51" s="139">
        <f>ROUND(D51*E51,0)</f>
        <v>30000000</v>
      </c>
      <c r="G51" s="156"/>
    </row>
    <row r="52" spans="1:8" ht="16.5" customHeight="1">
      <c r="A52" s="109" t="s">
        <v>162</v>
      </c>
      <c r="B52" s="126" t="s">
        <v>163</v>
      </c>
      <c r="C52" s="136" t="s">
        <v>164</v>
      </c>
      <c r="D52" s="137">
        <v>1</v>
      </c>
      <c r="E52" s="138">
        <v>828884.32384634018</v>
      </c>
      <c r="F52" s="139">
        <f>ROUND(D52*E52,0)</f>
        <v>828884</v>
      </c>
      <c r="G52" s="156"/>
      <c r="H52" s="157">
        <f>750000+H65</f>
        <v>750000.32384634018</v>
      </c>
    </row>
    <row r="53" spans="1:8" ht="15" customHeight="1">
      <c r="A53" s="158"/>
      <c r="B53" s="524" t="s">
        <v>165</v>
      </c>
      <c r="C53" s="524"/>
      <c r="D53" s="524"/>
      <c r="E53" s="524"/>
      <c r="F53" s="159">
        <f>SUM(F41:F52)</f>
        <v>64244884</v>
      </c>
      <c r="G53" s="156"/>
    </row>
    <row r="54" spans="1:8" ht="13.5">
      <c r="A54" s="158"/>
      <c r="B54" s="124" t="s">
        <v>166</v>
      </c>
      <c r="C54" s="125" t="s">
        <v>111</v>
      </c>
      <c r="D54" s="520" t="s">
        <v>65</v>
      </c>
      <c r="E54" s="520"/>
      <c r="F54" s="521"/>
      <c r="G54" s="156"/>
    </row>
    <row r="55" spans="1:8" ht="13.5">
      <c r="A55" s="158" t="s">
        <v>167</v>
      </c>
      <c r="B55" s="132" t="s">
        <v>168</v>
      </c>
      <c r="C55" s="160">
        <v>1.4999999999999999E-2</v>
      </c>
      <c r="D55" s="522">
        <f>C55*'PRESUPUESTO OFICIAL (Entidad)'!K99</f>
        <v>93362247.045000002</v>
      </c>
      <c r="E55" s="522"/>
      <c r="F55" s="523"/>
      <c r="G55" s="156"/>
      <c r="H55" s="157">
        <f>E52+H65</f>
        <v>828884.64769268036</v>
      </c>
    </row>
    <row r="56" spans="1:8" ht="13.5">
      <c r="A56" s="158" t="s">
        <v>169</v>
      </c>
      <c r="B56" s="132" t="s">
        <v>170</v>
      </c>
      <c r="C56" s="160">
        <v>0.02</v>
      </c>
      <c r="D56" s="522">
        <f>C56*'PRESUPUESTO OFICIAL (Entidad)'!K99</f>
        <v>124482996.06</v>
      </c>
      <c r="E56" s="522"/>
      <c r="F56" s="523"/>
      <c r="G56" s="156"/>
    </row>
    <row r="57" spans="1:8" ht="13.5">
      <c r="A57" s="158" t="s">
        <v>171</v>
      </c>
      <c r="B57" s="132" t="s">
        <v>172</v>
      </c>
      <c r="C57" s="160">
        <v>5.0000000000000001E-3</v>
      </c>
      <c r="D57" s="522">
        <f>C57*'PRESUPUESTO OFICIAL (Entidad)'!K99</f>
        <v>31120749.015000001</v>
      </c>
      <c r="E57" s="522"/>
      <c r="F57" s="523"/>
      <c r="G57" s="156"/>
    </row>
    <row r="58" spans="1:8" ht="13.5">
      <c r="A58" s="158" t="s">
        <v>173</v>
      </c>
      <c r="B58" s="132" t="s">
        <v>174</v>
      </c>
      <c r="C58" s="160">
        <v>1.4999999999999999E-2</v>
      </c>
      <c r="D58" s="522">
        <f>C58*'PRESUPUESTO OFICIAL (Entidad)'!K99</f>
        <v>93362247.045000002</v>
      </c>
      <c r="E58" s="522"/>
      <c r="F58" s="523"/>
      <c r="G58" s="156"/>
    </row>
    <row r="59" spans="1:8" ht="13.5">
      <c r="A59" s="158" t="s">
        <v>175</v>
      </c>
      <c r="B59" s="110" t="s">
        <v>176</v>
      </c>
      <c r="C59" s="161">
        <v>0.05</v>
      </c>
      <c r="D59" s="522">
        <f>C59*'PRESUPUESTO OFICIAL (Entidad)'!K99</f>
        <v>311207490.15000004</v>
      </c>
      <c r="E59" s="522"/>
      <c r="F59" s="523"/>
      <c r="G59" s="149"/>
      <c r="H59" s="149"/>
    </row>
    <row r="60" spans="1:8" ht="13.5">
      <c r="A60" s="109"/>
      <c r="B60" s="524" t="s">
        <v>177</v>
      </c>
      <c r="C60" s="524"/>
      <c r="D60" s="525">
        <f>SUM(D55:F59)</f>
        <v>653535729.31500006</v>
      </c>
      <c r="E60" s="525"/>
      <c r="F60" s="526"/>
      <c r="G60" s="149"/>
      <c r="H60" s="149"/>
    </row>
    <row r="61" spans="1:8" ht="13.5">
      <c r="A61" s="109"/>
      <c r="B61" s="124" t="s">
        <v>178</v>
      </c>
      <c r="C61" s="125" t="s">
        <v>111</v>
      </c>
      <c r="D61" s="520" t="s">
        <v>65</v>
      </c>
      <c r="E61" s="520"/>
      <c r="F61" s="521"/>
      <c r="G61" s="149"/>
      <c r="H61" s="149"/>
    </row>
    <row r="62" spans="1:8" ht="13.5">
      <c r="A62" s="109" t="s">
        <v>179</v>
      </c>
      <c r="B62" s="132" t="s">
        <v>180</v>
      </c>
      <c r="C62" s="160">
        <v>5.0000000000000001E-3</v>
      </c>
      <c r="D62" s="522">
        <f>('[33]PRESUPUESTO OFICIAL (Entidad)'!K100-'[33]PRESUPUESTO OFICIAL (Entidad)'!K99)*'Analisis AIU final'!C62</f>
        <v>31120749.015000001</v>
      </c>
      <c r="E62" s="522"/>
      <c r="F62" s="523"/>
      <c r="G62" s="149"/>
      <c r="H62" s="149"/>
    </row>
    <row r="63" spans="1:8" ht="13.5">
      <c r="A63" s="109"/>
      <c r="B63" s="524" t="s">
        <v>181</v>
      </c>
      <c r="C63" s="524"/>
      <c r="D63" s="525">
        <f>SUM(D62:F62)</f>
        <v>31120749.015000001</v>
      </c>
      <c r="E63" s="525"/>
      <c r="F63" s="526"/>
      <c r="G63" s="149"/>
      <c r="H63" s="162">
        <f>1300000+(H65/10)</f>
        <v>1300000.032384634</v>
      </c>
    </row>
    <row r="64" spans="1:8" ht="13.5">
      <c r="A64" s="109"/>
      <c r="B64" s="124"/>
      <c r="C64" s="124"/>
      <c r="D64" s="525"/>
      <c r="E64" s="525"/>
      <c r="F64" s="526"/>
      <c r="G64" s="149"/>
      <c r="H64" s="149"/>
    </row>
    <row r="65" spans="1:8" ht="13.5">
      <c r="A65" s="158"/>
      <c r="B65" s="124" t="s">
        <v>182</v>
      </c>
      <c r="C65" s="163">
        <v>0.23</v>
      </c>
      <c r="D65" s="527">
        <f>C65*F5</f>
        <v>1085894402.6538463</v>
      </c>
      <c r="E65" s="527"/>
      <c r="F65" s="528"/>
      <c r="G65" s="149">
        <f>D63+D60+F53+D39+D30+F24</f>
        <v>1085894402.3299999</v>
      </c>
      <c r="H65" s="164">
        <f>D65-G65</f>
        <v>0.32384634017944336</v>
      </c>
    </row>
    <row r="66" spans="1:8" ht="13.5">
      <c r="A66" s="165"/>
      <c r="B66" s="166"/>
      <c r="C66" s="166"/>
      <c r="D66" s="518"/>
      <c r="E66" s="518"/>
      <c r="F66" s="519"/>
    </row>
    <row r="67" spans="1:8" ht="13.5">
      <c r="A67" s="167">
        <v>2</v>
      </c>
      <c r="B67" s="168" t="s">
        <v>183</v>
      </c>
      <c r="C67" s="169"/>
      <c r="D67" s="513"/>
      <c r="E67" s="513"/>
      <c r="F67" s="514"/>
      <c r="G67" s="170"/>
    </row>
    <row r="68" spans="1:8" ht="13.5">
      <c r="A68" s="167">
        <v>2.1</v>
      </c>
      <c r="B68" s="169" t="s">
        <v>184</v>
      </c>
      <c r="C68" s="171">
        <v>0.02</v>
      </c>
      <c r="D68" s="510">
        <f>C68*F5</f>
        <v>94425600.230769232</v>
      </c>
      <c r="E68" s="511"/>
      <c r="F68" s="512"/>
    </row>
    <row r="69" spans="1:8" ht="13.5">
      <c r="A69" s="167"/>
      <c r="B69" s="168" t="s">
        <v>185</v>
      </c>
      <c r="C69" s="172">
        <f>SUM(C68:C68)</f>
        <v>0.02</v>
      </c>
      <c r="D69" s="510">
        <f>SUM(D68:D68)</f>
        <v>94425600.230769232</v>
      </c>
      <c r="E69" s="511"/>
      <c r="F69" s="512"/>
    </row>
    <row r="70" spans="1:8" ht="13.5">
      <c r="A70" s="167"/>
      <c r="B70" s="168"/>
      <c r="C70" s="171"/>
      <c r="D70" s="513"/>
      <c r="E70" s="513"/>
      <c r="F70" s="514"/>
    </row>
    <row r="71" spans="1:8" ht="13.5">
      <c r="A71" s="167">
        <v>3</v>
      </c>
      <c r="B71" s="168" t="s">
        <v>186</v>
      </c>
      <c r="C71" s="173"/>
      <c r="D71" s="513"/>
      <c r="E71" s="513"/>
      <c r="F71" s="514"/>
    </row>
    <row r="72" spans="1:8" ht="13.5">
      <c r="A72" s="167">
        <v>3.1</v>
      </c>
      <c r="B72" s="169" t="s">
        <v>187</v>
      </c>
      <c r="C72" s="171">
        <v>0.05</v>
      </c>
      <c r="D72" s="510">
        <f>C72*F5</f>
        <v>236064000.5769231</v>
      </c>
      <c r="E72" s="511"/>
      <c r="F72" s="512"/>
    </row>
    <row r="73" spans="1:8" ht="13.5">
      <c r="A73" s="167"/>
      <c r="B73" s="168" t="s">
        <v>188</v>
      </c>
      <c r="C73" s="172">
        <f>+C72</f>
        <v>0.05</v>
      </c>
      <c r="D73" s="510">
        <f>+D72</f>
        <v>236064000.5769231</v>
      </c>
      <c r="E73" s="511"/>
      <c r="F73" s="512"/>
    </row>
    <row r="74" spans="1:8" ht="10.5" customHeight="1">
      <c r="A74" s="167"/>
      <c r="B74" s="169"/>
      <c r="C74" s="171"/>
      <c r="D74" s="513"/>
      <c r="E74" s="513"/>
      <c r="F74" s="514"/>
    </row>
    <row r="75" spans="1:8" ht="14.25" thickBot="1">
      <c r="A75" s="174"/>
      <c r="B75" s="175" t="s">
        <v>189</v>
      </c>
      <c r="C75" s="176">
        <f>+C65+C69+C73</f>
        <v>0.3</v>
      </c>
      <c r="D75" s="515">
        <f>+D73+D69+D65</f>
        <v>1416384003.4615386</v>
      </c>
      <c r="E75" s="515"/>
      <c r="F75" s="516"/>
    </row>
    <row r="77" spans="1:8" ht="79.5" customHeight="1"/>
    <row r="78" spans="1:8" ht="15">
      <c r="A78" s="177" t="s">
        <v>190</v>
      </c>
      <c r="B78" s="177"/>
      <c r="C78" s="178"/>
    </row>
    <row r="79" spans="1:8" ht="15.75">
      <c r="A79" s="517" t="s">
        <v>191</v>
      </c>
      <c r="B79" s="517"/>
      <c r="C79" s="517"/>
    </row>
  </sheetData>
  <mergeCells count="48">
    <mergeCell ref="B30:C30"/>
    <mergeCell ref="D30:F30"/>
    <mergeCell ref="B1:E5"/>
    <mergeCell ref="F1:F4"/>
    <mergeCell ref="A6:F6"/>
    <mergeCell ref="B8:F8"/>
    <mergeCell ref="B24:E24"/>
    <mergeCell ref="D25:F25"/>
    <mergeCell ref="D36:F36"/>
    <mergeCell ref="D26:F26"/>
    <mergeCell ref="D27:F27"/>
    <mergeCell ref="D28:F28"/>
    <mergeCell ref="D29:F29"/>
    <mergeCell ref="D31:F31"/>
    <mergeCell ref="D32:F32"/>
    <mergeCell ref="D33:F33"/>
    <mergeCell ref="D34:F34"/>
    <mergeCell ref="D35:F35"/>
    <mergeCell ref="B60:C60"/>
    <mergeCell ref="D60:F60"/>
    <mergeCell ref="D37:F37"/>
    <mergeCell ref="D38:F38"/>
    <mergeCell ref="B39:C39"/>
    <mergeCell ref="D39:F39"/>
    <mergeCell ref="B53:E53"/>
    <mergeCell ref="D54:F54"/>
    <mergeCell ref="D55:F55"/>
    <mergeCell ref="D56:F56"/>
    <mergeCell ref="D57:F57"/>
    <mergeCell ref="D58:F58"/>
    <mergeCell ref="D59:F59"/>
    <mergeCell ref="D71:F71"/>
    <mergeCell ref="D61:F61"/>
    <mergeCell ref="D62:F62"/>
    <mergeCell ref="B63:C63"/>
    <mergeCell ref="D63:F63"/>
    <mergeCell ref="D64:F64"/>
    <mergeCell ref="D65:F65"/>
    <mergeCell ref="D66:F66"/>
    <mergeCell ref="D67:F67"/>
    <mergeCell ref="D68:F68"/>
    <mergeCell ref="D69:F69"/>
    <mergeCell ref="D70:F70"/>
    <mergeCell ref="D72:F72"/>
    <mergeCell ref="D73:F73"/>
    <mergeCell ref="D74:F74"/>
    <mergeCell ref="D75:F75"/>
    <mergeCell ref="A79:C79"/>
  </mergeCells>
  <pageMargins left="0.9055118110236221" right="0.31496062992125984" top="0.35433070866141736" bottom="0.35433070866141736" header="0.31496062992125984" footer="0.31496062992125984"/>
  <pageSetup scale="89" orientation="portrait" r:id="rId1"/>
  <colBreaks count="1" manualBreakCount="1">
    <brk id="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22033-E70E-4862-866B-14EB5DB1EC8C}">
  <dimension ref="A1:M42"/>
  <sheetViews>
    <sheetView view="pageBreakPreview" topLeftCell="A25" zoomScale="90" zoomScaleNormal="85" zoomScaleSheetLayoutView="90" zoomScalePageLayoutView="70" workbookViewId="0">
      <selection activeCell="B40" sqref="B40"/>
    </sheetView>
  </sheetViews>
  <sheetFormatPr baseColWidth="10" defaultRowHeight="15"/>
  <cols>
    <col min="1" max="1" width="5.42578125" style="183" bestFit="1" customWidth="1"/>
    <col min="2" max="2" width="54.42578125" style="183" bestFit="1" customWidth="1"/>
    <col min="3" max="3" width="11.42578125" style="183" customWidth="1"/>
    <col min="4" max="4" width="14.5703125" style="183" bestFit="1" customWidth="1"/>
    <col min="5" max="5" width="15.28515625" style="183" bestFit="1" customWidth="1"/>
    <col min="6" max="6" width="13" style="183" bestFit="1" customWidth="1"/>
    <col min="7" max="7" width="16.85546875" style="183" customWidth="1"/>
    <col min="8" max="8" width="3.140625" style="183" customWidth="1"/>
    <col min="9" max="9" width="17.5703125" style="183" bestFit="1" customWidth="1"/>
    <col min="10" max="10" width="25.85546875" style="183" customWidth="1"/>
    <col min="11" max="11" width="18.85546875" style="183" customWidth="1"/>
    <col min="12" max="12" width="14.85546875" style="183" bestFit="1" customWidth="1"/>
    <col min="13" max="13" width="14" style="183" bestFit="1" customWidth="1"/>
    <col min="14" max="257" width="11.42578125" style="183"/>
    <col min="258" max="258" width="5.42578125" style="183" bestFit="1" customWidth="1"/>
    <col min="259" max="259" width="54.42578125" style="183" bestFit="1" customWidth="1"/>
    <col min="260" max="260" width="11.42578125" style="183" customWidth="1"/>
    <col min="261" max="261" width="13.5703125" style="183" bestFit="1" customWidth="1"/>
    <col min="262" max="262" width="13" style="183" bestFit="1" customWidth="1"/>
    <col min="263" max="263" width="19.85546875" style="183" bestFit="1" customWidth="1"/>
    <col min="264" max="264" width="3.140625" style="183" customWidth="1"/>
    <col min="265" max="265" width="11.42578125" style="183"/>
    <col min="266" max="266" width="16.85546875" style="183" customWidth="1"/>
    <col min="267" max="513" width="11.42578125" style="183"/>
    <col min="514" max="514" width="5.42578125" style="183" bestFit="1" customWidth="1"/>
    <col min="515" max="515" width="54.42578125" style="183" bestFit="1" customWidth="1"/>
    <col min="516" max="516" width="11.42578125" style="183" customWidth="1"/>
    <col min="517" max="517" width="13.5703125" style="183" bestFit="1" customWidth="1"/>
    <col min="518" max="518" width="13" style="183" bestFit="1" customWidth="1"/>
    <col min="519" max="519" width="19.85546875" style="183" bestFit="1" customWidth="1"/>
    <col min="520" max="520" width="3.140625" style="183" customWidth="1"/>
    <col min="521" max="521" width="11.42578125" style="183"/>
    <col min="522" max="522" width="16.85546875" style="183" customWidth="1"/>
    <col min="523" max="769" width="11.42578125" style="183"/>
    <col min="770" max="770" width="5.42578125" style="183" bestFit="1" customWidth="1"/>
    <col min="771" max="771" width="54.42578125" style="183" bestFit="1" customWidth="1"/>
    <col min="772" max="772" width="11.42578125" style="183" customWidth="1"/>
    <col min="773" max="773" width="13.5703125" style="183" bestFit="1" customWidth="1"/>
    <col min="774" max="774" width="13" style="183" bestFit="1" customWidth="1"/>
    <col min="775" max="775" width="19.85546875" style="183" bestFit="1" customWidth="1"/>
    <col min="776" max="776" width="3.140625" style="183" customWidth="1"/>
    <col min="777" max="777" width="11.42578125" style="183"/>
    <col min="778" max="778" width="16.85546875" style="183" customWidth="1"/>
    <col min="779" max="1025" width="11.42578125" style="183"/>
    <col min="1026" max="1026" width="5.42578125" style="183" bestFit="1" customWidth="1"/>
    <col min="1027" max="1027" width="54.42578125" style="183" bestFit="1" customWidth="1"/>
    <col min="1028" max="1028" width="11.42578125" style="183" customWidth="1"/>
    <col min="1029" max="1029" width="13.5703125" style="183" bestFit="1" customWidth="1"/>
    <col min="1030" max="1030" width="13" style="183" bestFit="1" customWidth="1"/>
    <col min="1031" max="1031" width="19.85546875" style="183" bestFit="1" customWidth="1"/>
    <col min="1032" max="1032" width="3.140625" style="183" customWidth="1"/>
    <col min="1033" max="1033" width="11.42578125" style="183"/>
    <col min="1034" max="1034" width="16.85546875" style="183" customWidth="1"/>
    <col min="1035" max="1281" width="11.42578125" style="183"/>
    <col min="1282" max="1282" width="5.42578125" style="183" bestFit="1" customWidth="1"/>
    <col min="1283" max="1283" width="54.42578125" style="183" bestFit="1" customWidth="1"/>
    <col min="1284" max="1284" width="11.42578125" style="183" customWidth="1"/>
    <col min="1285" max="1285" width="13.5703125" style="183" bestFit="1" customWidth="1"/>
    <col min="1286" max="1286" width="13" style="183" bestFit="1" customWidth="1"/>
    <col min="1287" max="1287" width="19.85546875" style="183" bestFit="1" customWidth="1"/>
    <col min="1288" max="1288" width="3.140625" style="183" customWidth="1"/>
    <col min="1289" max="1289" width="11.42578125" style="183"/>
    <col min="1290" max="1290" width="16.85546875" style="183" customWidth="1"/>
    <col min="1291" max="1537" width="11.42578125" style="183"/>
    <col min="1538" max="1538" width="5.42578125" style="183" bestFit="1" customWidth="1"/>
    <col min="1539" max="1539" width="54.42578125" style="183" bestFit="1" customWidth="1"/>
    <col min="1540" max="1540" width="11.42578125" style="183" customWidth="1"/>
    <col min="1541" max="1541" width="13.5703125" style="183" bestFit="1" customWidth="1"/>
    <col min="1542" max="1542" width="13" style="183" bestFit="1" customWidth="1"/>
    <col min="1543" max="1543" width="19.85546875" style="183" bestFit="1" customWidth="1"/>
    <col min="1544" max="1544" width="3.140625" style="183" customWidth="1"/>
    <col min="1545" max="1545" width="11.42578125" style="183"/>
    <col min="1546" max="1546" width="16.85546875" style="183" customWidth="1"/>
    <col min="1547" max="1793" width="11.42578125" style="183"/>
    <col min="1794" max="1794" width="5.42578125" style="183" bestFit="1" customWidth="1"/>
    <col min="1795" max="1795" width="54.42578125" style="183" bestFit="1" customWidth="1"/>
    <col min="1796" max="1796" width="11.42578125" style="183" customWidth="1"/>
    <col min="1797" max="1797" width="13.5703125" style="183" bestFit="1" customWidth="1"/>
    <col min="1798" max="1798" width="13" style="183" bestFit="1" customWidth="1"/>
    <col min="1799" max="1799" width="19.85546875" style="183" bestFit="1" customWidth="1"/>
    <col min="1800" max="1800" width="3.140625" style="183" customWidth="1"/>
    <col min="1801" max="1801" width="11.42578125" style="183"/>
    <col min="1802" max="1802" width="16.85546875" style="183" customWidth="1"/>
    <col min="1803" max="2049" width="11.42578125" style="183"/>
    <col min="2050" max="2050" width="5.42578125" style="183" bestFit="1" customWidth="1"/>
    <col min="2051" max="2051" width="54.42578125" style="183" bestFit="1" customWidth="1"/>
    <col min="2052" max="2052" width="11.42578125" style="183" customWidth="1"/>
    <col min="2053" max="2053" width="13.5703125" style="183" bestFit="1" customWidth="1"/>
    <col min="2054" max="2054" width="13" style="183" bestFit="1" customWidth="1"/>
    <col min="2055" max="2055" width="19.85546875" style="183" bestFit="1" customWidth="1"/>
    <col min="2056" max="2056" width="3.140625" style="183" customWidth="1"/>
    <col min="2057" max="2057" width="11.42578125" style="183"/>
    <col min="2058" max="2058" width="16.85546875" style="183" customWidth="1"/>
    <col min="2059" max="2305" width="11.42578125" style="183"/>
    <col min="2306" max="2306" width="5.42578125" style="183" bestFit="1" customWidth="1"/>
    <col min="2307" max="2307" width="54.42578125" style="183" bestFit="1" customWidth="1"/>
    <col min="2308" max="2308" width="11.42578125" style="183" customWidth="1"/>
    <col min="2309" max="2309" width="13.5703125" style="183" bestFit="1" customWidth="1"/>
    <col min="2310" max="2310" width="13" style="183" bestFit="1" customWidth="1"/>
    <col min="2311" max="2311" width="19.85546875" style="183" bestFit="1" customWidth="1"/>
    <col min="2312" max="2312" width="3.140625" style="183" customWidth="1"/>
    <col min="2313" max="2313" width="11.42578125" style="183"/>
    <col min="2314" max="2314" width="16.85546875" style="183" customWidth="1"/>
    <col min="2315" max="2561" width="11.42578125" style="183"/>
    <col min="2562" max="2562" width="5.42578125" style="183" bestFit="1" customWidth="1"/>
    <col min="2563" max="2563" width="54.42578125" style="183" bestFit="1" customWidth="1"/>
    <col min="2564" max="2564" width="11.42578125" style="183" customWidth="1"/>
    <col min="2565" max="2565" width="13.5703125" style="183" bestFit="1" customWidth="1"/>
    <col min="2566" max="2566" width="13" style="183" bestFit="1" customWidth="1"/>
    <col min="2567" max="2567" width="19.85546875" style="183" bestFit="1" customWidth="1"/>
    <col min="2568" max="2568" width="3.140625" style="183" customWidth="1"/>
    <col min="2569" max="2569" width="11.42578125" style="183"/>
    <col min="2570" max="2570" width="16.85546875" style="183" customWidth="1"/>
    <col min="2571" max="2817" width="11.42578125" style="183"/>
    <col min="2818" max="2818" width="5.42578125" style="183" bestFit="1" customWidth="1"/>
    <col min="2819" max="2819" width="54.42578125" style="183" bestFit="1" customWidth="1"/>
    <col min="2820" max="2820" width="11.42578125" style="183" customWidth="1"/>
    <col min="2821" max="2821" width="13.5703125" style="183" bestFit="1" customWidth="1"/>
    <col min="2822" max="2822" width="13" style="183" bestFit="1" customWidth="1"/>
    <col min="2823" max="2823" width="19.85546875" style="183" bestFit="1" customWidth="1"/>
    <col min="2824" max="2824" width="3.140625" style="183" customWidth="1"/>
    <col min="2825" max="2825" width="11.42578125" style="183"/>
    <col min="2826" max="2826" width="16.85546875" style="183" customWidth="1"/>
    <col min="2827" max="3073" width="11.42578125" style="183"/>
    <col min="3074" max="3074" width="5.42578125" style="183" bestFit="1" customWidth="1"/>
    <col min="3075" max="3075" width="54.42578125" style="183" bestFit="1" customWidth="1"/>
    <col min="3076" max="3076" width="11.42578125" style="183" customWidth="1"/>
    <col min="3077" max="3077" width="13.5703125" style="183" bestFit="1" customWidth="1"/>
    <col min="3078" max="3078" width="13" style="183" bestFit="1" customWidth="1"/>
    <col min="3079" max="3079" width="19.85546875" style="183" bestFit="1" customWidth="1"/>
    <col min="3080" max="3080" width="3.140625" style="183" customWidth="1"/>
    <col min="3081" max="3081" width="11.42578125" style="183"/>
    <col min="3082" max="3082" width="16.85546875" style="183" customWidth="1"/>
    <col min="3083" max="3329" width="11.42578125" style="183"/>
    <col min="3330" max="3330" width="5.42578125" style="183" bestFit="1" customWidth="1"/>
    <col min="3331" max="3331" width="54.42578125" style="183" bestFit="1" customWidth="1"/>
    <col min="3332" max="3332" width="11.42578125" style="183" customWidth="1"/>
    <col min="3333" max="3333" width="13.5703125" style="183" bestFit="1" customWidth="1"/>
    <col min="3334" max="3334" width="13" style="183" bestFit="1" customWidth="1"/>
    <col min="3335" max="3335" width="19.85546875" style="183" bestFit="1" customWidth="1"/>
    <col min="3336" max="3336" width="3.140625" style="183" customWidth="1"/>
    <col min="3337" max="3337" width="11.42578125" style="183"/>
    <col min="3338" max="3338" width="16.85546875" style="183" customWidth="1"/>
    <col min="3339" max="3585" width="11.42578125" style="183"/>
    <col min="3586" max="3586" width="5.42578125" style="183" bestFit="1" customWidth="1"/>
    <col min="3587" max="3587" width="54.42578125" style="183" bestFit="1" customWidth="1"/>
    <col min="3588" max="3588" width="11.42578125" style="183" customWidth="1"/>
    <col min="3589" max="3589" width="13.5703125" style="183" bestFit="1" customWidth="1"/>
    <col min="3590" max="3590" width="13" style="183" bestFit="1" customWidth="1"/>
    <col min="3591" max="3591" width="19.85546875" style="183" bestFit="1" customWidth="1"/>
    <col min="3592" max="3592" width="3.140625" style="183" customWidth="1"/>
    <col min="3593" max="3593" width="11.42578125" style="183"/>
    <col min="3594" max="3594" width="16.85546875" style="183" customWidth="1"/>
    <col min="3595" max="3841" width="11.42578125" style="183"/>
    <col min="3842" max="3842" width="5.42578125" style="183" bestFit="1" customWidth="1"/>
    <col min="3843" max="3843" width="54.42578125" style="183" bestFit="1" customWidth="1"/>
    <col min="3844" max="3844" width="11.42578125" style="183" customWidth="1"/>
    <col min="3845" max="3845" width="13.5703125" style="183" bestFit="1" customWidth="1"/>
    <col min="3846" max="3846" width="13" style="183" bestFit="1" customWidth="1"/>
    <col min="3847" max="3847" width="19.85546875" style="183" bestFit="1" customWidth="1"/>
    <col min="3848" max="3848" width="3.140625" style="183" customWidth="1"/>
    <col min="3849" max="3849" width="11.42578125" style="183"/>
    <col min="3850" max="3850" width="16.85546875" style="183" customWidth="1"/>
    <col min="3851" max="4097" width="11.42578125" style="183"/>
    <col min="4098" max="4098" width="5.42578125" style="183" bestFit="1" customWidth="1"/>
    <col min="4099" max="4099" width="54.42578125" style="183" bestFit="1" customWidth="1"/>
    <col min="4100" max="4100" width="11.42578125" style="183" customWidth="1"/>
    <col min="4101" max="4101" width="13.5703125" style="183" bestFit="1" customWidth="1"/>
    <col min="4102" max="4102" width="13" style="183" bestFit="1" customWidth="1"/>
    <col min="4103" max="4103" width="19.85546875" style="183" bestFit="1" customWidth="1"/>
    <col min="4104" max="4104" width="3.140625" style="183" customWidth="1"/>
    <col min="4105" max="4105" width="11.42578125" style="183"/>
    <col min="4106" max="4106" width="16.85546875" style="183" customWidth="1"/>
    <col min="4107" max="4353" width="11.42578125" style="183"/>
    <col min="4354" max="4354" width="5.42578125" style="183" bestFit="1" customWidth="1"/>
    <col min="4355" max="4355" width="54.42578125" style="183" bestFit="1" customWidth="1"/>
    <col min="4356" max="4356" width="11.42578125" style="183" customWidth="1"/>
    <col min="4357" max="4357" width="13.5703125" style="183" bestFit="1" customWidth="1"/>
    <col min="4358" max="4358" width="13" style="183" bestFit="1" customWidth="1"/>
    <col min="4359" max="4359" width="19.85546875" style="183" bestFit="1" customWidth="1"/>
    <col min="4360" max="4360" width="3.140625" style="183" customWidth="1"/>
    <col min="4361" max="4361" width="11.42578125" style="183"/>
    <col min="4362" max="4362" width="16.85546875" style="183" customWidth="1"/>
    <col min="4363" max="4609" width="11.42578125" style="183"/>
    <col min="4610" max="4610" width="5.42578125" style="183" bestFit="1" customWidth="1"/>
    <col min="4611" max="4611" width="54.42578125" style="183" bestFit="1" customWidth="1"/>
    <col min="4612" max="4612" width="11.42578125" style="183" customWidth="1"/>
    <col min="4613" max="4613" width="13.5703125" style="183" bestFit="1" customWidth="1"/>
    <col min="4614" max="4614" width="13" style="183" bestFit="1" customWidth="1"/>
    <col min="4615" max="4615" width="19.85546875" style="183" bestFit="1" customWidth="1"/>
    <col min="4616" max="4616" width="3.140625" style="183" customWidth="1"/>
    <col min="4617" max="4617" width="11.42578125" style="183"/>
    <col min="4618" max="4618" width="16.85546875" style="183" customWidth="1"/>
    <col min="4619" max="4865" width="11.42578125" style="183"/>
    <col min="4866" max="4866" width="5.42578125" style="183" bestFit="1" customWidth="1"/>
    <col min="4867" max="4867" width="54.42578125" style="183" bestFit="1" customWidth="1"/>
    <col min="4868" max="4868" width="11.42578125" style="183" customWidth="1"/>
    <col min="4869" max="4869" width="13.5703125" style="183" bestFit="1" customWidth="1"/>
    <col min="4870" max="4870" width="13" style="183" bestFit="1" customWidth="1"/>
    <col min="4871" max="4871" width="19.85546875" style="183" bestFit="1" customWidth="1"/>
    <col min="4872" max="4872" width="3.140625" style="183" customWidth="1"/>
    <col min="4873" max="4873" width="11.42578125" style="183"/>
    <col min="4874" max="4874" width="16.85546875" style="183" customWidth="1"/>
    <col min="4875" max="5121" width="11.42578125" style="183"/>
    <col min="5122" max="5122" width="5.42578125" style="183" bestFit="1" customWidth="1"/>
    <col min="5123" max="5123" width="54.42578125" style="183" bestFit="1" customWidth="1"/>
    <col min="5124" max="5124" width="11.42578125" style="183" customWidth="1"/>
    <col min="5125" max="5125" width="13.5703125" style="183" bestFit="1" customWidth="1"/>
    <col min="5126" max="5126" width="13" style="183" bestFit="1" customWidth="1"/>
    <col min="5127" max="5127" width="19.85546875" style="183" bestFit="1" customWidth="1"/>
    <col min="5128" max="5128" width="3.140625" style="183" customWidth="1"/>
    <col min="5129" max="5129" width="11.42578125" style="183"/>
    <col min="5130" max="5130" width="16.85546875" style="183" customWidth="1"/>
    <col min="5131" max="5377" width="11.42578125" style="183"/>
    <col min="5378" max="5378" width="5.42578125" style="183" bestFit="1" customWidth="1"/>
    <col min="5379" max="5379" width="54.42578125" style="183" bestFit="1" customWidth="1"/>
    <col min="5380" max="5380" width="11.42578125" style="183" customWidth="1"/>
    <col min="5381" max="5381" width="13.5703125" style="183" bestFit="1" customWidth="1"/>
    <col min="5382" max="5382" width="13" style="183" bestFit="1" customWidth="1"/>
    <col min="5383" max="5383" width="19.85546875" style="183" bestFit="1" customWidth="1"/>
    <col min="5384" max="5384" width="3.140625" style="183" customWidth="1"/>
    <col min="5385" max="5385" width="11.42578125" style="183"/>
    <col min="5386" max="5386" width="16.85546875" style="183" customWidth="1"/>
    <col min="5387" max="5633" width="11.42578125" style="183"/>
    <col min="5634" max="5634" width="5.42578125" style="183" bestFit="1" customWidth="1"/>
    <col min="5635" max="5635" width="54.42578125" style="183" bestFit="1" customWidth="1"/>
    <col min="5636" max="5636" width="11.42578125" style="183" customWidth="1"/>
    <col min="5637" max="5637" width="13.5703125" style="183" bestFit="1" customWidth="1"/>
    <col min="5638" max="5638" width="13" style="183" bestFit="1" customWidth="1"/>
    <col min="5639" max="5639" width="19.85546875" style="183" bestFit="1" customWidth="1"/>
    <col min="5640" max="5640" width="3.140625" style="183" customWidth="1"/>
    <col min="5641" max="5641" width="11.42578125" style="183"/>
    <col min="5642" max="5642" width="16.85546875" style="183" customWidth="1"/>
    <col min="5643" max="5889" width="11.42578125" style="183"/>
    <col min="5890" max="5890" width="5.42578125" style="183" bestFit="1" customWidth="1"/>
    <col min="5891" max="5891" width="54.42578125" style="183" bestFit="1" customWidth="1"/>
    <col min="5892" max="5892" width="11.42578125" style="183" customWidth="1"/>
    <col min="5893" max="5893" width="13.5703125" style="183" bestFit="1" customWidth="1"/>
    <col min="5894" max="5894" width="13" style="183" bestFit="1" customWidth="1"/>
    <col min="5895" max="5895" width="19.85546875" style="183" bestFit="1" customWidth="1"/>
    <col min="5896" max="5896" width="3.140625" style="183" customWidth="1"/>
    <col min="5897" max="5897" width="11.42578125" style="183"/>
    <col min="5898" max="5898" width="16.85546875" style="183" customWidth="1"/>
    <col min="5899" max="6145" width="11.42578125" style="183"/>
    <col min="6146" max="6146" width="5.42578125" style="183" bestFit="1" customWidth="1"/>
    <col min="6147" max="6147" width="54.42578125" style="183" bestFit="1" customWidth="1"/>
    <col min="6148" max="6148" width="11.42578125" style="183" customWidth="1"/>
    <col min="6149" max="6149" width="13.5703125" style="183" bestFit="1" customWidth="1"/>
    <col min="6150" max="6150" width="13" style="183" bestFit="1" customWidth="1"/>
    <col min="6151" max="6151" width="19.85546875" style="183" bestFit="1" customWidth="1"/>
    <col min="6152" max="6152" width="3.140625" style="183" customWidth="1"/>
    <col min="6153" max="6153" width="11.42578125" style="183"/>
    <col min="6154" max="6154" width="16.85546875" style="183" customWidth="1"/>
    <col min="6155" max="6401" width="11.42578125" style="183"/>
    <col min="6402" max="6402" width="5.42578125" style="183" bestFit="1" customWidth="1"/>
    <col min="6403" max="6403" width="54.42578125" style="183" bestFit="1" customWidth="1"/>
    <col min="6404" max="6404" width="11.42578125" style="183" customWidth="1"/>
    <col min="6405" max="6405" width="13.5703125" style="183" bestFit="1" customWidth="1"/>
    <col min="6406" max="6406" width="13" style="183" bestFit="1" customWidth="1"/>
    <col min="6407" max="6407" width="19.85546875" style="183" bestFit="1" customWidth="1"/>
    <col min="6408" max="6408" width="3.140625" style="183" customWidth="1"/>
    <col min="6409" max="6409" width="11.42578125" style="183"/>
    <col min="6410" max="6410" width="16.85546875" style="183" customWidth="1"/>
    <col min="6411" max="6657" width="11.42578125" style="183"/>
    <col min="6658" max="6658" width="5.42578125" style="183" bestFit="1" customWidth="1"/>
    <col min="6659" max="6659" width="54.42578125" style="183" bestFit="1" customWidth="1"/>
    <col min="6660" max="6660" width="11.42578125" style="183" customWidth="1"/>
    <col min="6661" max="6661" width="13.5703125" style="183" bestFit="1" customWidth="1"/>
    <col min="6662" max="6662" width="13" style="183" bestFit="1" customWidth="1"/>
    <col min="6663" max="6663" width="19.85546875" style="183" bestFit="1" customWidth="1"/>
    <col min="6664" max="6664" width="3.140625" style="183" customWidth="1"/>
    <col min="6665" max="6665" width="11.42578125" style="183"/>
    <col min="6666" max="6666" width="16.85546875" style="183" customWidth="1"/>
    <col min="6667" max="6913" width="11.42578125" style="183"/>
    <col min="6914" max="6914" width="5.42578125" style="183" bestFit="1" customWidth="1"/>
    <col min="6915" max="6915" width="54.42578125" style="183" bestFit="1" customWidth="1"/>
    <col min="6916" max="6916" width="11.42578125" style="183" customWidth="1"/>
    <col min="6917" max="6917" width="13.5703125" style="183" bestFit="1" customWidth="1"/>
    <col min="6918" max="6918" width="13" style="183" bestFit="1" customWidth="1"/>
    <col min="6919" max="6919" width="19.85546875" style="183" bestFit="1" customWidth="1"/>
    <col min="6920" max="6920" width="3.140625" style="183" customWidth="1"/>
    <col min="6921" max="6921" width="11.42578125" style="183"/>
    <col min="6922" max="6922" width="16.85546875" style="183" customWidth="1"/>
    <col min="6923" max="7169" width="11.42578125" style="183"/>
    <col min="7170" max="7170" width="5.42578125" style="183" bestFit="1" customWidth="1"/>
    <col min="7171" max="7171" width="54.42578125" style="183" bestFit="1" customWidth="1"/>
    <col min="7172" max="7172" width="11.42578125" style="183" customWidth="1"/>
    <col min="7173" max="7173" width="13.5703125" style="183" bestFit="1" customWidth="1"/>
    <col min="7174" max="7174" width="13" style="183" bestFit="1" customWidth="1"/>
    <col min="7175" max="7175" width="19.85546875" style="183" bestFit="1" customWidth="1"/>
    <col min="7176" max="7176" width="3.140625" style="183" customWidth="1"/>
    <col min="7177" max="7177" width="11.42578125" style="183"/>
    <col min="7178" max="7178" width="16.85546875" style="183" customWidth="1"/>
    <col min="7179" max="7425" width="11.42578125" style="183"/>
    <col min="7426" max="7426" width="5.42578125" style="183" bestFit="1" customWidth="1"/>
    <col min="7427" max="7427" width="54.42578125" style="183" bestFit="1" customWidth="1"/>
    <col min="7428" max="7428" width="11.42578125" style="183" customWidth="1"/>
    <col min="7429" max="7429" width="13.5703125" style="183" bestFit="1" customWidth="1"/>
    <col min="7430" max="7430" width="13" style="183" bestFit="1" customWidth="1"/>
    <col min="7431" max="7431" width="19.85546875" style="183" bestFit="1" customWidth="1"/>
    <col min="7432" max="7432" width="3.140625" style="183" customWidth="1"/>
    <col min="7433" max="7433" width="11.42578125" style="183"/>
    <col min="7434" max="7434" width="16.85546875" style="183" customWidth="1"/>
    <col min="7435" max="7681" width="11.42578125" style="183"/>
    <col min="7682" max="7682" width="5.42578125" style="183" bestFit="1" customWidth="1"/>
    <col min="7683" max="7683" width="54.42578125" style="183" bestFit="1" customWidth="1"/>
    <col min="7684" max="7684" width="11.42578125" style="183" customWidth="1"/>
    <col min="7685" max="7685" width="13.5703125" style="183" bestFit="1" customWidth="1"/>
    <col min="7686" max="7686" width="13" style="183" bestFit="1" customWidth="1"/>
    <col min="7687" max="7687" width="19.85546875" style="183" bestFit="1" customWidth="1"/>
    <col min="7688" max="7688" width="3.140625" style="183" customWidth="1"/>
    <col min="7689" max="7689" width="11.42578125" style="183"/>
    <col min="7690" max="7690" width="16.85546875" style="183" customWidth="1"/>
    <col min="7691" max="7937" width="11.42578125" style="183"/>
    <col min="7938" max="7938" width="5.42578125" style="183" bestFit="1" customWidth="1"/>
    <col min="7939" max="7939" width="54.42578125" style="183" bestFit="1" customWidth="1"/>
    <col min="7940" max="7940" width="11.42578125" style="183" customWidth="1"/>
    <col min="7941" max="7941" width="13.5703125" style="183" bestFit="1" customWidth="1"/>
    <col min="7942" max="7942" width="13" style="183" bestFit="1" customWidth="1"/>
    <col min="7943" max="7943" width="19.85546875" style="183" bestFit="1" customWidth="1"/>
    <col min="7944" max="7944" width="3.140625" style="183" customWidth="1"/>
    <col min="7945" max="7945" width="11.42578125" style="183"/>
    <col min="7946" max="7946" width="16.85546875" style="183" customWidth="1"/>
    <col min="7947" max="8193" width="11.42578125" style="183"/>
    <col min="8194" max="8194" width="5.42578125" style="183" bestFit="1" customWidth="1"/>
    <col min="8195" max="8195" width="54.42578125" style="183" bestFit="1" customWidth="1"/>
    <col min="8196" max="8196" width="11.42578125" style="183" customWidth="1"/>
    <col min="8197" max="8197" width="13.5703125" style="183" bestFit="1" customWidth="1"/>
    <col min="8198" max="8198" width="13" style="183" bestFit="1" customWidth="1"/>
    <col min="8199" max="8199" width="19.85546875" style="183" bestFit="1" customWidth="1"/>
    <col min="8200" max="8200" width="3.140625" style="183" customWidth="1"/>
    <col min="8201" max="8201" width="11.42578125" style="183"/>
    <col min="8202" max="8202" width="16.85546875" style="183" customWidth="1"/>
    <col min="8203" max="8449" width="11.42578125" style="183"/>
    <col min="8450" max="8450" width="5.42578125" style="183" bestFit="1" customWidth="1"/>
    <col min="8451" max="8451" width="54.42578125" style="183" bestFit="1" customWidth="1"/>
    <col min="8452" max="8452" width="11.42578125" style="183" customWidth="1"/>
    <col min="8453" max="8453" width="13.5703125" style="183" bestFit="1" customWidth="1"/>
    <col min="8454" max="8454" width="13" style="183" bestFit="1" customWidth="1"/>
    <col min="8455" max="8455" width="19.85546875" style="183" bestFit="1" customWidth="1"/>
    <col min="8456" max="8456" width="3.140625" style="183" customWidth="1"/>
    <col min="8457" max="8457" width="11.42578125" style="183"/>
    <col min="8458" max="8458" width="16.85546875" style="183" customWidth="1"/>
    <col min="8459" max="8705" width="11.42578125" style="183"/>
    <col min="8706" max="8706" width="5.42578125" style="183" bestFit="1" customWidth="1"/>
    <col min="8707" max="8707" width="54.42578125" style="183" bestFit="1" customWidth="1"/>
    <col min="8708" max="8708" width="11.42578125" style="183" customWidth="1"/>
    <col min="8709" max="8709" width="13.5703125" style="183" bestFit="1" customWidth="1"/>
    <col min="8710" max="8710" width="13" style="183" bestFit="1" customWidth="1"/>
    <col min="8711" max="8711" width="19.85546875" style="183" bestFit="1" customWidth="1"/>
    <col min="8712" max="8712" width="3.140625" style="183" customWidth="1"/>
    <col min="8713" max="8713" width="11.42578125" style="183"/>
    <col min="8714" max="8714" width="16.85546875" style="183" customWidth="1"/>
    <col min="8715" max="8961" width="11.42578125" style="183"/>
    <col min="8962" max="8962" width="5.42578125" style="183" bestFit="1" customWidth="1"/>
    <col min="8963" max="8963" width="54.42578125" style="183" bestFit="1" customWidth="1"/>
    <col min="8964" max="8964" width="11.42578125" style="183" customWidth="1"/>
    <col min="8965" max="8965" width="13.5703125" style="183" bestFit="1" customWidth="1"/>
    <col min="8966" max="8966" width="13" style="183" bestFit="1" customWidth="1"/>
    <col min="8967" max="8967" width="19.85546875" style="183" bestFit="1" customWidth="1"/>
    <col min="8968" max="8968" width="3.140625" style="183" customWidth="1"/>
    <col min="8969" max="8969" width="11.42578125" style="183"/>
    <col min="8970" max="8970" width="16.85546875" style="183" customWidth="1"/>
    <col min="8971" max="9217" width="11.42578125" style="183"/>
    <col min="9218" max="9218" width="5.42578125" style="183" bestFit="1" customWidth="1"/>
    <col min="9219" max="9219" width="54.42578125" style="183" bestFit="1" customWidth="1"/>
    <col min="9220" max="9220" width="11.42578125" style="183" customWidth="1"/>
    <col min="9221" max="9221" width="13.5703125" style="183" bestFit="1" customWidth="1"/>
    <col min="9222" max="9222" width="13" style="183" bestFit="1" customWidth="1"/>
    <col min="9223" max="9223" width="19.85546875" style="183" bestFit="1" customWidth="1"/>
    <col min="9224" max="9224" width="3.140625" style="183" customWidth="1"/>
    <col min="9225" max="9225" width="11.42578125" style="183"/>
    <col min="9226" max="9226" width="16.85546875" style="183" customWidth="1"/>
    <col min="9227" max="9473" width="11.42578125" style="183"/>
    <col min="9474" max="9474" width="5.42578125" style="183" bestFit="1" customWidth="1"/>
    <col min="9475" max="9475" width="54.42578125" style="183" bestFit="1" customWidth="1"/>
    <col min="9476" max="9476" width="11.42578125" style="183" customWidth="1"/>
    <col min="9477" max="9477" width="13.5703125" style="183" bestFit="1" customWidth="1"/>
    <col min="9478" max="9478" width="13" style="183" bestFit="1" customWidth="1"/>
    <col min="9479" max="9479" width="19.85546875" style="183" bestFit="1" customWidth="1"/>
    <col min="9480" max="9480" width="3.140625" style="183" customWidth="1"/>
    <col min="9481" max="9481" width="11.42578125" style="183"/>
    <col min="9482" max="9482" width="16.85546875" style="183" customWidth="1"/>
    <col min="9483" max="9729" width="11.42578125" style="183"/>
    <col min="9730" max="9730" width="5.42578125" style="183" bestFit="1" customWidth="1"/>
    <col min="9731" max="9731" width="54.42578125" style="183" bestFit="1" customWidth="1"/>
    <col min="9732" max="9732" width="11.42578125" style="183" customWidth="1"/>
    <col min="9733" max="9733" width="13.5703125" style="183" bestFit="1" customWidth="1"/>
    <col min="9734" max="9734" width="13" style="183" bestFit="1" customWidth="1"/>
    <col min="9735" max="9735" width="19.85546875" style="183" bestFit="1" customWidth="1"/>
    <col min="9736" max="9736" width="3.140625" style="183" customWidth="1"/>
    <col min="9737" max="9737" width="11.42578125" style="183"/>
    <col min="9738" max="9738" width="16.85546875" style="183" customWidth="1"/>
    <col min="9739" max="9985" width="11.42578125" style="183"/>
    <col min="9986" max="9986" width="5.42578125" style="183" bestFit="1" customWidth="1"/>
    <col min="9987" max="9987" width="54.42578125" style="183" bestFit="1" customWidth="1"/>
    <col min="9988" max="9988" width="11.42578125" style="183" customWidth="1"/>
    <col min="9989" max="9989" width="13.5703125" style="183" bestFit="1" customWidth="1"/>
    <col min="9990" max="9990" width="13" style="183" bestFit="1" customWidth="1"/>
    <col min="9991" max="9991" width="19.85546875" style="183" bestFit="1" customWidth="1"/>
    <col min="9992" max="9992" width="3.140625" style="183" customWidth="1"/>
    <col min="9993" max="9993" width="11.42578125" style="183"/>
    <col min="9994" max="9994" width="16.85546875" style="183" customWidth="1"/>
    <col min="9995" max="10241" width="11.42578125" style="183"/>
    <col min="10242" max="10242" width="5.42578125" style="183" bestFit="1" customWidth="1"/>
    <col min="10243" max="10243" width="54.42578125" style="183" bestFit="1" customWidth="1"/>
    <col min="10244" max="10244" width="11.42578125" style="183" customWidth="1"/>
    <col min="10245" max="10245" width="13.5703125" style="183" bestFit="1" customWidth="1"/>
    <col min="10246" max="10246" width="13" style="183" bestFit="1" customWidth="1"/>
    <col min="10247" max="10247" width="19.85546875" style="183" bestFit="1" customWidth="1"/>
    <col min="10248" max="10248" width="3.140625" style="183" customWidth="1"/>
    <col min="10249" max="10249" width="11.42578125" style="183"/>
    <col min="10250" max="10250" width="16.85546875" style="183" customWidth="1"/>
    <col min="10251" max="10497" width="11.42578125" style="183"/>
    <col min="10498" max="10498" width="5.42578125" style="183" bestFit="1" customWidth="1"/>
    <col min="10499" max="10499" width="54.42578125" style="183" bestFit="1" customWidth="1"/>
    <col min="10500" max="10500" width="11.42578125" style="183" customWidth="1"/>
    <col min="10501" max="10501" width="13.5703125" style="183" bestFit="1" customWidth="1"/>
    <col min="10502" max="10502" width="13" style="183" bestFit="1" customWidth="1"/>
    <col min="10503" max="10503" width="19.85546875" style="183" bestFit="1" customWidth="1"/>
    <col min="10504" max="10504" width="3.140625" style="183" customWidth="1"/>
    <col min="10505" max="10505" width="11.42578125" style="183"/>
    <col min="10506" max="10506" width="16.85546875" style="183" customWidth="1"/>
    <col min="10507" max="10753" width="11.42578125" style="183"/>
    <col min="10754" max="10754" width="5.42578125" style="183" bestFit="1" customWidth="1"/>
    <col min="10755" max="10755" width="54.42578125" style="183" bestFit="1" customWidth="1"/>
    <col min="10756" max="10756" width="11.42578125" style="183" customWidth="1"/>
    <col min="10757" max="10757" width="13.5703125" style="183" bestFit="1" customWidth="1"/>
    <col min="10758" max="10758" width="13" style="183" bestFit="1" customWidth="1"/>
    <col min="10759" max="10759" width="19.85546875" style="183" bestFit="1" customWidth="1"/>
    <col min="10760" max="10760" width="3.140625" style="183" customWidth="1"/>
    <col min="10761" max="10761" width="11.42578125" style="183"/>
    <col min="10762" max="10762" width="16.85546875" style="183" customWidth="1"/>
    <col min="10763" max="11009" width="11.42578125" style="183"/>
    <col min="11010" max="11010" width="5.42578125" style="183" bestFit="1" customWidth="1"/>
    <col min="11011" max="11011" width="54.42578125" style="183" bestFit="1" customWidth="1"/>
    <col min="11012" max="11012" width="11.42578125" style="183" customWidth="1"/>
    <col min="11013" max="11013" width="13.5703125" style="183" bestFit="1" customWidth="1"/>
    <col min="11014" max="11014" width="13" style="183" bestFit="1" customWidth="1"/>
    <col min="11015" max="11015" width="19.85546875" style="183" bestFit="1" customWidth="1"/>
    <col min="11016" max="11016" width="3.140625" style="183" customWidth="1"/>
    <col min="11017" max="11017" width="11.42578125" style="183"/>
    <col min="11018" max="11018" width="16.85546875" style="183" customWidth="1"/>
    <col min="11019" max="11265" width="11.42578125" style="183"/>
    <col min="11266" max="11266" width="5.42578125" style="183" bestFit="1" customWidth="1"/>
    <col min="11267" max="11267" width="54.42578125" style="183" bestFit="1" customWidth="1"/>
    <col min="11268" max="11268" width="11.42578125" style="183" customWidth="1"/>
    <col min="11269" max="11269" width="13.5703125" style="183" bestFit="1" customWidth="1"/>
    <col min="11270" max="11270" width="13" style="183" bestFit="1" customWidth="1"/>
    <col min="11271" max="11271" width="19.85546875" style="183" bestFit="1" customWidth="1"/>
    <col min="11272" max="11272" width="3.140625" style="183" customWidth="1"/>
    <col min="11273" max="11273" width="11.42578125" style="183"/>
    <col min="11274" max="11274" width="16.85546875" style="183" customWidth="1"/>
    <col min="11275" max="11521" width="11.42578125" style="183"/>
    <col min="11522" max="11522" width="5.42578125" style="183" bestFit="1" customWidth="1"/>
    <col min="11523" max="11523" width="54.42578125" style="183" bestFit="1" customWidth="1"/>
    <col min="11524" max="11524" width="11.42578125" style="183" customWidth="1"/>
    <col min="11525" max="11525" width="13.5703125" style="183" bestFit="1" customWidth="1"/>
    <col min="11526" max="11526" width="13" style="183" bestFit="1" customWidth="1"/>
    <col min="11527" max="11527" width="19.85546875" style="183" bestFit="1" customWidth="1"/>
    <col min="11528" max="11528" width="3.140625" style="183" customWidth="1"/>
    <col min="11529" max="11529" width="11.42578125" style="183"/>
    <col min="11530" max="11530" width="16.85546875" style="183" customWidth="1"/>
    <col min="11531" max="11777" width="11.42578125" style="183"/>
    <col min="11778" max="11778" width="5.42578125" style="183" bestFit="1" customWidth="1"/>
    <col min="11779" max="11779" width="54.42578125" style="183" bestFit="1" customWidth="1"/>
    <col min="11780" max="11780" width="11.42578125" style="183" customWidth="1"/>
    <col min="11781" max="11781" width="13.5703125" style="183" bestFit="1" customWidth="1"/>
    <col min="11782" max="11782" width="13" style="183" bestFit="1" customWidth="1"/>
    <col min="11783" max="11783" width="19.85546875" style="183" bestFit="1" customWidth="1"/>
    <col min="11784" max="11784" width="3.140625" style="183" customWidth="1"/>
    <col min="11785" max="11785" width="11.42578125" style="183"/>
    <col min="11786" max="11786" width="16.85546875" style="183" customWidth="1"/>
    <col min="11787" max="12033" width="11.42578125" style="183"/>
    <col min="12034" max="12034" width="5.42578125" style="183" bestFit="1" customWidth="1"/>
    <col min="12035" max="12035" width="54.42578125" style="183" bestFit="1" customWidth="1"/>
    <col min="12036" max="12036" width="11.42578125" style="183" customWidth="1"/>
    <col min="12037" max="12037" width="13.5703125" style="183" bestFit="1" customWidth="1"/>
    <col min="12038" max="12038" width="13" style="183" bestFit="1" customWidth="1"/>
    <col min="12039" max="12039" width="19.85546875" style="183" bestFit="1" customWidth="1"/>
    <col min="12040" max="12040" width="3.140625" style="183" customWidth="1"/>
    <col min="12041" max="12041" width="11.42578125" style="183"/>
    <col min="12042" max="12042" width="16.85546875" style="183" customWidth="1"/>
    <col min="12043" max="12289" width="11.42578125" style="183"/>
    <col min="12290" max="12290" width="5.42578125" style="183" bestFit="1" customWidth="1"/>
    <col min="12291" max="12291" width="54.42578125" style="183" bestFit="1" customWidth="1"/>
    <col min="12292" max="12292" width="11.42578125" style="183" customWidth="1"/>
    <col min="12293" max="12293" width="13.5703125" style="183" bestFit="1" customWidth="1"/>
    <col min="12294" max="12294" width="13" style="183" bestFit="1" customWidth="1"/>
    <col min="12295" max="12295" width="19.85546875" style="183" bestFit="1" customWidth="1"/>
    <col min="12296" max="12296" width="3.140625" style="183" customWidth="1"/>
    <col min="12297" max="12297" width="11.42578125" style="183"/>
    <col min="12298" max="12298" width="16.85546875" style="183" customWidth="1"/>
    <col min="12299" max="12545" width="11.42578125" style="183"/>
    <col min="12546" max="12546" width="5.42578125" style="183" bestFit="1" customWidth="1"/>
    <col min="12547" max="12547" width="54.42578125" style="183" bestFit="1" customWidth="1"/>
    <col min="12548" max="12548" width="11.42578125" style="183" customWidth="1"/>
    <col min="12549" max="12549" width="13.5703125" style="183" bestFit="1" customWidth="1"/>
    <col min="12550" max="12550" width="13" style="183" bestFit="1" customWidth="1"/>
    <col min="12551" max="12551" width="19.85546875" style="183" bestFit="1" customWidth="1"/>
    <col min="12552" max="12552" width="3.140625" style="183" customWidth="1"/>
    <col min="12553" max="12553" width="11.42578125" style="183"/>
    <col min="12554" max="12554" width="16.85546875" style="183" customWidth="1"/>
    <col min="12555" max="12801" width="11.42578125" style="183"/>
    <col min="12802" max="12802" width="5.42578125" style="183" bestFit="1" customWidth="1"/>
    <col min="12803" max="12803" width="54.42578125" style="183" bestFit="1" customWidth="1"/>
    <col min="12804" max="12804" width="11.42578125" style="183" customWidth="1"/>
    <col min="12805" max="12805" width="13.5703125" style="183" bestFit="1" customWidth="1"/>
    <col min="12806" max="12806" width="13" style="183" bestFit="1" customWidth="1"/>
    <col min="12807" max="12807" width="19.85546875" style="183" bestFit="1" customWidth="1"/>
    <col min="12808" max="12808" width="3.140625" style="183" customWidth="1"/>
    <col min="12809" max="12809" width="11.42578125" style="183"/>
    <col min="12810" max="12810" width="16.85546875" style="183" customWidth="1"/>
    <col min="12811" max="13057" width="11.42578125" style="183"/>
    <col min="13058" max="13058" width="5.42578125" style="183" bestFit="1" customWidth="1"/>
    <col min="13059" max="13059" width="54.42578125" style="183" bestFit="1" customWidth="1"/>
    <col min="13060" max="13060" width="11.42578125" style="183" customWidth="1"/>
    <col min="13061" max="13061" width="13.5703125" style="183" bestFit="1" customWidth="1"/>
    <col min="13062" max="13062" width="13" style="183" bestFit="1" customWidth="1"/>
    <col min="13063" max="13063" width="19.85546875" style="183" bestFit="1" customWidth="1"/>
    <col min="13064" max="13064" width="3.140625" style="183" customWidth="1"/>
    <col min="13065" max="13065" width="11.42578125" style="183"/>
    <col min="13066" max="13066" width="16.85546875" style="183" customWidth="1"/>
    <col min="13067" max="13313" width="11.42578125" style="183"/>
    <col min="13314" max="13314" width="5.42578125" style="183" bestFit="1" customWidth="1"/>
    <col min="13315" max="13315" width="54.42578125" style="183" bestFit="1" customWidth="1"/>
    <col min="13316" max="13316" width="11.42578125" style="183" customWidth="1"/>
    <col min="13317" max="13317" width="13.5703125" style="183" bestFit="1" customWidth="1"/>
    <col min="13318" max="13318" width="13" style="183" bestFit="1" customWidth="1"/>
    <col min="13319" max="13319" width="19.85546875" style="183" bestFit="1" customWidth="1"/>
    <col min="13320" max="13320" width="3.140625" style="183" customWidth="1"/>
    <col min="13321" max="13321" width="11.42578125" style="183"/>
    <col min="13322" max="13322" width="16.85546875" style="183" customWidth="1"/>
    <col min="13323" max="13569" width="11.42578125" style="183"/>
    <col min="13570" max="13570" width="5.42578125" style="183" bestFit="1" customWidth="1"/>
    <col min="13571" max="13571" width="54.42578125" style="183" bestFit="1" customWidth="1"/>
    <col min="13572" max="13572" width="11.42578125" style="183" customWidth="1"/>
    <col min="13573" max="13573" width="13.5703125" style="183" bestFit="1" customWidth="1"/>
    <col min="13574" max="13574" width="13" style="183" bestFit="1" customWidth="1"/>
    <col min="13575" max="13575" width="19.85546875" style="183" bestFit="1" customWidth="1"/>
    <col min="13576" max="13576" width="3.140625" style="183" customWidth="1"/>
    <col min="13577" max="13577" width="11.42578125" style="183"/>
    <col min="13578" max="13578" width="16.85546875" style="183" customWidth="1"/>
    <col min="13579" max="13825" width="11.42578125" style="183"/>
    <col min="13826" max="13826" width="5.42578125" style="183" bestFit="1" customWidth="1"/>
    <col min="13827" max="13827" width="54.42578125" style="183" bestFit="1" customWidth="1"/>
    <col min="13828" max="13828" width="11.42578125" style="183" customWidth="1"/>
    <col min="13829" max="13829" width="13.5703125" style="183" bestFit="1" customWidth="1"/>
    <col min="13830" max="13830" width="13" style="183" bestFit="1" customWidth="1"/>
    <col min="13831" max="13831" width="19.85546875" style="183" bestFit="1" customWidth="1"/>
    <col min="13832" max="13832" width="3.140625" style="183" customWidth="1"/>
    <col min="13833" max="13833" width="11.42578125" style="183"/>
    <col min="13834" max="13834" width="16.85546875" style="183" customWidth="1"/>
    <col min="13835" max="14081" width="11.42578125" style="183"/>
    <col min="14082" max="14082" width="5.42578125" style="183" bestFit="1" customWidth="1"/>
    <col min="14083" max="14083" width="54.42578125" style="183" bestFit="1" customWidth="1"/>
    <col min="14084" max="14084" width="11.42578125" style="183" customWidth="1"/>
    <col min="14085" max="14085" width="13.5703125" style="183" bestFit="1" customWidth="1"/>
    <col min="14086" max="14086" width="13" style="183" bestFit="1" customWidth="1"/>
    <col min="14087" max="14087" width="19.85546875" style="183" bestFit="1" customWidth="1"/>
    <col min="14088" max="14088" width="3.140625" style="183" customWidth="1"/>
    <col min="14089" max="14089" width="11.42578125" style="183"/>
    <col min="14090" max="14090" width="16.85546875" style="183" customWidth="1"/>
    <col min="14091" max="14337" width="11.42578125" style="183"/>
    <col min="14338" max="14338" width="5.42578125" style="183" bestFit="1" customWidth="1"/>
    <col min="14339" max="14339" width="54.42578125" style="183" bestFit="1" customWidth="1"/>
    <col min="14340" max="14340" width="11.42578125" style="183" customWidth="1"/>
    <col min="14341" max="14341" width="13.5703125" style="183" bestFit="1" customWidth="1"/>
    <col min="14342" max="14342" width="13" style="183" bestFit="1" customWidth="1"/>
    <col min="14343" max="14343" width="19.85546875" style="183" bestFit="1" customWidth="1"/>
    <col min="14344" max="14344" width="3.140625" style="183" customWidth="1"/>
    <col min="14345" max="14345" width="11.42578125" style="183"/>
    <col min="14346" max="14346" width="16.85546875" style="183" customWidth="1"/>
    <col min="14347" max="14593" width="11.42578125" style="183"/>
    <col min="14594" max="14594" width="5.42578125" style="183" bestFit="1" customWidth="1"/>
    <col min="14595" max="14595" width="54.42578125" style="183" bestFit="1" customWidth="1"/>
    <col min="14596" max="14596" width="11.42578125" style="183" customWidth="1"/>
    <col min="14597" max="14597" width="13.5703125" style="183" bestFit="1" customWidth="1"/>
    <col min="14598" max="14598" width="13" style="183" bestFit="1" customWidth="1"/>
    <col min="14599" max="14599" width="19.85546875" style="183" bestFit="1" customWidth="1"/>
    <col min="14600" max="14600" width="3.140625" style="183" customWidth="1"/>
    <col min="14601" max="14601" width="11.42578125" style="183"/>
    <col min="14602" max="14602" width="16.85546875" style="183" customWidth="1"/>
    <col min="14603" max="14849" width="11.42578125" style="183"/>
    <col min="14850" max="14850" width="5.42578125" style="183" bestFit="1" customWidth="1"/>
    <col min="14851" max="14851" width="54.42578125" style="183" bestFit="1" customWidth="1"/>
    <col min="14852" max="14852" width="11.42578125" style="183" customWidth="1"/>
    <col min="14853" max="14853" width="13.5703125" style="183" bestFit="1" customWidth="1"/>
    <col min="14854" max="14854" width="13" style="183" bestFit="1" customWidth="1"/>
    <col min="14855" max="14855" width="19.85546875" style="183" bestFit="1" customWidth="1"/>
    <col min="14856" max="14856" width="3.140625" style="183" customWidth="1"/>
    <col min="14857" max="14857" width="11.42578125" style="183"/>
    <col min="14858" max="14858" width="16.85546875" style="183" customWidth="1"/>
    <col min="14859" max="15105" width="11.42578125" style="183"/>
    <col min="15106" max="15106" width="5.42578125" style="183" bestFit="1" customWidth="1"/>
    <col min="15107" max="15107" width="54.42578125" style="183" bestFit="1" customWidth="1"/>
    <col min="15108" max="15108" width="11.42578125" style="183" customWidth="1"/>
    <col min="15109" max="15109" width="13.5703125" style="183" bestFit="1" customWidth="1"/>
    <col min="15110" max="15110" width="13" style="183" bestFit="1" customWidth="1"/>
    <col min="15111" max="15111" width="19.85546875" style="183" bestFit="1" customWidth="1"/>
    <col min="15112" max="15112" width="3.140625" style="183" customWidth="1"/>
    <col min="15113" max="15113" width="11.42578125" style="183"/>
    <col min="15114" max="15114" width="16.85546875" style="183" customWidth="1"/>
    <col min="15115" max="15361" width="11.42578125" style="183"/>
    <col min="15362" max="15362" width="5.42578125" style="183" bestFit="1" customWidth="1"/>
    <col min="15363" max="15363" width="54.42578125" style="183" bestFit="1" customWidth="1"/>
    <col min="15364" max="15364" width="11.42578125" style="183" customWidth="1"/>
    <col min="15365" max="15365" width="13.5703125" style="183" bestFit="1" customWidth="1"/>
    <col min="15366" max="15366" width="13" style="183" bestFit="1" customWidth="1"/>
    <col min="15367" max="15367" width="19.85546875" style="183" bestFit="1" customWidth="1"/>
    <col min="15368" max="15368" width="3.140625" style="183" customWidth="1"/>
    <col min="15369" max="15369" width="11.42578125" style="183"/>
    <col min="15370" max="15370" width="16.85546875" style="183" customWidth="1"/>
    <col min="15371" max="15617" width="11.42578125" style="183"/>
    <col min="15618" max="15618" width="5.42578125" style="183" bestFit="1" customWidth="1"/>
    <col min="15619" max="15619" width="54.42578125" style="183" bestFit="1" customWidth="1"/>
    <col min="15620" max="15620" width="11.42578125" style="183" customWidth="1"/>
    <col min="15621" max="15621" width="13.5703125" style="183" bestFit="1" customWidth="1"/>
    <col min="15622" max="15622" width="13" style="183" bestFit="1" customWidth="1"/>
    <col min="15623" max="15623" width="19.85546875" style="183" bestFit="1" customWidth="1"/>
    <col min="15624" max="15624" width="3.140625" style="183" customWidth="1"/>
    <col min="15625" max="15625" width="11.42578125" style="183"/>
    <col min="15626" max="15626" width="16.85546875" style="183" customWidth="1"/>
    <col min="15627" max="15873" width="11.42578125" style="183"/>
    <col min="15874" max="15874" width="5.42578125" style="183" bestFit="1" customWidth="1"/>
    <col min="15875" max="15875" width="54.42578125" style="183" bestFit="1" customWidth="1"/>
    <col min="15876" max="15876" width="11.42578125" style="183" customWidth="1"/>
    <col min="15877" max="15877" width="13.5703125" style="183" bestFit="1" customWidth="1"/>
    <col min="15878" max="15878" width="13" style="183" bestFit="1" customWidth="1"/>
    <col min="15879" max="15879" width="19.85546875" style="183" bestFit="1" customWidth="1"/>
    <col min="15880" max="15880" width="3.140625" style="183" customWidth="1"/>
    <col min="15881" max="15881" width="11.42578125" style="183"/>
    <col min="15882" max="15882" width="16.85546875" style="183" customWidth="1"/>
    <col min="15883" max="16129" width="11.42578125" style="183"/>
    <col min="16130" max="16130" width="5.42578125" style="183" bestFit="1" customWidth="1"/>
    <col min="16131" max="16131" width="54.42578125" style="183" bestFit="1" customWidth="1"/>
    <col min="16132" max="16132" width="11.42578125" style="183" customWidth="1"/>
    <col min="16133" max="16133" width="13.5703125" style="183" bestFit="1" customWidth="1"/>
    <col min="16134" max="16134" width="13" style="183" bestFit="1" customWidth="1"/>
    <col min="16135" max="16135" width="19.85546875" style="183" bestFit="1" customWidth="1"/>
    <col min="16136" max="16136" width="3.140625" style="183" customWidth="1"/>
    <col min="16137" max="16137" width="11.42578125" style="183"/>
    <col min="16138" max="16138" width="16.85546875" style="183" customWidth="1"/>
    <col min="16139" max="16384" width="11.42578125" style="183"/>
  </cols>
  <sheetData>
    <row r="1" spans="1:12" ht="22.5" customHeight="1">
      <c r="A1" s="179"/>
      <c r="B1" s="180"/>
      <c r="C1" s="180"/>
      <c r="D1" s="180"/>
      <c r="E1" s="180"/>
      <c r="F1" s="180"/>
      <c r="G1" s="181"/>
      <c r="H1" s="182"/>
    </row>
    <row r="2" spans="1:12" ht="24" customHeight="1">
      <c r="A2" s="568" t="str">
        <f>+[33]DATOS!Q18</f>
        <v>PROYECTO PLACA HUELLA MUNICIPIOS DE GARZON, PITAL, AGRADO Y PAICOL</v>
      </c>
      <c r="B2" s="569"/>
      <c r="C2" s="569"/>
      <c r="D2" s="569"/>
      <c r="E2" s="569"/>
      <c r="F2" s="569"/>
      <c r="G2" s="570"/>
      <c r="H2" s="184"/>
    </row>
    <row r="3" spans="1:12">
      <c r="A3" s="571" t="str">
        <f>+[33]DATOS!Q19</f>
        <v>DEPARTAMENTO DEL HUILA</v>
      </c>
      <c r="B3" s="572"/>
      <c r="C3" s="572"/>
      <c r="D3" s="572"/>
      <c r="E3" s="572"/>
      <c r="F3" s="572"/>
      <c r="G3" s="573"/>
      <c r="H3" s="185"/>
    </row>
    <row r="4" spans="1:12" ht="9" customHeight="1">
      <c r="A4" s="186"/>
      <c r="B4" s="187"/>
      <c r="C4" s="187"/>
      <c r="D4" s="187"/>
      <c r="E4" s="187"/>
      <c r="F4" s="187"/>
      <c r="G4" s="188"/>
      <c r="H4" s="187"/>
    </row>
    <row r="5" spans="1:12" ht="18">
      <c r="A5" s="574" t="s">
        <v>192</v>
      </c>
      <c r="B5" s="575"/>
      <c r="C5" s="575"/>
      <c r="D5" s="575"/>
      <c r="E5" s="575"/>
      <c r="F5" s="575"/>
      <c r="G5" s="576"/>
      <c r="H5" s="189"/>
      <c r="J5" s="577"/>
      <c r="K5" s="577"/>
      <c r="L5" s="577"/>
    </row>
    <row r="6" spans="1:12" ht="15.75" thickBot="1">
      <c r="A6" s="190"/>
      <c r="B6" s="191"/>
      <c r="C6" s="191"/>
      <c r="D6" s="191"/>
      <c r="E6" s="191"/>
      <c r="F6" s="191"/>
      <c r="G6" s="192"/>
      <c r="H6" s="189"/>
    </row>
    <row r="7" spans="1:12" ht="78" customHeight="1" thickBot="1">
      <c r="A7" s="578" t="str">
        <f>"OBJETO:  "&amp;[33]DATOS!Q20</f>
        <v>OBJETO:  “MEJORAMIENTO DE VÍAS TERCIARIAS MEDIANTE LA CONSTRUCCION DE PLACA HUELLA EN SITIOS CRITICOS DE LOS MUNICIPIOS DE GARZON, EL PITAL, EL AGRADO Y PAICOL DEPARTAMENTO DEL HUILA"</v>
      </c>
      <c r="B7" s="579"/>
      <c r="C7" s="579"/>
      <c r="D7" s="579"/>
      <c r="E7" s="579"/>
      <c r="F7" s="579"/>
      <c r="G7" s="580"/>
      <c r="H7" s="189"/>
    </row>
    <row r="8" spans="1:12" ht="34.5" thickBot="1">
      <c r="A8" s="193" t="s">
        <v>135</v>
      </c>
      <c r="B8" s="194" t="s">
        <v>193</v>
      </c>
      <c r="C8" s="195" t="s">
        <v>194</v>
      </c>
      <c r="D8" s="196" t="s">
        <v>195</v>
      </c>
      <c r="E8" s="196" t="s">
        <v>196</v>
      </c>
      <c r="F8" s="197" t="s">
        <v>197</v>
      </c>
      <c r="G8" s="198" t="s">
        <v>198</v>
      </c>
      <c r="H8" s="199"/>
    </row>
    <row r="9" spans="1:12">
      <c r="A9" s="200"/>
      <c r="B9" s="581" t="s">
        <v>199</v>
      </c>
      <c r="C9" s="581"/>
      <c r="D9" s="581"/>
      <c r="E9" s="581"/>
      <c r="F9" s="581"/>
      <c r="G9" s="201"/>
      <c r="H9" s="202"/>
    </row>
    <row r="10" spans="1:12">
      <c r="A10" s="203">
        <v>1</v>
      </c>
      <c r="B10" s="204" t="s">
        <v>200</v>
      </c>
      <c r="C10" s="205">
        <v>4500000</v>
      </c>
      <c r="D10" s="206">
        <v>0.5</v>
      </c>
      <c r="E10" s="207">
        <v>2</v>
      </c>
      <c r="F10" s="208">
        <v>10</v>
      </c>
      <c r="G10" s="209">
        <f>ROUND((C10*D10*F10*A10*E10),0)</f>
        <v>45000000</v>
      </c>
      <c r="H10" s="210"/>
      <c r="J10" s="211">
        <f>'[33]P. P.HUELLA (2)'!H34</f>
        <v>347192154.55050004</v>
      </c>
    </row>
    <row r="11" spans="1:12">
      <c r="A11" s="203">
        <v>1</v>
      </c>
      <c r="B11" s="212" t="s">
        <v>201</v>
      </c>
      <c r="C11" s="205">
        <v>3500000</v>
      </c>
      <c r="D11" s="206">
        <v>1</v>
      </c>
      <c r="E11" s="207">
        <v>2</v>
      </c>
      <c r="F11" s="208">
        <v>10</v>
      </c>
      <c r="G11" s="209">
        <f t="shared" ref="G11:G20" si="0">ROUND((C11*D11*F11*A11*E11),0)</f>
        <v>70000000</v>
      </c>
      <c r="H11" s="210"/>
    </row>
    <row r="12" spans="1:12">
      <c r="A12" s="203">
        <v>1</v>
      </c>
      <c r="B12" s="212" t="s">
        <v>89</v>
      </c>
      <c r="C12" s="205">
        <v>3800000</v>
      </c>
      <c r="D12" s="206">
        <v>0.2</v>
      </c>
      <c r="E12" s="207">
        <v>2</v>
      </c>
      <c r="F12" s="208">
        <v>10</v>
      </c>
      <c r="G12" s="209">
        <f t="shared" si="0"/>
        <v>15200000</v>
      </c>
      <c r="H12" s="210"/>
    </row>
    <row r="13" spans="1:12">
      <c r="A13" s="203">
        <v>1</v>
      </c>
      <c r="B13" s="212" t="s">
        <v>287</v>
      </c>
      <c r="C13" s="205">
        <v>3800000</v>
      </c>
      <c r="D13" s="206">
        <v>0.2</v>
      </c>
      <c r="E13" s="207">
        <v>2</v>
      </c>
      <c r="F13" s="208">
        <v>10</v>
      </c>
      <c r="G13" s="209">
        <f t="shared" si="0"/>
        <v>15200000</v>
      </c>
      <c r="H13" s="210"/>
    </row>
    <row r="14" spans="1:12">
      <c r="A14" s="203">
        <v>1</v>
      </c>
      <c r="B14" s="212" t="s">
        <v>93</v>
      </c>
      <c r="C14" s="205">
        <v>2500000</v>
      </c>
      <c r="D14" s="206">
        <v>0.5</v>
      </c>
      <c r="E14" s="207">
        <v>2</v>
      </c>
      <c r="F14" s="208">
        <v>10</v>
      </c>
      <c r="G14" s="209">
        <f t="shared" si="0"/>
        <v>25000000</v>
      </c>
      <c r="H14" s="210"/>
    </row>
    <row r="15" spans="1:12">
      <c r="A15" s="203">
        <v>1</v>
      </c>
      <c r="B15" s="204" t="s">
        <v>202</v>
      </c>
      <c r="C15" s="205">
        <v>1800000</v>
      </c>
      <c r="D15" s="206">
        <v>1</v>
      </c>
      <c r="E15" s="207">
        <v>2</v>
      </c>
      <c r="F15" s="208">
        <v>10</v>
      </c>
      <c r="G15" s="209">
        <f>ROUND((C15*D15*F15*A15*E15),0)</f>
        <v>36000000</v>
      </c>
      <c r="H15" s="210"/>
    </row>
    <row r="16" spans="1:12">
      <c r="A16" s="203">
        <v>1</v>
      </c>
      <c r="B16" s="204" t="s">
        <v>203</v>
      </c>
      <c r="C16" s="205">
        <v>1500000</v>
      </c>
      <c r="D16" s="206">
        <v>1</v>
      </c>
      <c r="E16" s="207">
        <v>2</v>
      </c>
      <c r="F16" s="208">
        <v>10</v>
      </c>
      <c r="G16" s="209">
        <f>ROUND((C16*D16*F16*A16*E16),0)</f>
        <v>30000000</v>
      </c>
      <c r="H16" s="210"/>
    </row>
    <row r="17" spans="1:13">
      <c r="A17" s="203">
        <v>1</v>
      </c>
      <c r="B17" s="204" t="s">
        <v>204</v>
      </c>
      <c r="C17" s="205">
        <v>1500000</v>
      </c>
      <c r="D17" s="206">
        <v>1</v>
      </c>
      <c r="E17" s="207">
        <v>2</v>
      </c>
      <c r="F17" s="208">
        <v>10</v>
      </c>
      <c r="G17" s="209">
        <f>ROUND((C17*D17*F17*A17*E17),0)</f>
        <v>30000000</v>
      </c>
      <c r="H17" s="210"/>
    </row>
    <row r="18" spans="1:13">
      <c r="A18" s="213"/>
      <c r="B18" s="555" t="s">
        <v>205</v>
      </c>
      <c r="C18" s="555"/>
      <c r="D18" s="555"/>
      <c r="E18" s="555"/>
      <c r="F18" s="555"/>
      <c r="G18" s="214"/>
      <c r="H18" s="210"/>
    </row>
    <row r="19" spans="1:13">
      <c r="A19" s="215">
        <v>1</v>
      </c>
      <c r="B19" s="216" t="s">
        <v>206</v>
      </c>
      <c r="C19" s="217">
        <v>1800000</v>
      </c>
      <c r="D19" s="218">
        <v>0.6</v>
      </c>
      <c r="E19" s="207">
        <v>2</v>
      </c>
      <c r="F19" s="219">
        <v>10</v>
      </c>
      <c r="G19" s="209">
        <f t="shared" si="0"/>
        <v>21600000</v>
      </c>
      <c r="H19" s="210"/>
    </row>
    <row r="20" spans="1:13" ht="15.75" thickBot="1">
      <c r="A20" s="215">
        <v>1</v>
      </c>
      <c r="B20" s="216" t="s">
        <v>207</v>
      </c>
      <c r="C20" s="217">
        <v>1160000</v>
      </c>
      <c r="D20" s="218">
        <v>0.6</v>
      </c>
      <c r="E20" s="207">
        <v>2</v>
      </c>
      <c r="F20" s="219">
        <v>10</v>
      </c>
      <c r="G20" s="209">
        <f t="shared" si="0"/>
        <v>13920000</v>
      </c>
      <c r="H20" s="210"/>
    </row>
    <row r="21" spans="1:13" ht="15.75" thickBot="1">
      <c r="A21" s="220"/>
      <c r="B21" s="556" t="s">
        <v>208</v>
      </c>
      <c r="C21" s="557"/>
      <c r="D21" s="557"/>
      <c r="E21" s="557"/>
      <c r="F21" s="558"/>
      <c r="G21" s="221">
        <f>SUM(G10:G20)</f>
        <v>301920000</v>
      </c>
      <c r="H21" s="222"/>
    </row>
    <row r="22" spans="1:13" ht="15.75" thickBot="1">
      <c r="A22" s="559" t="s">
        <v>209</v>
      </c>
      <c r="B22" s="560"/>
      <c r="C22" s="560"/>
      <c r="D22" s="560"/>
      <c r="E22" s="560"/>
      <c r="F22" s="560"/>
      <c r="G22" s="561"/>
      <c r="H22" s="223"/>
    </row>
    <row r="23" spans="1:13" ht="23.25" customHeight="1" thickBot="1">
      <c r="A23" s="193" t="s">
        <v>135</v>
      </c>
      <c r="B23" s="194" t="s">
        <v>210</v>
      </c>
      <c r="C23" s="195" t="s">
        <v>134</v>
      </c>
      <c r="D23" s="562" t="s">
        <v>211</v>
      </c>
      <c r="E23" s="563"/>
      <c r="F23" s="195" t="s">
        <v>13</v>
      </c>
      <c r="G23" s="224" t="s">
        <v>212</v>
      </c>
      <c r="H23" s="199"/>
    </row>
    <row r="24" spans="1:13" ht="38.25">
      <c r="A24" s="225">
        <v>1</v>
      </c>
      <c r="B24" s="226" t="s">
        <v>139</v>
      </c>
      <c r="C24" s="227" t="s">
        <v>140</v>
      </c>
      <c r="D24" s="564">
        <v>1400000</v>
      </c>
      <c r="E24" s="565"/>
      <c r="F24" s="208">
        <v>10</v>
      </c>
      <c r="G24" s="228">
        <f>ROUND((A24*D24*F24),0)</f>
        <v>14000000</v>
      </c>
      <c r="H24" s="229"/>
    </row>
    <row r="25" spans="1:13" ht="38.25">
      <c r="A25" s="225">
        <v>1</v>
      </c>
      <c r="B25" s="230" t="s">
        <v>213</v>
      </c>
      <c r="C25" s="227" t="s">
        <v>140</v>
      </c>
      <c r="D25" s="566">
        <v>2020645.8823529421</v>
      </c>
      <c r="E25" s="567"/>
      <c r="F25" s="231">
        <v>10</v>
      </c>
      <c r="G25" s="228">
        <f>ROUND((A25*D25*F25),0)</f>
        <v>20206459</v>
      </c>
      <c r="H25" s="229"/>
      <c r="J25" s="232"/>
      <c r="L25" s="233" t="e">
        <f>+#REF!</f>
        <v>#REF!</v>
      </c>
      <c r="M25" s="234" t="e">
        <f>+L25-L26</f>
        <v>#REF!</v>
      </c>
    </row>
    <row r="26" spans="1:13" ht="25.5">
      <c r="A26" s="225">
        <v>1</v>
      </c>
      <c r="B26" s="230" t="s">
        <v>214</v>
      </c>
      <c r="C26" s="227" t="s">
        <v>140</v>
      </c>
      <c r="D26" s="547">
        <v>3000000</v>
      </c>
      <c r="E26" s="548"/>
      <c r="F26" s="231">
        <v>10</v>
      </c>
      <c r="G26" s="228">
        <f>ROUND((A26*D26*F26),0)</f>
        <v>30000000</v>
      </c>
      <c r="H26" s="229"/>
      <c r="I26" s="235"/>
      <c r="J26" s="236">
        <f>J28/10+(2000000)</f>
        <v>1999999.9823529422</v>
      </c>
      <c r="K26" s="237"/>
      <c r="L26" s="238">
        <f>+K26*J26</f>
        <v>0</v>
      </c>
    </row>
    <row r="27" spans="1:13" ht="15.75" thickBot="1">
      <c r="A27" s="239"/>
      <c r="B27" s="549" t="s">
        <v>215</v>
      </c>
      <c r="C27" s="549"/>
      <c r="D27" s="549"/>
      <c r="E27" s="549"/>
      <c r="F27" s="549"/>
      <c r="G27" s="240">
        <f>SUM(G24:G26)</f>
        <v>64206459</v>
      </c>
      <c r="H27" s="241"/>
      <c r="J27" s="242"/>
      <c r="K27" s="243"/>
    </row>
    <row r="28" spans="1:13">
      <c r="A28" s="550"/>
      <c r="B28" s="552" t="s">
        <v>216</v>
      </c>
      <c r="C28" s="552"/>
      <c r="D28" s="552"/>
      <c r="E28" s="552"/>
      <c r="F28" s="552"/>
      <c r="G28" s="244">
        <f>G21+G27</f>
        <v>366126459</v>
      </c>
      <c r="H28" s="241"/>
      <c r="I28" s="245">
        <f>I30/1.19</f>
        <v>366126458.82352942</v>
      </c>
      <c r="J28" s="246">
        <f>I28-G28</f>
        <v>-0.17647057771682739</v>
      </c>
      <c r="K28" s="234"/>
    </row>
    <row r="29" spans="1:13">
      <c r="A29" s="551"/>
      <c r="B29" s="553" t="s">
        <v>217</v>
      </c>
      <c r="C29" s="553"/>
      <c r="D29" s="553"/>
      <c r="E29" s="553"/>
      <c r="F29" s="553"/>
      <c r="G29" s="247">
        <f>ROUND((G28*0.19),0)</f>
        <v>69564027</v>
      </c>
      <c r="H29" s="248"/>
      <c r="I29" s="249"/>
      <c r="J29" s="246"/>
      <c r="K29" s="234"/>
    </row>
    <row r="30" spans="1:13">
      <c r="A30" s="551"/>
      <c r="B30" s="554" t="s">
        <v>218</v>
      </c>
      <c r="C30" s="554"/>
      <c r="D30" s="554"/>
      <c r="E30" s="554"/>
      <c r="F30" s="554"/>
      <c r="G30" s="250">
        <f>G28+G29</f>
        <v>435690486</v>
      </c>
      <c r="H30" s="248"/>
      <c r="I30" s="251">
        <f>'[33]PRESUPUESTO OFICIAL (Entidad)'!K99</f>
        <v>435690486</v>
      </c>
      <c r="J30" s="246">
        <f>I30-G30</f>
        <v>0</v>
      </c>
      <c r="K30" s="234"/>
      <c r="L30" s="252"/>
    </row>
    <row r="31" spans="1:13">
      <c r="A31" s="253"/>
      <c r="B31" s="254"/>
      <c r="C31" s="254"/>
      <c r="D31" s="254"/>
      <c r="E31" s="254"/>
      <c r="F31" s="254"/>
      <c r="G31" s="255"/>
      <c r="J31" s="256"/>
    </row>
    <row r="32" spans="1:13">
      <c r="A32" s="257"/>
      <c r="G32" s="258"/>
      <c r="J32" s="259" t="e">
        <f>'[33]P. P.HUELLA'!#REF!</f>
        <v>#REF!</v>
      </c>
    </row>
    <row r="33" spans="1:10">
      <c r="A33" s="257"/>
      <c r="F33" s="260"/>
      <c r="G33" s="258"/>
      <c r="J33" s="256">
        <v>990936240</v>
      </c>
    </row>
    <row r="34" spans="1:10">
      <c r="A34" s="257"/>
      <c r="F34" s="260"/>
      <c r="G34" s="258"/>
      <c r="J34" s="256"/>
    </row>
    <row r="35" spans="1:10">
      <c r="A35" s="257"/>
      <c r="F35" s="260"/>
      <c r="G35" s="258"/>
      <c r="J35" s="256"/>
    </row>
    <row r="36" spans="1:10" ht="15.75">
      <c r="A36" s="257"/>
      <c r="B36" s="261" t="str">
        <f>+[33]DATOS!$Q$60</f>
        <v>ELABORO:  PABLO CESAR ARRIETA RAMIREZ</v>
      </c>
      <c r="C36" s="262"/>
      <c r="D36" s="263"/>
      <c r="E36" s="263"/>
      <c r="F36" s="260"/>
      <c r="G36" s="258"/>
      <c r="J36" s="256"/>
    </row>
    <row r="37" spans="1:10" ht="15.75">
      <c r="A37" s="257"/>
      <c r="B37" s="264" t="str">
        <f>+[33]DATOS!$Q$61</f>
        <v xml:space="preserve"> Apoyo Secretaria de Vias Departamental</v>
      </c>
      <c r="C37" s="262"/>
      <c r="D37" s="265" t="str">
        <f>[33]DATOS!U61</f>
        <v xml:space="preserve"> </v>
      </c>
      <c r="E37" s="265"/>
      <c r="F37" s="263"/>
      <c r="G37" s="266"/>
      <c r="H37" s="256"/>
    </row>
    <row r="38" spans="1:10" ht="15.75">
      <c r="A38" s="257"/>
      <c r="B38" s="264" t="str">
        <f>+[33]DATOS!$Q$62</f>
        <v xml:space="preserve"> </v>
      </c>
      <c r="C38" s="262"/>
      <c r="D38" s="265" t="str">
        <f>[33]DATOS!U62</f>
        <v xml:space="preserve"> </v>
      </c>
      <c r="E38" s="265"/>
      <c r="F38" s="263"/>
      <c r="G38" s="266"/>
      <c r="H38" s="256"/>
    </row>
    <row r="39" spans="1:10" ht="15.75">
      <c r="A39" s="267"/>
      <c r="B39" s="268"/>
      <c r="C39" s="268"/>
      <c r="D39" s="260"/>
      <c r="E39" s="260"/>
      <c r="F39" s="269"/>
      <c r="G39" s="270"/>
      <c r="H39" s="256"/>
    </row>
    <row r="40" spans="1:10" ht="15.75">
      <c r="A40" s="257"/>
      <c r="B40" s="271"/>
      <c r="C40" s="272"/>
      <c r="D40" s="263"/>
      <c r="E40" s="263"/>
      <c r="F40" s="263"/>
      <c r="G40" s="273"/>
    </row>
    <row r="41" spans="1:10" ht="15.75">
      <c r="A41" s="274"/>
      <c r="B41" s="182"/>
      <c r="C41" s="275"/>
      <c r="D41" s="276"/>
      <c r="E41" s="276"/>
      <c r="G41" s="277"/>
    </row>
    <row r="42" spans="1:10" ht="19.5" customHeight="1" thickBot="1">
      <c r="A42" s="278"/>
      <c r="B42" s="279"/>
      <c r="C42" s="279"/>
      <c r="D42" s="280"/>
      <c r="E42" s="280"/>
      <c r="F42" s="281"/>
      <c r="G42" s="282"/>
    </row>
  </sheetData>
  <mergeCells count="18">
    <mergeCell ref="D25:E25"/>
    <mergeCell ref="A2:G2"/>
    <mergeCell ref="A3:G3"/>
    <mergeCell ref="A5:G5"/>
    <mergeCell ref="J5:L5"/>
    <mergeCell ref="A7:G7"/>
    <mergeCell ref="B9:F9"/>
    <mergeCell ref="B18:F18"/>
    <mergeCell ref="B21:F21"/>
    <mergeCell ref="A22:G22"/>
    <mergeCell ref="D23:E23"/>
    <mergeCell ref="D24:E24"/>
    <mergeCell ref="D26:E26"/>
    <mergeCell ref="B27:F27"/>
    <mergeCell ref="A28:A30"/>
    <mergeCell ref="B28:F28"/>
    <mergeCell ref="B29:F29"/>
    <mergeCell ref="B30:F30"/>
  </mergeCells>
  <printOptions horizontalCentered="1"/>
  <pageMargins left="0.39370078740157483" right="0.19685039370078741" top="0.39370078740157483" bottom="0.59055118110236227" header="0.39370078740157483" footer="0.39370078740157483"/>
  <pageSetup scale="7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B74B5-C848-403A-A4CC-31BB3F04D760}">
  <dimension ref="A1:L47"/>
  <sheetViews>
    <sheetView view="pageBreakPreview" topLeftCell="A25" zoomScale="80" zoomScaleNormal="100" zoomScaleSheetLayoutView="80" workbookViewId="0">
      <selection activeCell="G58" sqref="G58:X58"/>
    </sheetView>
  </sheetViews>
  <sheetFormatPr baseColWidth="10" defaultRowHeight="15"/>
  <cols>
    <col min="1" max="1" width="8" customWidth="1"/>
    <col min="2" max="2" width="72.5703125" customWidth="1"/>
    <col min="3" max="4" width="15.85546875" customWidth="1"/>
    <col min="5" max="5" width="12.85546875" style="293" customWidth="1"/>
    <col min="12" max="12" width="12.85546875" bestFit="1" customWidth="1"/>
  </cols>
  <sheetData>
    <row r="1" spans="1:6" ht="18">
      <c r="A1" s="613" t="str">
        <f>+[33]DATOS!Q18</f>
        <v>PROYECTO PLACA HUELLA MUNICIPIOS DE GARZON, PITAL, AGRADO Y PAICOL</v>
      </c>
      <c r="B1" s="614"/>
      <c r="C1" s="614"/>
      <c r="D1" s="614"/>
      <c r="E1" s="615"/>
    </row>
    <row r="2" spans="1:6">
      <c r="A2" s="616" t="str">
        <f>+[33]DATOS!Q19</f>
        <v>DEPARTAMENTO DEL HUILA</v>
      </c>
      <c r="B2" s="617"/>
      <c r="C2" s="617"/>
      <c r="D2" s="617"/>
      <c r="E2" s="618"/>
    </row>
    <row r="3" spans="1:6" ht="18">
      <c r="A3" s="619" t="s">
        <v>219</v>
      </c>
      <c r="B3" s="620"/>
      <c r="C3" s="620"/>
      <c r="D3" s="620"/>
      <c r="E3" s="621"/>
    </row>
    <row r="4" spans="1:6" ht="15.75" thickBot="1">
      <c r="A4" s="283"/>
      <c r="B4" s="284"/>
      <c r="C4" s="284"/>
      <c r="D4" s="284"/>
      <c r="E4" s="285"/>
    </row>
    <row r="5" spans="1:6">
      <c r="A5" s="622" t="str">
        <f>"OBJETO:  "&amp;[33]DATOS!Q20</f>
        <v>OBJETO:  “MEJORAMIENTO DE VÍAS TERCIARIAS MEDIANTE LA CONSTRUCCION DE PLACA HUELLA EN SITIOS CRITICOS DE LOS MUNICIPIOS DE GARZON, EL PITAL, EL AGRADO Y PAICOL DEPARTAMENTO DEL HUILA"</v>
      </c>
      <c r="B5" s="623"/>
      <c r="C5" s="623"/>
      <c r="D5" s="623"/>
      <c r="E5" s="624"/>
    </row>
    <row r="6" spans="1:6" ht="43.5" customHeight="1" thickBot="1">
      <c r="A6" s="625"/>
      <c r="B6" s="626"/>
      <c r="C6" s="626"/>
      <c r="D6" s="626"/>
      <c r="E6" s="627"/>
    </row>
    <row r="7" spans="1:6" ht="13.5" customHeight="1" thickBot="1">
      <c r="A7" s="628"/>
      <c r="B7" s="629"/>
      <c r="C7" s="629"/>
      <c r="D7" s="629"/>
      <c r="E7" s="630"/>
    </row>
    <row r="8" spans="1:6" ht="21" customHeight="1" thickBot="1">
      <c r="A8" s="286" t="s">
        <v>75</v>
      </c>
      <c r="B8" s="631" t="s">
        <v>11</v>
      </c>
      <c r="C8" s="632"/>
      <c r="D8" s="633"/>
      <c r="E8" s="287" t="s">
        <v>220</v>
      </c>
    </row>
    <row r="9" spans="1:6" ht="16.5" thickBot="1">
      <c r="A9" s="288" t="s">
        <v>221</v>
      </c>
      <c r="B9" s="600" t="s">
        <v>222</v>
      </c>
      <c r="C9" s="601"/>
      <c r="D9" s="602"/>
      <c r="E9" s="289">
        <v>1</v>
      </c>
    </row>
    <row r="10" spans="1:6" ht="15.75">
      <c r="A10" s="595" t="s">
        <v>223</v>
      </c>
      <c r="B10" s="604" t="s">
        <v>224</v>
      </c>
      <c r="C10" s="605"/>
      <c r="D10" s="606"/>
      <c r="E10" s="290">
        <f>SUM(E11:E14)</f>
        <v>0.20915966666666666</v>
      </c>
    </row>
    <row r="11" spans="1:6" ht="15.75">
      <c r="A11" s="596"/>
      <c r="B11" s="607" t="s">
        <v>225</v>
      </c>
      <c r="C11" s="608"/>
      <c r="D11" s="609"/>
      <c r="E11" s="291">
        <v>8.3330000000000001E-2</v>
      </c>
    </row>
    <row r="12" spans="1:6" ht="15.75">
      <c r="A12" s="596"/>
      <c r="B12" s="607" t="s">
        <v>226</v>
      </c>
      <c r="C12" s="608"/>
      <c r="D12" s="609"/>
      <c r="E12" s="292">
        <v>8.3299999999999997E-4</v>
      </c>
    </row>
    <row r="13" spans="1:6" ht="15.75">
      <c r="A13" s="596"/>
      <c r="B13" s="607" t="s">
        <v>227</v>
      </c>
      <c r="C13" s="608"/>
      <c r="D13" s="609"/>
      <c r="E13" s="291">
        <v>8.3330000000000001E-2</v>
      </c>
      <c r="F13" s="293"/>
    </row>
    <row r="14" spans="1:6" ht="16.5" thickBot="1">
      <c r="A14" s="603"/>
      <c r="B14" s="610" t="s">
        <v>228</v>
      </c>
      <c r="C14" s="611"/>
      <c r="D14" s="612"/>
      <c r="E14" s="294">
        <v>4.1666666666666664E-2</v>
      </c>
      <c r="F14" s="295"/>
    </row>
    <row r="15" spans="1:6" ht="15.75">
      <c r="A15" s="595" t="s">
        <v>229</v>
      </c>
      <c r="B15" s="597" t="s">
        <v>230</v>
      </c>
      <c r="C15" s="597"/>
      <c r="D15" s="597"/>
      <c r="E15" s="290">
        <f>SUM(E16:E22)</f>
        <v>0.37060000000000004</v>
      </c>
      <c r="F15" s="293"/>
    </row>
    <row r="16" spans="1:6" ht="15.75">
      <c r="A16" s="596"/>
      <c r="B16" s="594" t="s">
        <v>231</v>
      </c>
      <c r="C16" s="594"/>
      <c r="D16" s="594"/>
      <c r="E16" s="296">
        <v>8.5000000000000006E-2</v>
      </c>
      <c r="F16" s="293"/>
    </row>
    <row r="17" spans="1:12" ht="15.75">
      <c r="A17" s="596"/>
      <c r="B17" s="594" t="s">
        <v>232</v>
      </c>
      <c r="C17" s="594"/>
      <c r="D17" s="594"/>
      <c r="E17" s="296">
        <v>0.12</v>
      </c>
      <c r="F17" s="293"/>
    </row>
    <row r="18" spans="1:12" ht="15.75">
      <c r="A18" s="596"/>
      <c r="B18" s="594" t="s">
        <v>233</v>
      </c>
      <c r="C18" s="594"/>
      <c r="D18" s="594"/>
      <c r="E18" s="296">
        <v>6.9599999999999995E-2</v>
      </c>
      <c r="F18" s="598" t="s">
        <v>234</v>
      </c>
      <c r="G18" s="599"/>
      <c r="H18" s="599"/>
      <c r="I18" s="599"/>
      <c r="J18" s="599"/>
      <c r="K18" s="599"/>
      <c r="L18" s="233">
        <f>+[33]MO!E7*4</f>
        <v>4000000</v>
      </c>
    </row>
    <row r="19" spans="1:12" ht="15.75">
      <c r="A19" s="596"/>
      <c r="B19" s="594" t="s">
        <v>235</v>
      </c>
      <c r="C19" s="594"/>
      <c r="D19" s="594"/>
      <c r="E19" s="296">
        <v>0.04</v>
      </c>
      <c r="F19" s="293"/>
    </row>
    <row r="20" spans="1:12" ht="15.75">
      <c r="A20" s="596"/>
      <c r="B20" s="594" t="s">
        <v>236</v>
      </c>
      <c r="C20" s="594"/>
      <c r="D20" s="594"/>
      <c r="E20" s="296">
        <v>0.03</v>
      </c>
      <c r="F20" s="293"/>
    </row>
    <row r="21" spans="1:12" ht="18" customHeight="1">
      <c r="A21" s="596"/>
      <c r="B21" s="594" t="s">
        <v>237</v>
      </c>
      <c r="C21" s="594"/>
      <c r="D21" s="594"/>
      <c r="E21" s="296">
        <v>0.02</v>
      </c>
      <c r="F21" s="293"/>
    </row>
    <row r="22" spans="1:12" ht="16.5" thickBot="1">
      <c r="A22" s="596"/>
      <c r="B22" s="582" t="s">
        <v>238</v>
      </c>
      <c r="C22" s="582"/>
      <c r="D22" s="582"/>
      <c r="E22" s="297">
        <v>6.0000000000000001E-3</v>
      </c>
    </row>
    <row r="23" spans="1:12" ht="31.5" customHeight="1">
      <c r="A23" s="590" t="s">
        <v>239</v>
      </c>
      <c r="B23" s="592" t="s">
        <v>240</v>
      </c>
      <c r="C23" s="592"/>
      <c r="D23" s="592"/>
      <c r="E23" s="298">
        <f>(SUM(E24:E28))</f>
        <v>6.5000000000000002E-2</v>
      </c>
    </row>
    <row r="24" spans="1:12" ht="17.25" customHeight="1">
      <c r="A24" s="593"/>
      <c r="B24" s="594" t="s">
        <v>241</v>
      </c>
      <c r="C24" s="594"/>
      <c r="D24" s="594"/>
      <c r="E24" s="296">
        <v>0.02</v>
      </c>
    </row>
    <row r="25" spans="1:12" ht="17.25" customHeight="1">
      <c r="A25" s="593"/>
      <c r="B25" s="594" t="s">
        <v>242</v>
      </c>
      <c r="C25" s="594"/>
      <c r="D25" s="594"/>
      <c r="E25" s="296">
        <v>1.4999999999999999E-2</v>
      </c>
    </row>
    <row r="26" spans="1:12" ht="13.5" customHeight="1">
      <c r="A26" s="593"/>
      <c r="B26" s="594" t="s">
        <v>243</v>
      </c>
      <c r="C26" s="594"/>
      <c r="D26" s="594"/>
      <c r="E26" s="296">
        <v>1.4999999999999999E-2</v>
      </c>
    </row>
    <row r="27" spans="1:12" ht="21.75" customHeight="1">
      <c r="A27" s="593"/>
      <c r="B27" s="594" t="s">
        <v>244</v>
      </c>
      <c r="C27" s="594"/>
      <c r="D27" s="594"/>
      <c r="E27" s="296">
        <v>5.0000000000000001E-3</v>
      </c>
    </row>
    <row r="28" spans="1:12" ht="21.75" customHeight="1" thickBot="1">
      <c r="A28" s="591"/>
      <c r="B28" s="582" t="s">
        <v>245</v>
      </c>
      <c r="C28" s="582"/>
      <c r="D28" s="582"/>
      <c r="E28" s="299">
        <v>0.01</v>
      </c>
    </row>
    <row r="29" spans="1:12" ht="21.75" customHeight="1">
      <c r="A29" s="590" t="s">
        <v>246</v>
      </c>
      <c r="B29" s="592" t="s">
        <v>247</v>
      </c>
      <c r="C29" s="592"/>
      <c r="D29" s="592"/>
      <c r="E29" s="298">
        <f>SUM(E30:E30)</f>
        <v>0.01</v>
      </c>
    </row>
    <row r="30" spans="1:12" ht="21.75" customHeight="1" thickBot="1">
      <c r="A30" s="591"/>
      <c r="B30" s="582" t="s">
        <v>248</v>
      </c>
      <c r="C30" s="582"/>
      <c r="D30" s="582"/>
      <c r="E30" s="297">
        <v>0.01</v>
      </c>
    </row>
    <row r="31" spans="1:12" ht="21.75" customHeight="1">
      <c r="A31" s="590" t="s">
        <v>249</v>
      </c>
      <c r="B31" s="592" t="s">
        <v>250</v>
      </c>
      <c r="C31" s="592"/>
      <c r="D31" s="592"/>
      <c r="E31" s="298">
        <f>+E32+E34+E35+E36+E33</f>
        <v>0.217</v>
      </c>
    </row>
    <row r="32" spans="1:12" ht="21.75" customHeight="1">
      <c r="A32" s="593"/>
      <c r="B32" s="594" t="s">
        <v>251</v>
      </c>
      <c r="C32" s="594"/>
      <c r="D32" s="594"/>
      <c r="E32" s="296">
        <v>7.4999999999999997E-2</v>
      </c>
    </row>
    <row r="33" spans="1:6" ht="21.75" customHeight="1">
      <c r="A33" s="593"/>
      <c r="B33" s="594" t="s">
        <v>252</v>
      </c>
      <c r="C33" s="594"/>
      <c r="D33" s="594"/>
      <c r="E33" s="296">
        <v>0.06</v>
      </c>
    </row>
    <row r="34" spans="1:6" ht="21.75" customHeight="1">
      <c r="A34" s="593"/>
      <c r="B34" s="594" t="s">
        <v>253</v>
      </c>
      <c r="C34" s="594"/>
      <c r="D34" s="594"/>
      <c r="E34" s="296">
        <v>2.7E-2</v>
      </c>
    </row>
    <row r="35" spans="1:6" ht="21.75" customHeight="1">
      <c r="A35" s="593"/>
      <c r="B35" s="594" t="s">
        <v>254</v>
      </c>
      <c r="C35" s="594"/>
      <c r="D35" s="594"/>
      <c r="E35" s="296">
        <v>1.4999999999999999E-2</v>
      </c>
    </row>
    <row r="36" spans="1:6" ht="21.75" customHeight="1">
      <c r="A36" s="593"/>
      <c r="B36" s="594" t="s">
        <v>255</v>
      </c>
      <c r="C36" s="594"/>
      <c r="D36" s="594"/>
      <c r="E36" s="296">
        <v>0.04</v>
      </c>
    </row>
    <row r="37" spans="1:6" ht="21.75" customHeight="1" thickBot="1">
      <c r="A37" s="591"/>
      <c r="B37" s="582" t="s">
        <v>256</v>
      </c>
      <c r="C37" s="582"/>
      <c r="D37" s="582"/>
      <c r="E37" s="300">
        <v>0.01</v>
      </c>
    </row>
    <row r="38" spans="1:6" ht="21.75" customHeight="1" thickBot="1">
      <c r="A38" s="288" t="s">
        <v>257</v>
      </c>
      <c r="B38" s="583" t="s">
        <v>258</v>
      </c>
      <c r="C38" s="583"/>
      <c r="D38" s="583"/>
      <c r="E38" s="289">
        <v>0.12</v>
      </c>
    </row>
    <row r="39" spans="1:6" ht="15" customHeight="1" thickBot="1">
      <c r="A39" s="301"/>
      <c r="B39" s="584" t="s">
        <v>259</v>
      </c>
      <c r="C39" s="585"/>
      <c r="D39" s="586"/>
      <c r="E39" s="302">
        <f>E38+E29+E23+E15+E10+E9+E31+E37</f>
        <v>2.0017596666666666</v>
      </c>
    </row>
    <row r="40" spans="1:6" ht="18" customHeight="1" thickBot="1">
      <c r="A40" s="303"/>
      <c r="B40" s="587" t="s">
        <v>260</v>
      </c>
      <c r="C40" s="588"/>
      <c r="D40" s="588"/>
      <c r="E40" s="304">
        <v>2</v>
      </c>
    </row>
    <row r="42" spans="1:6" ht="96.75" customHeight="1"/>
    <row r="43" spans="1:6" ht="15" customHeight="1">
      <c r="A43" s="589" t="str">
        <f>+[33]DATOS!$Q$60</f>
        <v>ELABORO:  PABLO CESAR ARRIETA RAMIREZ</v>
      </c>
      <c r="B43" s="589"/>
      <c r="C43" s="305"/>
      <c r="D43" s="305"/>
      <c r="E43" s="306"/>
      <c r="F43" s="306"/>
    </row>
    <row r="44" spans="1:6" ht="15.75">
      <c r="A44" s="264" t="str">
        <f>+[33]DATOS!$Q$61</f>
        <v xml:space="preserve"> Apoyo Secretaria de Vias Departamental</v>
      </c>
      <c r="B44" s="262"/>
      <c r="C44" s="265" t="str">
        <f>[33]DATOS!U61</f>
        <v xml:space="preserve"> </v>
      </c>
      <c r="D44" s="307"/>
      <c r="E44" s="306"/>
      <c r="F44" s="306"/>
    </row>
    <row r="45" spans="1:6" ht="15.75">
      <c r="A45" s="264" t="str">
        <f>+[33]DATOS!$Q$62</f>
        <v xml:space="preserve"> </v>
      </c>
      <c r="B45" s="262"/>
      <c r="C45" s="265" t="str">
        <f>[33]DATOS!U62</f>
        <v xml:space="preserve"> </v>
      </c>
      <c r="D45" s="307"/>
      <c r="E45" s="307"/>
      <c r="F45" s="260"/>
    </row>
    <row r="46" spans="1:6" ht="15.75">
      <c r="A46" s="268"/>
      <c r="B46" s="268"/>
      <c r="C46" s="260"/>
      <c r="D46" s="260"/>
      <c r="E46" s="260"/>
      <c r="F46" s="260"/>
    </row>
    <row r="47" spans="1:6" ht="15.75">
      <c r="A47" s="264" t="str">
        <f>+[33]DATOS!$Q$63</f>
        <v>FECHA:  Agosto de 2022</v>
      </c>
      <c r="B47" s="308"/>
    </row>
  </sheetData>
  <mergeCells count="45">
    <mergeCell ref="B8:D8"/>
    <mergeCell ref="A1:E1"/>
    <mergeCell ref="A2:E2"/>
    <mergeCell ref="A3:E3"/>
    <mergeCell ref="A5:E6"/>
    <mergeCell ref="A7:E7"/>
    <mergeCell ref="B9:D9"/>
    <mergeCell ref="A10:A14"/>
    <mergeCell ref="B10:D10"/>
    <mergeCell ref="B11:D11"/>
    <mergeCell ref="B12:D12"/>
    <mergeCell ref="B13:D13"/>
    <mergeCell ref="B14:D14"/>
    <mergeCell ref="F18:K18"/>
    <mergeCell ref="B19:D19"/>
    <mergeCell ref="B20:D20"/>
    <mergeCell ref="B21:D21"/>
    <mergeCell ref="B22:D22"/>
    <mergeCell ref="A15:A22"/>
    <mergeCell ref="B15:D15"/>
    <mergeCell ref="B16:D16"/>
    <mergeCell ref="B17:D17"/>
    <mergeCell ref="B18:D18"/>
    <mergeCell ref="A23:A28"/>
    <mergeCell ref="B23:D23"/>
    <mergeCell ref="B24:D24"/>
    <mergeCell ref="B25:D25"/>
    <mergeCell ref="B26:D26"/>
    <mergeCell ref="B27:D27"/>
    <mergeCell ref="B28:D28"/>
    <mergeCell ref="A29:A30"/>
    <mergeCell ref="B29:D29"/>
    <mergeCell ref="B30:D30"/>
    <mergeCell ref="A31:A37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A43:B43"/>
  </mergeCells>
  <pageMargins left="0.9055118110236221" right="0.70866141732283472" top="0.94488188976377963" bottom="0.74803149606299213" header="0.31496062992125984" footer="0.31496062992125984"/>
  <pageSetup scale="70" orientation="portrait" r:id="rId1"/>
  <colBreaks count="2" manualBreakCount="2">
    <brk id="5" max="42" man="1"/>
    <brk id="6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A3242-BB2C-4363-94BC-792C5BFD7451}">
  <sheetPr>
    <tabColor rgb="FFFFFF00"/>
  </sheetPr>
  <dimension ref="A1:BL65"/>
  <sheetViews>
    <sheetView view="pageBreakPreview" topLeftCell="A40" zoomScale="70" zoomScaleNormal="100" zoomScaleSheetLayoutView="70" workbookViewId="0">
      <selection activeCell="G58" sqref="G58:X58"/>
    </sheetView>
  </sheetViews>
  <sheetFormatPr baseColWidth="10" defaultRowHeight="12.75"/>
  <cols>
    <col min="1" max="1" width="7.42578125" style="309" customWidth="1"/>
    <col min="2" max="2" width="38.85546875" style="309" customWidth="1"/>
    <col min="3" max="3" width="9.42578125" style="309" customWidth="1"/>
    <col min="4" max="22" width="3.28515625" style="364" customWidth="1"/>
    <col min="23" max="23" width="4.140625" style="364" customWidth="1"/>
    <col min="24" max="25" width="3.28515625" style="364" customWidth="1"/>
    <col min="26" max="26" width="3.7109375" style="364" customWidth="1"/>
    <col min="27" max="47" width="4.28515625" style="364" customWidth="1"/>
    <col min="48" max="48" width="3.28515625" style="364" customWidth="1"/>
    <col min="49" max="49" width="4.7109375" style="364" customWidth="1"/>
    <col min="50" max="59" width="3.28515625" style="364" customWidth="1"/>
    <col min="60" max="60" width="19" style="309" customWidth="1"/>
    <col min="61" max="63" width="3.28515625" style="309" customWidth="1"/>
    <col min="64" max="64" width="18.140625" style="309" bestFit="1" customWidth="1"/>
    <col min="65" max="232" width="11.42578125" style="309"/>
    <col min="233" max="233" width="7.42578125" style="309" customWidth="1"/>
    <col min="234" max="234" width="24.5703125" style="309" customWidth="1"/>
    <col min="235" max="235" width="9.42578125" style="309" customWidth="1"/>
    <col min="236" max="283" width="3.28515625" style="309" customWidth="1"/>
    <col min="284" max="284" width="13.7109375" style="309" customWidth="1"/>
    <col min="285" max="488" width="11.42578125" style="309"/>
    <col min="489" max="489" width="7.42578125" style="309" customWidth="1"/>
    <col min="490" max="490" width="24.5703125" style="309" customWidth="1"/>
    <col min="491" max="491" width="9.42578125" style="309" customWidth="1"/>
    <col min="492" max="539" width="3.28515625" style="309" customWidth="1"/>
    <col min="540" max="540" width="13.7109375" style="309" customWidth="1"/>
    <col min="541" max="744" width="11.42578125" style="309"/>
    <col min="745" max="745" width="7.42578125" style="309" customWidth="1"/>
    <col min="746" max="746" width="24.5703125" style="309" customWidth="1"/>
    <col min="747" max="747" width="9.42578125" style="309" customWidth="1"/>
    <col min="748" max="795" width="3.28515625" style="309" customWidth="1"/>
    <col min="796" max="796" width="13.7109375" style="309" customWidth="1"/>
    <col min="797" max="1000" width="11.42578125" style="309"/>
    <col min="1001" max="1001" width="7.42578125" style="309" customWidth="1"/>
    <col min="1002" max="1002" width="24.5703125" style="309" customWidth="1"/>
    <col min="1003" max="1003" width="9.42578125" style="309" customWidth="1"/>
    <col min="1004" max="1051" width="3.28515625" style="309" customWidth="1"/>
    <col min="1052" max="1052" width="13.7109375" style="309" customWidth="1"/>
    <col min="1053" max="1256" width="11.42578125" style="309"/>
    <col min="1257" max="1257" width="7.42578125" style="309" customWidth="1"/>
    <col min="1258" max="1258" width="24.5703125" style="309" customWidth="1"/>
    <col min="1259" max="1259" width="9.42578125" style="309" customWidth="1"/>
    <col min="1260" max="1307" width="3.28515625" style="309" customWidth="1"/>
    <col min="1308" max="1308" width="13.7109375" style="309" customWidth="1"/>
    <col min="1309" max="1512" width="11.42578125" style="309"/>
    <col min="1513" max="1513" width="7.42578125" style="309" customWidth="1"/>
    <col min="1514" max="1514" width="24.5703125" style="309" customWidth="1"/>
    <col min="1515" max="1515" width="9.42578125" style="309" customWidth="1"/>
    <col min="1516" max="1563" width="3.28515625" style="309" customWidth="1"/>
    <col min="1564" max="1564" width="13.7109375" style="309" customWidth="1"/>
    <col min="1565" max="1768" width="11.42578125" style="309"/>
    <col min="1769" max="1769" width="7.42578125" style="309" customWidth="1"/>
    <col min="1770" max="1770" width="24.5703125" style="309" customWidth="1"/>
    <col min="1771" max="1771" width="9.42578125" style="309" customWidth="1"/>
    <col min="1772" max="1819" width="3.28515625" style="309" customWidth="1"/>
    <col min="1820" max="1820" width="13.7109375" style="309" customWidth="1"/>
    <col min="1821" max="2024" width="11.42578125" style="309"/>
    <col min="2025" max="2025" width="7.42578125" style="309" customWidth="1"/>
    <col min="2026" max="2026" width="24.5703125" style="309" customWidth="1"/>
    <col min="2027" max="2027" width="9.42578125" style="309" customWidth="1"/>
    <col min="2028" max="2075" width="3.28515625" style="309" customWidth="1"/>
    <col min="2076" max="2076" width="13.7109375" style="309" customWidth="1"/>
    <col min="2077" max="2280" width="11.42578125" style="309"/>
    <col min="2281" max="2281" width="7.42578125" style="309" customWidth="1"/>
    <col min="2282" max="2282" width="24.5703125" style="309" customWidth="1"/>
    <col min="2283" max="2283" width="9.42578125" style="309" customWidth="1"/>
    <col min="2284" max="2331" width="3.28515625" style="309" customWidth="1"/>
    <col min="2332" max="2332" width="13.7109375" style="309" customWidth="1"/>
    <col min="2333" max="2536" width="11.42578125" style="309"/>
    <col min="2537" max="2537" width="7.42578125" style="309" customWidth="1"/>
    <col min="2538" max="2538" width="24.5703125" style="309" customWidth="1"/>
    <col min="2539" max="2539" width="9.42578125" style="309" customWidth="1"/>
    <col min="2540" max="2587" width="3.28515625" style="309" customWidth="1"/>
    <col min="2588" max="2588" width="13.7109375" style="309" customWidth="1"/>
    <col min="2589" max="2792" width="11.42578125" style="309"/>
    <col min="2793" max="2793" width="7.42578125" style="309" customWidth="1"/>
    <col min="2794" max="2794" width="24.5703125" style="309" customWidth="1"/>
    <col min="2795" max="2795" width="9.42578125" style="309" customWidth="1"/>
    <col min="2796" max="2843" width="3.28515625" style="309" customWidth="1"/>
    <col min="2844" max="2844" width="13.7109375" style="309" customWidth="1"/>
    <col min="2845" max="3048" width="11.42578125" style="309"/>
    <col min="3049" max="3049" width="7.42578125" style="309" customWidth="1"/>
    <col min="3050" max="3050" width="24.5703125" style="309" customWidth="1"/>
    <col min="3051" max="3051" width="9.42578125" style="309" customWidth="1"/>
    <col min="3052" max="3099" width="3.28515625" style="309" customWidth="1"/>
    <col min="3100" max="3100" width="13.7109375" style="309" customWidth="1"/>
    <col min="3101" max="3304" width="11.42578125" style="309"/>
    <col min="3305" max="3305" width="7.42578125" style="309" customWidth="1"/>
    <col min="3306" max="3306" width="24.5703125" style="309" customWidth="1"/>
    <col min="3307" max="3307" width="9.42578125" style="309" customWidth="1"/>
    <col min="3308" max="3355" width="3.28515625" style="309" customWidth="1"/>
    <col min="3356" max="3356" width="13.7109375" style="309" customWidth="1"/>
    <col min="3357" max="3560" width="11.42578125" style="309"/>
    <col min="3561" max="3561" width="7.42578125" style="309" customWidth="1"/>
    <col min="3562" max="3562" width="24.5703125" style="309" customWidth="1"/>
    <col min="3563" max="3563" width="9.42578125" style="309" customWidth="1"/>
    <col min="3564" max="3611" width="3.28515625" style="309" customWidth="1"/>
    <col min="3612" max="3612" width="13.7109375" style="309" customWidth="1"/>
    <col min="3613" max="3816" width="11.42578125" style="309"/>
    <col min="3817" max="3817" width="7.42578125" style="309" customWidth="1"/>
    <col min="3818" max="3818" width="24.5703125" style="309" customWidth="1"/>
    <col min="3819" max="3819" width="9.42578125" style="309" customWidth="1"/>
    <col min="3820" max="3867" width="3.28515625" style="309" customWidth="1"/>
    <col min="3868" max="3868" width="13.7109375" style="309" customWidth="1"/>
    <col min="3869" max="4072" width="11.42578125" style="309"/>
    <col min="4073" max="4073" width="7.42578125" style="309" customWidth="1"/>
    <col min="4074" max="4074" width="24.5703125" style="309" customWidth="1"/>
    <col min="4075" max="4075" width="9.42578125" style="309" customWidth="1"/>
    <col min="4076" max="4123" width="3.28515625" style="309" customWidth="1"/>
    <col min="4124" max="4124" width="13.7109375" style="309" customWidth="1"/>
    <col min="4125" max="4328" width="11.42578125" style="309"/>
    <col min="4329" max="4329" width="7.42578125" style="309" customWidth="1"/>
    <col min="4330" max="4330" width="24.5703125" style="309" customWidth="1"/>
    <col min="4331" max="4331" width="9.42578125" style="309" customWidth="1"/>
    <col min="4332" max="4379" width="3.28515625" style="309" customWidth="1"/>
    <col min="4380" max="4380" width="13.7109375" style="309" customWidth="1"/>
    <col min="4381" max="4584" width="11.42578125" style="309"/>
    <col min="4585" max="4585" width="7.42578125" style="309" customWidth="1"/>
    <col min="4586" max="4586" width="24.5703125" style="309" customWidth="1"/>
    <col min="4587" max="4587" width="9.42578125" style="309" customWidth="1"/>
    <col min="4588" max="4635" width="3.28515625" style="309" customWidth="1"/>
    <col min="4636" max="4636" width="13.7109375" style="309" customWidth="1"/>
    <col min="4637" max="4840" width="11.42578125" style="309"/>
    <col min="4841" max="4841" width="7.42578125" style="309" customWidth="1"/>
    <col min="4842" max="4842" width="24.5703125" style="309" customWidth="1"/>
    <col min="4843" max="4843" width="9.42578125" style="309" customWidth="1"/>
    <col min="4844" max="4891" width="3.28515625" style="309" customWidth="1"/>
    <col min="4892" max="4892" width="13.7109375" style="309" customWidth="1"/>
    <col min="4893" max="5096" width="11.42578125" style="309"/>
    <col min="5097" max="5097" width="7.42578125" style="309" customWidth="1"/>
    <col min="5098" max="5098" width="24.5703125" style="309" customWidth="1"/>
    <col min="5099" max="5099" width="9.42578125" style="309" customWidth="1"/>
    <col min="5100" max="5147" width="3.28515625" style="309" customWidth="1"/>
    <col min="5148" max="5148" width="13.7109375" style="309" customWidth="1"/>
    <col min="5149" max="5352" width="11.42578125" style="309"/>
    <col min="5353" max="5353" width="7.42578125" style="309" customWidth="1"/>
    <col min="5354" max="5354" width="24.5703125" style="309" customWidth="1"/>
    <col min="5355" max="5355" width="9.42578125" style="309" customWidth="1"/>
    <col min="5356" max="5403" width="3.28515625" style="309" customWidth="1"/>
    <col min="5404" max="5404" width="13.7109375" style="309" customWidth="1"/>
    <col min="5405" max="5608" width="11.42578125" style="309"/>
    <col min="5609" max="5609" width="7.42578125" style="309" customWidth="1"/>
    <col min="5610" max="5610" width="24.5703125" style="309" customWidth="1"/>
    <col min="5611" max="5611" width="9.42578125" style="309" customWidth="1"/>
    <col min="5612" max="5659" width="3.28515625" style="309" customWidth="1"/>
    <col min="5660" max="5660" width="13.7109375" style="309" customWidth="1"/>
    <col min="5661" max="5864" width="11.42578125" style="309"/>
    <col min="5865" max="5865" width="7.42578125" style="309" customWidth="1"/>
    <col min="5866" max="5866" width="24.5703125" style="309" customWidth="1"/>
    <col min="5867" max="5867" width="9.42578125" style="309" customWidth="1"/>
    <col min="5868" max="5915" width="3.28515625" style="309" customWidth="1"/>
    <col min="5916" max="5916" width="13.7109375" style="309" customWidth="1"/>
    <col min="5917" max="6120" width="11.42578125" style="309"/>
    <col min="6121" max="6121" width="7.42578125" style="309" customWidth="1"/>
    <col min="6122" max="6122" width="24.5703125" style="309" customWidth="1"/>
    <col min="6123" max="6123" width="9.42578125" style="309" customWidth="1"/>
    <col min="6124" max="6171" width="3.28515625" style="309" customWidth="1"/>
    <col min="6172" max="6172" width="13.7109375" style="309" customWidth="1"/>
    <col min="6173" max="6376" width="11.42578125" style="309"/>
    <col min="6377" max="6377" width="7.42578125" style="309" customWidth="1"/>
    <col min="6378" max="6378" width="24.5703125" style="309" customWidth="1"/>
    <col min="6379" max="6379" width="9.42578125" style="309" customWidth="1"/>
    <col min="6380" max="6427" width="3.28515625" style="309" customWidth="1"/>
    <col min="6428" max="6428" width="13.7109375" style="309" customWidth="1"/>
    <col min="6429" max="6632" width="11.42578125" style="309"/>
    <col min="6633" max="6633" width="7.42578125" style="309" customWidth="1"/>
    <col min="6634" max="6634" width="24.5703125" style="309" customWidth="1"/>
    <col min="6635" max="6635" width="9.42578125" style="309" customWidth="1"/>
    <col min="6636" max="6683" width="3.28515625" style="309" customWidth="1"/>
    <col min="6684" max="6684" width="13.7109375" style="309" customWidth="1"/>
    <col min="6685" max="6888" width="11.42578125" style="309"/>
    <col min="6889" max="6889" width="7.42578125" style="309" customWidth="1"/>
    <col min="6890" max="6890" width="24.5703125" style="309" customWidth="1"/>
    <col min="6891" max="6891" width="9.42578125" style="309" customWidth="1"/>
    <col min="6892" max="6939" width="3.28515625" style="309" customWidth="1"/>
    <col min="6940" max="6940" width="13.7109375" style="309" customWidth="1"/>
    <col min="6941" max="7144" width="11.42578125" style="309"/>
    <col min="7145" max="7145" width="7.42578125" style="309" customWidth="1"/>
    <col min="7146" max="7146" width="24.5703125" style="309" customWidth="1"/>
    <col min="7147" max="7147" width="9.42578125" style="309" customWidth="1"/>
    <col min="7148" max="7195" width="3.28515625" style="309" customWidth="1"/>
    <col min="7196" max="7196" width="13.7109375" style="309" customWidth="1"/>
    <col min="7197" max="7400" width="11.42578125" style="309"/>
    <col min="7401" max="7401" width="7.42578125" style="309" customWidth="1"/>
    <col min="7402" max="7402" width="24.5703125" style="309" customWidth="1"/>
    <col min="7403" max="7403" width="9.42578125" style="309" customWidth="1"/>
    <col min="7404" max="7451" width="3.28515625" style="309" customWidth="1"/>
    <col min="7452" max="7452" width="13.7109375" style="309" customWidth="1"/>
    <col min="7453" max="7656" width="11.42578125" style="309"/>
    <col min="7657" max="7657" width="7.42578125" style="309" customWidth="1"/>
    <col min="7658" max="7658" width="24.5703125" style="309" customWidth="1"/>
    <col min="7659" max="7659" width="9.42578125" style="309" customWidth="1"/>
    <col min="7660" max="7707" width="3.28515625" style="309" customWidth="1"/>
    <col min="7708" max="7708" width="13.7109375" style="309" customWidth="1"/>
    <col min="7709" max="7912" width="11.42578125" style="309"/>
    <col min="7913" max="7913" width="7.42578125" style="309" customWidth="1"/>
    <col min="7914" max="7914" width="24.5703125" style="309" customWidth="1"/>
    <col min="7915" max="7915" width="9.42578125" style="309" customWidth="1"/>
    <col min="7916" max="7963" width="3.28515625" style="309" customWidth="1"/>
    <col min="7964" max="7964" width="13.7109375" style="309" customWidth="1"/>
    <col min="7965" max="8168" width="11.42578125" style="309"/>
    <col min="8169" max="8169" width="7.42578125" style="309" customWidth="1"/>
    <col min="8170" max="8170" width="24.5703125" style="309" customWidth="1"/>
    <col min="8171" max="8171" width="9.42578125" style="309" customWidth="1"/>
    <col min="8172" max="8219" width="3.28515625" style="309" customWidth="1"/>
    <col min="8220" max="8220" width="13.7109375" style="309" customWidth="1"/>
    <col min="8221" max="8424" width="11.42578125" style="309"/>
    <col min="8425" max="8425" width="7.42578125" style="309" customWidth="1"/>
    <col min="8426" max="8426" width="24.5703125" style="309" customWidth="1"/>
    <col min="8427" max="8427" width="9.42578125" style="309" customWidth="1"/>
    <col min="8428" max="8475" width="3.28515625" style="309" customWidth="1"/>
    <col min="8476" max="8476" width="13.7109375" style="309" customWidth="1"/>
    <col min="8477" max="8680" width="11.42578125" style="309"/>
    <col min="8681" max="8681" width="7.42578125" style="309" customWidth="1"/>
    <col min="8682" max="8682" width="24.5703125" style="309" customWidth="1"/>
    <col min="8683" max="8683" width="9.42578125" style="309" customWidth="1"/>
    <col min="8684" max="8731" width="3.28515625" style="309" customWidth="1"/>
    <col min="8732" max="8732" width="13.7109375" style="309" customWidth="1"/>
    <col min="8733" max="8936" width="11.42578125" style="309"/>
    <col min="8937" max="8937" width="7.42578125" style="309" customWidth="1"/>
    <col min="8938" max="8938" width="24.5703125" style="309" customWidth="1"/>
    <col min="8939" max="8939" width="9.42578125" style="309" customWidth="1"/>
    <col min="8940" max="8987" width="3.28515625" style="309" customWidth="1"/>
    <col min="8988" max="8988" width="13.7109375" style="309" customWidth="1"/>
    <col min="8989" max="9192" width="11.42578125" style="309"/>
    <col min="9193" max="9193" width="7.42578125" style="309" customWidth="1"/>
    <col min="9194" max="9194" width="24.5703125" style="309" customWidth="1"/>
    <col min="9195" max="9195" width="9.42578125" style="309" customWidth="1"/>
    <col min="9196" max="9243" width="3.28515625" style="309" customWidth="1"/>
    <col min="9244" max="9244" width="13.7109375" style="309" customWidth="1"/>
    <col min="9245" max="9448" width="11.42578125" style="309"/>
    <col min="9449" max="9449" width="7.42578125" style="309" customWidth="1"/>
    <col min="9450" max="9450" width="24.5703125" style="309" customWidth="1"/>
    <col min="9451" max="9451" width="9.42578125" style="309" customWidth="1"/>
    <col min="9452" max="9499" width="3.28515625" style="309" customWidth="1"/>
    <col min="9500" max="9500" width="13.7109375" style="309" customWidth="1"/>
    <col min="9501" max="9704" width="11.42578125" style="309"/>
    <col min="9705" max="9705" width="7.42578125" style="309" customWidth="1"/>
    <col min="9706" max="9706" width="24.5703125" style="309" customWidth="1"/>
    <col min="9707" max="9707" width="9.42578125" style="309" customWidth="1"/>
    <col min="9708" max="9755" width="3.28515625" style="309" customWidth="1"/>
    <col min="9756" max="9756" width="13.7109375" style="309" customWidth="1"/>
    <col min="9757" max="9960" width="11.42578125" style="309"/>
    <col min="9961" max="9961" width="7.42578125" style="309" customWidth="1"/>
    <col min="9962" max="9962" width="24.5703125" style="309" customWidth="1"/>
    <col min="9963" max="9963" width="9.42578125" style="309" customWidth="1"/>
    <col min="9964" max="10011" width="3.28515625" style="309" customWidth="1"/>
    <col min="10012" max="10012" width="13.7109375" style="309" customWidth="1"/>
    <col min="10013" max="10216" width="11.42578125" style="309"/>
    <col min="10217" max="10217" width="7.42578125" style="309" customWidth="1"/>
    <col min="10218" max="10218" width="24.5703125" style="309" customWidth="1"/>
    <col min="10219" max="10219" width="9.42578125" style="309" customWidth="1"/>
    <col min="10220" max="10267" width="3.28515625" style="309" customWidth="1"/>
    <col min="10268" max="10268" width="13.7109375" style="309" customWidth="1"/>
    <col min="10269" max="10472" width="11.42578125" style="309"/>
    <col min="10473" max="10473" width="7.42578125" style="309" customWidth="1"/>
    <col min="10474" max="10474" width="24.5703125" style="309" customWidth="1"/>
    <col min="10475" max="10475" width="9.42578125" style="309" customWidth="1"/>
    <col min="10476" max="10523" width="3.28515625" style="309" customWidth="1"/>
    <col min="10524" max="10524" width="13.7109375" style="309" customWidth="1"/>
    <col min="10525" max="10728" width="11.42578125" style="309"/>
    <col min="10729" max="10729" width="7.42578125" style="309" customWidth="1"/>
    <col min="10730" max="10730" width="24.5703125" style="309" customWidth="1"/>
    <col min="10731" max="10731" width="9.42578125" style="309" customWidth="1"/>
    <col min="10732" max="10779" width="3.28515625" style="309" customWidth="1"/>
    <col min="10780" max="10780" width="13.7109375" style="309" customWidth="1"/>
    <col min="10781" max="10984" width="11.42578125" style="309"/>
    <col min="10985" max="10985" width="7.42578125" style="309" customWidth="1"/>
    <col min="10986" max="10986" width="24.5703125" style="309" customWidth="1"/>
    <col min="10987" max="10987" width="9.42578125" style="309" customWidth="1"/>
    <col min="10988" max="11035" width="3.28515625" style="309" customWidth="1"/>
    <col min="11036" max="11036" width="13.7109375" style="309" customWidth="1"/>
    <col min="11037" max="11240" width="11.42578125" style="309"/>
    <col min="11241" max="11241" width="7.42578125" style="309" customWidth="1"/>
    <col min="11242" max="11242" width="24.5703125" style="309" customWidth="1"/>
    <col min="11243" max="11243" width="9.42578125" style="309" customWidth="1"/>
    <col min="11244" max="11291" width="3.28515625" style="309" customWidth="1"/>
    <col min="11292" max="11292" width="13.7109375" style="309" customWidth="1"/>
    <col min="11293" max="11496" width="11.42578125" style="309"/>
    <col min="11497" max="11497" width="7.42578125" style="309" customWidth="1"/>
    <col min="11498" max="11498" width="24.5703125" style="309" customWidth="1"/>
    <col min="11499" max="11499" width="9.42578125" style="309" customWidth="1"/>
    <col min="11500" max="11547" width="3.28515625" style="309" customWidth="1"/>
    <col min="11548" max="11548" width="13.7109375" style="309" customWidth="1"/>
    <col min="11549" max="11752" width="11.42578125" style="309"/>
    <col min="11753" max="11753" width="7.42578125" style="309" customWidth="1"/>
    <col min="11754" max="11754" width="24.5703125" style="309" customWidth="1"/>
    <col min="11755" max="11755" width="9.42578125" style="309" customWidth="1"/>
    <col min="11756" max="11803" width="3.28515625" style="309" customWidth="1"/>
    <col min="11804" max="11804" width="13.7109375" style="309" customWidth="1"/>
    <col min="11805" max="12008" width="11.42578125" style="309"/>
    <col min="12009" max="12009" width="7.42578125" style="309" customWidth="1"/>
    <col min="12010" max="12010" width="24.5703125" style="309" customWidth="1"/>
    <col min="12011" max="12011" width="9.42578125" style="309" customWidth="1"/>
    <col min="12012" max="12059" width="3.28515625" style="309" customWidth="1"/>
    <col min="12060" max="12060" width="13.7109375" style="309" customWidth="1"/>
    <col min="12061" max="12264" width="11.42578125" style="309"/>
    <col min="12265" max="12265" width="7.42578125" style="309" customWidth="1"/>
    <col min="12266" max="12266" width="24.5703125" style="309" customWidth="1"/>
    <col min="12267" max="12267" width="9.42578125" style="309" customWidth="1"/>
    <col min="12268" max="12315" width="3.28515625" style="309" customWidth="1"/>
    <col min="12316" max="12316" width="13.7109375" style="309" customWidth="1"/>
    <col min="12317" max="12520" width="11.42578125" style="309"/>
    <col min="12521" max="12521" width="7.42578125" style="309" customWidth="1"/>
    <col min="12522" max="12522" width="24.5703125" style="309" customWidth="1"/>
    <col min="12523" max="12523" width="9.42578125" style="309" customWidth="1"/>
    <col min="12524" max="12571" width="3.28515625" style="309" customWidth="1"/>
    <col min="12572" max="12572" width="13.7109375" style="309" customWidth="1"/>
    <col min="12573" max="12776" width="11.42578125" style="309"/>
    <col min="12777" max="12777" width="7.42578125" style="309" customWidth="1"/>
    <col min="12778" max="12778" width="24.5703125" style="309" customWidth="1"/>
    <col min="12779" max="12779" width="9.42578125" style="309" customWidth="1"/>
    <col min="12780" max="12827" width="3.28515625" style="309" customWidth="1"/>
    <col min="12828" max="12828" width="13.7109375" style="309" customWidth="1"/>
    <col min="12829" max="13032" width="11.42578125" style="309"/>
    <col min="13033" max="13033" width="7.42578125" style="309" customWidth="1"/>
    <col min="13034" max="13034" width="24.5703125" style="309" customWidth="1"/>
    <col min="13035" max="13035" width="9.42578125" style="309" customWidth="1"/>
    <col min="13036" max="13083" width="3.28515625" style="309" customWidth="1"/>
    <col min="13084" max="13084" width="13.7109375" style="309" customWidth="1"/>
    <col min="13085" max="13288" width="11.42578125" style="309"/>
    <col min="13289" max="13289" width="7.42578125" style="309" customWidth="1"/>
    <col min="13290" max="13290" width="24.5703125" style="309" customWidth="1"/>
    <col min="13291" max="13291" width="9.42578125" style="309" customWidth="1"/>
    <col min="13292" max="13339" width="3.28515625" style="309" customWidth="1"/>
    <col min="13340" max="13340" width="13.7109375" style="309" customWidth="1"/>
    <col min="13341" max="13544" width="11.42578125" style="309"/>
    <col min="13545" max="13545" width="7.42578125" style="309" customWidth="1"/>
    <col min="13546" max="13546" width="24.5703125" style="309" customWidth="1"/>
    <col min="13547" max="13547" width="9.42578125" style="309" customWidth="1"/>
    <col min="13548" max="13595" width="3.28515625" style="309" customWidth="1"/>
    <col min="13596" max="13596" width="13.7109375" style="309" customWidth="1"/>
    <col min="13597" max="13800" width="11.42578125" style="309"/>
    <col min="13801" max="13801" width="7.42578125" style="309" customWidth="1"/>
    <col min="13802" max="13802" width="24.5703125" style="309" customWidth="1"/>
    <col min="13803" max="13803" width="9.42578125" style="309" customWidth="1"/>
    <col min="13804" max="13851" width="3.28515625" style="309" customWidth="1"/>
    <col min="13852" max="13852" width="13.7109375" style="309" customWidth="1"/>
    <col min="13853" max="14056" width="11.42578125" style="309"/>
    <col min="14057" max="14057" width="7.42578125" style="309" customWidth="1"/>
    <col min="14058" max="14058" width="24.5703125" style="309" customWidth="1"/>
    <col min="14059" max="14059" width="9.42578125" style="309" customWidth="1"/>
    <col min="14060" max="14107" width="3.28515625" style="309" customWidth="1"/>
    <col min="14108" max="14108" width="13.7109375" style="309" customWidth="1"/>
    <col min="14109" max="14312" width="11.42578125" style="309"/>
    <col min="14313" max="14313" width="7.42578125" style="309" customWidth="1"/>
    <col min="14314" max="14314" width="24.5703125" style="309" customWidth="1"/>
    <col min="14315" max="14315" width="9.42578125" style="309" customWidth="1"/>
    <col min="14316" max="14363" width="3.28515625" style="309" customWidth="1"/>
    <col min="14364" max="14364" width="13.7109375" style="309" customWidth="1"/>
    <col min="14365" max="14568" width="11.42578125" style="309"/>
    <col min="14569" max="14569" width="7.42578125" style="309" customWidth="1"/>
    <col min="14570" max="14570" width="24.5703125" style="309" customWidth="1"/>
    <col min="14571" max="14571" width="9.42578125" style="309" customWidth="1"/>
    <col min="14572" max="14619" width="3.28515625" style="309" customWidth="1"/>
    <col min="14620" max="14620" width="13.7109375" style="309" customWidth="1"/>
    <col min="14621" max="14824" width="11.42578125" style="309"/>
    <col min="14825" max="14825" width="7.42578125" style="309" customWidth="1"/>
    <col min="14826" max="14826" width="24.5703125" style="309" customWidth="1"/>
    <col min="14827" max="14827" width="9.42578125" style="309" customWidth="1"/>
    <col min="14828" max="14875" width="3.28515625" style="309" customWidth="1"/>
    <col min="14876" max="14876" width="13.7109375" style="309" customWidth="1"/>
    <col min="14877" max="15080" width="11.42578125" style="309"/>
    <col min="15081" max="15081" width="7.42578125" style="309" customWidth="1"/>
    <col min="15082" max="15082" width="24.5703125" style="309" customWidth="1"/>
    <col min="15083" max="15083" width="9.42578125" style="309" customWidth="1"/>
    <col min="15084" max="15131" width="3.28515625" style="309" customWidth="1"/>
    <col min="15132" max="15132" width="13.7109375" style="309" customWidth="1"/>
    <col min="15133" max="15336" width="11.42578125" style="309"/>
    <col min="15337" max="15337" width="7.42578125" style="309" customWidth="1"/>
    <col min="15338" max="15338" width="24.5703125" style="309" customWidth="1"/>
    <col min="15339" max="15339" width="9.42578125" style="309" customWidth="1"/>
    <col min="15340" max="15387" width="3.28515625" style="309" customWidth="1"/>
    <col min="15388" max="15388" width="13.7109375" style="309" customWidth="1"/>
    <col min="15389" max="15592" width="11.42578125" style="309"/>
    <col min="15593" max="15593" width="7.42578125" style="309" customWidth="1"/>
    <col min="15594" max="15594" width="24.5703125" style="309" customWidth="1"/>
    <col min="15595" max="15595" width="9.42578125" style="309" customWidth="1"/>
    <col min="15596" max="15643" width="3.28515625" style="309" customWidth="1"/>
    <col min="15644" max="15644" width="13.7109375" style="309" customWidth="1"/>
    <col min="15645" max="15848" width="11.42578125" style="309"/>
    <col min="15849" max="15849" width="7.42578125" style="309" customWidth="1"/>
    <col min="15850" max="15850" width="24.5703125" style="309" customWidth="1"/>
    <col min="15851" max="15851" width="9.42578125" style="309" customWidth="1"/>
    <col min="15852" max="15899" width="3.28515625" style="309" customWidth="1"/>
    <col min="15900" max="15900" width="13.7109375" style="309" customWidth="1"/>
    <col min="15901" max="16104" width="11.42578125" style="309"/>
    <col min="16105" max="16105" width="7.42578125" style="309" customWidth="1"/>
    <col min="16106" max="16106" width="24.5703125" style="309" customWidth="1"/>
    <col min="16107" max="16107" width="9.42578125" style="309" customWidth="1"/>
    <col min="16108" max="16155" width="3.28515625" style="309" customWidth="1"/>
    <col min="16156" max="16156" width="13.7109375" style="309" customWidth="1"/>
    <col min="16157" max="16384" width="11.42578125" style="309"/>
  </cols>
  <sheetData>
    <row r="1" spans="1:64" ht="26.25">
      <c r="A1" s="751" t="s">
        <v>261</v>
      </c>
      <c r="B1" s="751"/>
      <c r="C1" s="751"/>
      <c r="D1" s="751"/>
      <c r="E1" s="751"/>
      <c r="F1" s="751"/>
      <c r="G1" s="751"/>
      <c r="H1" s="751"/>
      <c r="I1" s="751"/>
      <c r="J1" s="751"/>
      <c r="K1" s="751"/>
      <c r="L1" s="751"/>
      <c r="M1" s="751"/>
      <c r="N1" s="751"/>
      <c r="O1" s="751"/>
      <c r="P1" s="751"/>
      <c r="Q1" s="751"/>
      <c r="R1" s="751"/>
      <c r="S1" s="751"/>
      <c r="T1" s="751"/>
      <c r="U1" s="751"/>
      <c r="V1" s="751"/>
      <c r="W1" s="751"/>
      <c r="X1" s="751"/>
      <c r="Y1" s="751"/>
      <c r="Z1" s="751"/>
      <c r="AA1" s="751"/>
      <c r="AB1" s="751"/>
      <c r="AC1" s="751"/>
      <c r="AD1" s="751"/>
      <c r="AE1" s="751"/>
      <c r="AF1" s="751"/>
      <c r="AG1" s="751"/>
      <c r="AH1" s="751"/>
      <c r="AI1" s="751"/>
      <c r="AJ1" s="751"/>
      <c r="AK1" s="751"/>
      <c r="AL1" s="751"/>
      <c r="AM1" s="751"/>
      <c r="AN1" s="751"/>
      <c r="AO1" s="751"/>
      <c r="AP1" s="751"/>
      <c r="AQ1" s="751"/>
      <c r="AR1" s="751"/>
      <c r="AS1" s="751"/>
      <c r="AT1" s="751"/>
      <c r="AU1" s="751"/>
      <c r="AV1" s="751"/>
      <c r="AW1" s="751"/>
      <c r="AX1" s="751"/>
      <c r="AY1" s="751"/>
      <c r="AZ1" s="751"/>
      <c r="BA1" s="751"/>
      <c r="BB1" s="751"/>
      <c r="BC1" s="751"/>
      <c r="BD1" s="751"/>
      <c r="BE1" s="751"/>
      <c r="BF1" s="751"/>
      <c r="BG1" s="751"/>
      <c r="BH1" s="751"/>
    </row>
    <row r="2" spans="1:64" ht="37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0"/>
      <c r="AL2" s="310"/>
      <c r="AM2" s="310"/>
      <c r="AN2" s="310"/>
      <c r="AO2" s="310"/>
      <c r="AP2" s="310"/>
      <c r="AQ2" s="310"/>
      <c r="AR2" s="310"/>
      <c r="AS2" s="310"/>
      <c r="AT2" s="310"/>
      <c r="AU2" s="310"/>
      <c r="AV2" s="310"/>
      <c r="AW2" s="310"/>
      <c r="AX2" s="310"/>
      <c r="AY2" s="310"/>
      <c r="AZ2" s="310"/>
      <c r="BA2" s="310"/>
      <c r="BB2" s="310"/>
      <c r="BC2" s="310"/>
      <c r="BD2" s="310"/>
      <c r="BE2" s="310"/>
      <c r="BF2" s="310"/>
      <c r="BG2" s="310"/>
    </row>
    <row r="3" spans="1:64" ht="48" customHeight="1">
      <c r="A3" s="752" t="str">
        <f>[33]DATOS!Q20</f>
        <v>“MEJORAMIENTO DE VÍAS TERCIARIAS MEDIANTE LA CONSTRUCCION DE PLACA HUELLA EN SITIOS CRITICOS DE LOS MUNICIPIOS DE GARZON, EL PITAL, EL AGRADO Y PAICOL DEPARTAMENTO DEL HUILA"</v>
      </c>
      <c r="B3" s="752"/>
      <c r="C3" s="752"/>
      <c r="D3" s="752"/>
      <c r="E3" s="752"/>
      <c r="F3" s="752"/>
      <c r="G3" s="752"/>
      <c r="H3" s="752"/>
      <c r="I3" s="752"/>
      <c r="J3" s="752"/>
      <c r="K3" s="752"/>
      <c r="L3" s="752"/>
      <c r="M3" s="752"/>
      <c r="N3" s="752"/>
      <c r="O3" s="752"/>
      <c r="P3" s="752"/>
      <c r="Q3" s="752"/>
      <c r="R3" s="752"/>
      <c r="S3" s="752"/>
      <c r="T3" s="752"/>
      <c r="U3" s="752"/>
      <c r="V3" s="752"/>
      <c r="W3" s="752"/>
      <c r="X3" s="752"/>
      <c r="Y3" s="752"/>
      <c r="Z3" s="752"/>
      <c r="AA3" s="752"/>
      <c r="AB3" s="752"/>
      <c r="AC3" s="752"/>
      <c r="AD3" s="752"/>
      <c r="AE3" s="752"/>
      <c r="AF3" s="752"/>
      <c r="AG3" s="752"/>
      <c r="AH3" s="752"/>
      <c r="AI3" s="752"/>
      <c r="AJ3" s="752"/>
      <c r="AK3" s="752"/>
      <c r="AL3" s="752"/>
      <c r="AM3" s="752"/>
      <c r="AN3" s="752"/>
      <c r="AO3" s="752"/>
      <c r="AP3" s="752"/>
      <c r="AQ3" s="752"/>
      <c r="AR3" s="752"/>
      <c r="AS3" s="752"/>
      <c r="AT3" s="752"/>
      <c r="AU3" s="752"/>
      <c r="AV3" s="752"/>
      <c r="AW3" s="752"/>
      <c r="AX3" s="752"/>
      <c r="AY3" s="752"/>
      <c r="AZ3" s="752"/>
      <c r="BA3" s="752"/>
      <c r="BB3" s="752"/>
      <c r="BC3" s="752"/>
      <c r="BD3" s="752"/>
      <c r="BE3" s="752"/>
      <c r="BF3" s="752"/>
      <c r="BG3" s="752"/>
    </row>
    <row r="4" spans="1:64" ht="20.25" customHeight="1">
      <c r="A4" s="753" t="s">
        <v>262</v>
      </c>
      <c r="B4" s="753"/>
      <c r="C4" s="753"/>
      <c r="D4" s="753"/>
      <c r="E4" s="753"/>
      <c r="F4" s="753"/>
      <c r="G4" s="753"/>
      <c r="H4" s="753"/>
      <c r="I4" s="753"/>
      <c r="J4" s="753"/>
      <c r="K4" s="753"/>
      <c r="L4" s="753"/>
      <c r="M4" s="753"/>
      <c r="N4" s="753"/>
      <c r="O4" s="753"/>
      <c r="P4" s="753"/>
      <c r="Q4" s="753"/>
      <c r="R4" s="753"/>
      <c r="S4" s="753"/>
      <c r="T4" s="753"/>
      <c r="U4" s="753"/>
      <c r="V4" s="753"/>
      <c r="W4" s="753"/>
      <c r="X4" s="753"/>
      <c r="Y4" s="753"/>
      <c r="Z4" s="753"/>
      <c r="AA4" s="753"/>
      <c r="AB4" s="753"/>
      <c r="AC4" s="753"/>
      <c r="AD4" s="753"/>
      <c r="AE4" s="753"/>
      <c r="AF4" s="753"/>
      <c r="AG4" s="753"/>
      <c r="AH4" s="753"/>
      <c r="AI4" s="753"/>
      <c r="AJ4" s="753"/>
      <c r="AK4" s="753"/>
      <c r="AL4" s="753"/>
      <c r="AM4" s="753"/>
      <c r="AN4" s="753"/>
      <c r="AO4" s="753"/>
      <c r="AP4" s="753"/>
      <c r="AQ4" s="753"/>
      <c r="AR4" s="753"/>
      <c r="AS4" s="753"/>
      <c r="AT4" s="753"/>
      <c r="AU4" s="753"/>
      <c r="AV4" s="753"/>
      <c r="AW4" s="753"/>
      <c r="AX4" s="753"/>
      <c r="AY4" s="753"/>
      <c r="AZ4" s="753"/>
      <c r="BA4" s="753"/>
      <c r="BB4" s="753"/>
      <c r="BC4" s="753"/>
      <c r="BD4" s="753"/>
      <c r="BE4" s="753"/>
      <c r="BF4" s="753"/>
      <c r="BG4" s="753"/>
    </row>
    <row r="5" spans="1:64" ht="20.25" customHeight="1">
      <c r="A5" s="754" t="s">
        <v>263</v>
      </c>
      <c r="B5" s="754"/>
      <c r="C5" s="754" t="s">
        <v>264</v>
      </c>
      <c r="D5" s="754"/>
      <c r="E5" s="754"/>
      <c r="F5" s="754"/>
      <c r="G5" s="754"/>
      <c r="H5" s="754"/>
      <c r="I5" s="311"/>
      <c r="J5" s="755" t="s">
        <v>265</v>
      </c>
      <c r="K5" s="755"/>
      <c r="L5" s="755"/>
      <c r="M5" s="755"/>
      <c r="N5" s="755"/>
      <c r="O5" s="755"/>
      <c r="P5" s="755"/>
      <c r="Q5" s="755"/>
      <c r="R5" s="755"/>
      <c r="S5" s="755"/>
      <c r="T5" s="755"/>
      <c r="U5" s="755"/>
      <c r="V5" s="755"/>
      <c r="W5" s="755"/>
      <c r="X5" s="755"/>
      <c r="Y5" s="755"/>
      <c r="Z5" s="755"/>
      <c r="AA5" s="755"/>
      <c r="AB5" s="755"/>
      <c r="AC5" s="755"/>
      <c r="AD5" s="755"/>
      <c r="AE5" s="755"/>
      <c r="AF5" s="755"/>
      <c r="AG5" s="755"/>
      <c r="AH5" s="755"/>
      <c r="AI5" s="755"/>
      <c r="AJ5" s="755"/>
      <c r="AK5" s="755"/>
      <c r="AL5" s="755"/>
      <c r="AM5" s="755"/>
      <c r="AN5" s="755"/>
      <c r="AO5" s="755"/>
      <c r="AP5" s="755"/>
      <c r="AQ5" s="755"/>
      <c r="AR5" s="755"/>
      <c r="AS5" s="755"/>
      <c r="AT5" s="755"/>
      <c r="AU5" s="755"/>
      <c r="AV5" s="755"/>
      <c r="AW5" s="755"/>
      <c r="AX5" s="755"/>
      <c r="AY5" s="755"/>
      <c r="AZ5" s="755"/>
      <c r="BA5" s="755"/>
      <c r="BB5" s="755"/>
      <c r="BC5" s="755"/>
      <c r="BD5" s="755"/>
      <c r="BE5" s="755"/>
      <c r="BF5" s="755"/>
      <c r="BG5" s="755"/>
    </row>
    <row r="6" spans="1:64" ht="13.5" thickBot="1">
      <c r="A6" s="742"/>
      <c r="B6" s="742"/>
      <c r="C6" s="312"/>
      <c r="D6" s="312"/>
      <c r="E6" s="312"/>
      <c r="F6" s="312"/>
      <c r="G6" s="312"/>
      <c r="H6" s="312"/>
      <c r="I6" s="312"/>
      <c r="J6" s="312"/>
      <c r="K6" s="312"/>
      <c r="L6" s="312"/>
      <c r="M6" s="312"/>
      <c r="N6" s="312"/>
      <c r="O6" s="312"/>
      <c r="P6" s="312"/>
      <c r="Q6" s="312"/>
      <c r="R6" s="312"/>
      <c r="S6" s="312"/>
      <c r="T6" s="312"/>
      <c r="U6" s="312"/>
      <c r="V6" s="312"/>
      <c r="W6" s="312"/>
      <c r="X6" s="312"/>
      <c r="Y6" s="312"/>
      <c r="Z6" s="312"/>
      <c r="AA6" s="312"/>
      <c r="AB6" s="312">
        <v>5</v>
      </c>
      <c r="AC6" s="312"/>
      <c r="AD6" s="312"/>
      <c r="AE6" s="312"/>
      <c r="AF6" s="312"/>
      <c r="AG6" s="312"/>
      <c r="AH6" s="312"/>
      <c r="AI6" s="312"/>
      <c r="AJ6" s="312"/>
      <c r="AK6" s="312"/>
      <c r="AL6" s="312"/>
      <c r="AM6" s="312"/>
      <c r="AN6" s="312"/>
      <c r="AO6" s="312"/>
      <c r="AP6" s="312"/>
      <c r="AQ6" s="312"/>
      <c r="AR6" s="312"/>
      <c r="AS6" s="312"/>
      <c r="AT6" s="312"/>
      <c r="AU6" s="312"/>
      <c r="AV6" s="312"/>
      <c r="AW6" s="312"/>
      <c r="AX6" s="312"/>
      <c r="AY6" s="312"/>
      <c r="AZ6" s="312"/>
      <c r="BA6" s="312"/>
      <c r="BB6" s="312"/>
      <c r="BC6" s="312"/>
      <c r="BD6" s="312"/>
      <c r="BE6" s="312"/>
      <c r="BF6" s="312"/>
      <c r="BG6" s="312"/>
    </row>
    <row r="7" spans="1:64" ht="16.5" customHeight="1" thickBot="1">
      <c r="A7" s="743" t="s">
        <v>75</v>
      </c>
      <c r="B7" s="743" t="s">
        <v>11</v>
      </c>
      <c r="C7" s="745" t="s">
        <v>266</v>
      </c>
      <c r="D7" s="747" t="s">
        <v>78</v>
      </c>
      <c r="E7" s="748"/>
      <c r="F7" s="748"/>
      <c r="G7" s="748"/>
      <c r="H7" s="748"/>
      <c r="I7" s="748"/>
      <c r="J7" s="748"/>
      <c r="K7" s="748"/>
      <c r="L7" s="748"/>
      <c r="M7" s="748"/>
      <c r="N7" s="748"/>
      <c r="O7" s="748"/>
      <c r="P7" s="748"/>
      <c r="Q7" s="748"/>
      <c r="R7" s="748"/>
      <c r="S7" s="748"/>
      <c r="T7" s="748"/>
      <c r="U7" s="748"/>
      <c r="V7" s="748"/>
      <c r="W7" s="748"/>
      <c r="X7" s="748"/>
      <c r="Y7" s="748"/>
      <c r="Z7" s="748"/>
      <c r="AA7" s="748"/>
      <c r="AB7" s="748"/>
      <c r="AC7" s="748"/>
      <c r="AD7" s="748"/>
      <c r="AE7" s="748"/>
      <c r="AF7" s="748"/>
      <c r="AG7" s="748"/>
      <c r="AH7" s="748"/>
      <c r="AI7" s="748"/>
      <c r="AJ7" s="748"/>
      <c r="AK7" s="748"/>
      <c r="AL7" s="748"/>
      <c r="AM7" s="748"/>
      <c r="AN7" s="748"/>
      <c r="AO7" s="748"/>
      <c r="AP7" s="748"/>
      <c r="AQ7" s="748"/>
      <c r="AR7" s="748"/>
      <c r="AS7" s="748"/>
      <c r="AT7" s="748"/>
      <c r="AU7" s="748"/>
      <c r="AV7" s="748"/>
      <c r="AW7" s="748"/>
      <c r="AX7" s="748"/>
      <c r="AY7" s="748"/>
      <c r="AZ7" s="748"/>
      <c r="BA7" s="748"/>
      <c r="BB7" s="748"/>
      <c r="BC7" s="748"/>
      <c r="BD7" s="748"/>
      <c r="BE7" s="748"/>
      <c r="BF7" s="748"/>
      <c r="BG7" s="748"/>
      <c r="BH7" s="749" t="s">
        <v>63</v>
      </c>
      <c r="BI7" s="313"/>
      <c r="BJ7" s="313"/>
      <c r="BK7" s="313"/>
    </row>
    <row r="8" spans="1:64" ht="12.75" customHeight="1" thickBot="1">
      <c r="A8" s="744"/>
      <c r="B8" s="744"/>
      <c r="C8" s="746"/>
      <c r="D8" s="747">
        <v>1</v>
      </c>
      <c r="E8" s="748"/>
      <c r="F8" s="748"/>
      <c r="G8" s="748"/>
      <c r="H8" s="734">
        <v>2</v>
      </c>
      <c r="I8" s="734"/>
      <c r="J8" s="734"/>
      <c r="K8" s="734"/>
      <c r="L8" s="740">
        <v>3</v>
      </c>
      <c r="M8" s="734"/>
      <c r="N8" s="734"/>
      <c r="O8" s="741"/>
      <c r="P8" s="734">
        <v>4</v>
      </c>
      <c r="Q8" s="734"/>
      <c r="R8" s="734"/>
      <c r="S8" s="734"/>
      <c r="T8" s="740">
        <v>5</v>
      </c>
      <c r="U8" s="734"/>
      <c r="V8" s="734"/>
      <c r="W8" s="741"/>
      <c r="X8" s="734">
        <v>6</v>
      </c>
      <c r="Y8" s="734"/>
      <c r="Z8" s="734"/>
      <c r="AA8" s="734"/>
      <c r="AB8" s="734">
        <v>7</v>
      </c>
      <c r="AC8" s="734"/>
      <c r="AD8" s="734"/>
      <c r="AE8" s="734"/>
      <c r="AF8" s="734">
        <v>8</v>
      </c>
      <c r="AG8" s="734"/>
      <c r="AH8" s="734"/>
      <c r="AI8" s="734"/>
      <c r="AJ8" s="740">
        <v>9</v>
      </c>
      <c r="AK8" s="734"/>
      <c r="AL8" s="734"/>
      <c r="AM8" s="741"/>
      <c r="AN8" s="734">
        <v>10</v>
      </c>
      <c r="AO8" s="734"/>
      <c r="AP8" s="734"/>
      <c r="AQ8" s="734"/>
      <c r="AR8" s="734">
        <v>11</v>
      </c>
      <c r="AS8" s="734"/>
      <c r="AT8" s="734"/>
      <c r="AU8" s="734"/>
      <c r="AV8" s="734">
        <v>12</v>
      </c>
      <c r="AW8" s="734"/>
      <c r="AX8" s="734"/>
      <c r="AY8" s="734"/>
      <c r="AZ8" s="734">
        <v>13</v>
      </c>
      <c r="BA8" s="734"/>
      <c r="BB8" s="734"/>
      <c r="BC8" s="734"/>
      <c r="BD8" s="734">
        <v>14</v>
      </c>
      <c r="BE8" s="734"/>
      <c r="BF8" s="734"/>
      <c r="BG8" s="734"/>
      <c r="BH8" s="750"/>
      <c r="BI8" s="314"/>
      <c r="BJ8" s="314"/>
      <c r="BK8" s="314"/>
    </row>
    <row r="9" spans="1:64" ht="12.75" customHeight="1" thickBot="1">
      <c r="A9" s="735" t="s">
        <v>267</v>
      </c>
      <c r="B9" s="656"/>
      <c r="C9" s="736"/>
      <c r="D9" s="315"/>
      <c r="E9" s="316"/>
      <c r="F9" s="316"/>
      <c r="G9" s="316"/>
      <c r="H9" s="317"/>
      <c r="I9" s="316"/>
      <c r="J9" s="316"/>
      <c r="K9" s="318"/>
      <c r="L9" s="316"/>
      <c r="M9" s="316"/>
      <c r="N9" s="316"/>
      <c r="O9" s="316"/>
      <c r="P9" s="317"/>
      <c r="Q9" s="316"/>
      <c r="R9" s="316"/>
      <c r="S9" s="318"/>
      <c r="T9" s="316"/>
      <c r="U9" s="316"/>
      <c r="V9" s="316"/>
      <c r="W9" s="316"/>
      <c r="X9" s="317"/>
      <c r="Y9" s="316"/>
      <c r="Z9" s="316"/>
      <c r="AA9" s="318"/>
      <c r="AB9" s="316"/>
      <c r="AC9" s="316"/>
      <c r="AD9" s="316"/>
      <c r="AE9" s="316"/>
      <c r="AF9" s="316"/>
      <c r="AG9" s="316"/>
      <c r="AH9" s="316"/>
      <c r="AI9" s="316"/>
      <c r="AJ9" s="316"/>
      <c r="AK9" s="316"/>
      <c r="AL9" s="316"/>
      <c r="AM9" s="316"/>
      <c r="AN9" s="316"/>
      <c r="AO9" s="316"/>
      <c r="AP9" s="316"/>
      <c r="AQ9" s="316"/>
      <c r="AR9" s="316"/>
      <c r="AS9" s="316"/>
      <c r="AT9" s="316"/>
      <c r="AU9" s="316"/>
      <c r="AV9" s="317"/>
      <c r="AW9" s="316"/>
      <c r="AX9" s="316"/>
      <c r="AY9" s="318"/>
      <c r="AZ9" s="316"/>
      <c r="BA9" s="316"/>
      <c r="BB9" s="316"/>
      <c r="BC9" s="316"/>
      <c r="BD9" s="317"/>
      <c r="BE9" s="316"/>
      <c r="BF9" s="316"/>
      <c r="BG9" s="318"/>
      <c r="BH9" s="319"/>
      <c r="BI9" s="314"/>
      <c r="BJ9" s="314"/>
      <c r="BK9" s="314"/>
    </row>
    <row r="10" spans="1:64" ht="21" customHeight="1">
      <c r="A10" s="701">
        <v>1</v>
      </c>
      <c r="B10" s="703" t="s">
        <v>268</v>
      </c>
      <c r="C10" s="705">
        <v>2</v>
      </c>
      <c r="D10" s="738"/>
      <c r="E10" s="739"/>
      <c r="F10" s="739"/>
      <c r="G10" s="739"/>
      <c r="H10" s="721"/>
      <c r="I10" s="721"/>
      <c r="J10" s="721"/>
      <c r="K10" s="722"/>
      <c r="L10" s="729"/>
      <c r="M10" s="730"/>
      <c r="N10" s="731"/>
      <c r="O10" s="732"/>
      <c r="P10" s="733"/>
      <c r="Q10" s="730"/>
      <c r="R10" s="731"/>
      <c r="S10" s="732"/>
      <c r="T10" s="725"/>
      <c r="U10" s="726"/>
      <c r="V10" s="723"/>
      <c r="W10" s="724"/>
      <c r="X10" s="725"/>
      <c r="Y10" s="726"/>
      <c r="Z10" s="723"/>
      <c r="AA10" s="724"/>
      <c r="AB10" s="725"/>
      <c r="AC10" s="726"/>
      <c r="AD10" s="723"/>
      <c r="AE10" s="724"/>
      <c r="AF10" s="725"/>
      <c r="AG10" s="726"/>
      <c r="AH10" s="723"/>
      <c r="AI10" s="724"/>
      <c r="AJ10" s="725"/>
      <c r="AK10" s="726"/>
      <c r="AL10" s="723"/>
      <c r="AM10" s="724"/>
      <c r="AN10" s="725"/>
      <c r="AO10" s="726"/>
      <c r="AP10" s="723"/>
      <c r="AQ10" s="724"/>
      <c r="AR10" s="725"/>
      <c r="AS10" s="726"/>
      <c r="AT10" s="723"/>
      <c r="AU10" s="724"/>
      <c r="AV10" s="725"/>
      <c r="AW10" s="726"/>
      <c r="AX10" s="723"/>
      <c r="AY10" s="727"/>
      <c r="AZ10" s="728"/>
      <c r="BA10" s="721"/>
      <c r="BB10" s="721"/>
      <c r="BC10" s="721"/>
      <c r="BD10" s="721"/>
      <c r="BE10" s="721"/>
      <c r="BF10" s="721"/>
      <c r="BG10" s="722"/>
      <c r="BH10" s="320"/>
      <c r="BI10" s="321"/>
      <c r="BJ10" s="321"/>
      <c r="BK10" s="321"/>
    </row>
    <row r="11" spans="1:64" ht="19.5" customHeight="1" thickBot="1">
      <c r="A11" s="702"/>
      <c r="B11" s="737"/>
      <c r="C11" s="716"/>
      <c r="D11" s="698"/>
      <c r="E11" s="699"/>
      <c r="F11" s="699"/>
      <c r="G11" s="699"/>
      <c r="H11" s="699"/>
      <c r="I11" s="699"/>
      <c r="J11" s="699"/>
      <c r="K11" s="700"/>
      <c r="L11" s="712"/>
      <c r="M11" s="712"/>
      <c r="N11" s="712"/>
      <c r="O11" s="713"/>
      <c r="P11" s="711"/>
      <c r="Q11" s="712"/>
      <c r="R11" s="712"/>
      <c r="S11" s="713"/>
      <c r="T11" s="711"/>
      <c r="U11" s="712"/>
      <c r="V11" s="712"/>
      <c r="W11" s="713"/>
      <c r="X11" s="711"/>
      <c r="Y11" s="712"/>
      <c r="Z11" s="712"/>
      <c r="AA11" s="713"/>
      <c r="AB11" s="711"/>
      <c r="AC11" s="712"/>
      <c r="AD11" s="712"/>
      <c r="AE11" s="713"/>
      <c r="AF11" s="711"/>
      <c r="AG11" s="712"/>
      <c r="AH11" s="712"/>
      <c r="AI11" s="713"/>
      <c r="AJ11" s="711"/>
      <c r="AK11" s="712"/>
      <c r="AL11" s="712"/>
      <c r="AM11" s="713"/>
      <c r="AN11" s="711"/>
      <c r="AO11" s="712"/>
      <c r="AP11" s="712"/>
      <c r="AQ11" s="713"/>
      <c r="AR11" s="711"/>
      <c r="AS11" s="712"/>
      <c r="AT11" s="712"/>
      <c r="AU11" s="713"/>
      <c r="AV11" s="711"/>
      <c r="AW11" s="712"/>
      <c r="AX11" s="712"/>
      <c r="AY11" s="712"/>
      <c r="AZ11" s="698"/>
      <c r="BA11" s="699"/>
      <c r="BB11" s="699"/>
      <c r="BC11" s="699"/>
      <c r="BD11" s="699"/>
      <c r="BE11" s="699"/>
      <c r="BF11" s="699"/>
      <c r="BG11" s="700"/>
      <c r="BH11" s="322">
        <f>SUM(D11:BG11)</f>
        <v>0</v>
      </c>
      <c r="BI11" s="323"/>
      <c r="BJ11" s="323"/>
      <c r="BK11" s="323"/>
    </row>
    <row r="12" spans="1:64" ht="19.5" customHeight="1" thickBot="1">
      <c r="A12" s="324"/>
      <c r="B12" s="325" t="s">
        <v>269</v>
      </c>
      <c r="C12" s="326"/>
      <c r="D12" s="327"/>
      <c r="E12" s="328"/>
      <c r="F12" s="328"/>
      <c r="G12" s="328"/>
      <c r="H12" s="328"/>
      <c r="I12" s="328"/>
      <c r="J12" s="328"/>
      <c r="K12" s="329"/>
      <c r="L12" s="330"/>
      <c r="M12" s="330"/>
      <c r="N12" s="330"/>
      <c r="O12" s="331"/>
      <c r="P12" s="332"/>
      <c r="Q12" s="330"/>
      <c r="R12" s="330"/>
      <c r="S12" s="331"/>
      <c r="T12" s="332"/>
      <c r="U12" s="330"/>
      <c r="V12" s="330"/>
      <c r="W12" s="331"/>
      <c r="X12" s="332"/>
      <c r="Y12" s="330"/>
      <c r="Z12" s="330"/>
      <c r="AA12" s="331"/>
      <c r="AB12" s="332"/>
      <c r="AC12" s="330"/>
      <c r="AD12" s="330"/>
      <c r="AE12" s="331"/>
      <c r="AF12" s="332"/>
      <c r="AG12" s="330"/>
      <c r="AH12" s="330"/>
      <c r="AI12" s="331"/>
      <c r="AJ12" s="332"/>
      <c r="AK12" s="330"/>
      <c r="AL12" s="330"/>
      <c r="AM12" s="331"/>
      <c r="AN12" s="332"/>
      <c r="AO12" s="330"/>
      <c r="AP12" s="330"/>
      <c r="AQ12" s="331"/>
      <c r="AR12" s="332"/>
      <c r="AS12" s="330"/>
      <c r="AT12" s="330"/>
      <c r="AU12" s="331"/>
      <c r="AV12" s="332"/>
      <c r="AW12" s="330"/>
      <c r="AX12" s="330"/>
      <c r="AY12" s="330"/>
      <c r="AZ12" s="327"/>
      <c r="BA12" s="328"/>
      <c r="BB12" s="328"/>
      <c r="BC12" s="328"/>
      <c r="BD12" s="328"/>
      <c r="BE12" s="328"/>
      <c r="BF12" s="328"/>
      <c r="BG12" s="329"/>
      <c r="BH12" s="320"/>
      <c r="BI12" s="323"/>
      <c r="BJ12" s="323"/>
      <c r="BK12" s="323"/>
    </row>
    <row r="13" spans="1:64" ht="24" customHeight="1">
      <c r="A13" s="701">
        <v>2</v>
      </c>
      <c r="B13" s="703" t="str">
        <f>'[32]P. P.HUELLA (2)'!D10</f>
        <v>PRELIMINARES</v>
      </c>
      <c r="C13" s="705">
        <v>1</v>
      </c>
      <c r="D13" s="707"/>
      <c r="E13" s="708"/>
      <c r="F13" s="708"/>
      <c r="G13" s="708"/>
      <c r="H13" s="708"/>
      <c r="I13" s="708"/>
      <c r="J13" s="708"/>
      <c r="K13" s="709"/>
      <c r="L13" s="710"/>
      <c r="M13" s="697"/>
      <c r="N13" s="694"/>
      <c r="O13" s="695"/>
      <c r="P13" s="696"/>
      <c r="Q13" s="697"/>
      <c r="R13" s="694"/>
      <c r="S13" s="695"/>
      <c r="T13" s="692"/>
      <c r="U13" s="693"/>
      <c r="V13" s="686"/>
      <c r="W13" s="691"/>
      <c r="X13" s="692"/>
      <c r="Y13" s="693"/>
      <c r="Z13" s="686"/>
      <c r="AA13" s="691"/>
      <c r="AB13" s="692"/>
      <c r="AC13" s="693"/>
      <c r="AD13" s="686"/>
      <c r="AE13" s="691"/>
      <c r="AF13" s="692"/>
      <c r="AG13" s="693"/>
      <c r="AH13" s="686"/>
      <c r="AI13" s="691"/>
      <c r="AJ13" s="692"/>
      <c r="AK13" s="693"/>
      <c r="AL13" s="686"/>
      <c r="AM13" s="691"/>
      <c r="AN13" s="692"/>
      <c r="AO13" s="693"/>
      <c r="AP13" s="686"/>
      <c r="AQ13" s="691"/>
      <c r="AR13" s="692"/>
      <c r="AS13" s="693"/>
      <c r="AT13" s="686"/>
      <c r="AU13" s="691"/>
      <c r="AV13" s="692"/>
      <c r="AW13" s="693"/>
      <c r="AX13" s="686"/>
      <c r="AY13" s="687"/>
      <c r="AZ13" s="688"/>
      <c r="BA13" s="689"/>
      <c r="BB13" s="689"/>
      <c r="BC13" s="689"/>
      <c r="BD13" s="689"/>
      <c r="BE13" s="689"/>
      <c r="BF13" s="689"/>
      <c r="BG13" s="690"/>
      <c r="BH13" s="320"/>
      <c r="BI13" s="321"/>
      <c r="BJ13" s="321"/>
      <c r="BK13" s="321"/>
    </row>
    <row r="14" spans="1:64" ht="16.5" customHeight="1" thickBot="1">
      <c r="A14" s="702"/>
      <c r="B14" s="704"/>
      <c r="C14" s="706"/>
      <c r="D14" s="698"/>
      <c r="E14" s="699"/>
      <c r="F14" s="699"/>
      <c r="G14" s="699"/>
      <c r="H14" s="699"/>
      <c r="I14" s="699"/>
      <c r="J14" s="699"/>
      <c r="K14" s="700"/>
      <c r="L14" s="712">
        <f>(('[33]PRESUPUESTO OFICIAL (Entidad)'!K17/1.3))</f>
        <v>3032461.5384615385</v>
      </c>
      <c r="M14" s="712"/>
      <c r="N14" s="712"/>
      <c r="O14" s="713"/>
      <c r="P14" s="711"/>
      <c r="Q14" s="712"/>
      <c r="R14" s="712"/>
      <c r="S14" s="713"/>
      <c r="T14" s="711"/>
      <c r="U14" s="712"/>
      <c r="V14" s="712"/>
      <c r="W14" s="713"/>
      <c r="X14" s="711"/>
      <c r="Y14" s="712"/>
      <c r="Z14" s="712"/>
      <c r="AA14" s="713"/>
      <c r="AB14" s="711"/>
      <c r="AC14" s="712"/>
      <c r="AD14" s="712"/>
      <c r="AE14" s="713"/>
      <c r="AF14" s="711"/>
      <c r="AG14" s="712"/>
      <c r="AH14" s="712"/>
      <c r="AI14" s="713"/>
      <c r="AJ14" s="711"/>
      <c r="AK14" s="712"/>
      <c r="AL14" s="712"/>
      <c r="AM14" s="713"/>
      <c r="AN14" s="711"/>
      <c r="AO14" s="712"/>
      <c r="AP14" s="712"/>
      <c r="AQ14" s="713"/>
      <c r="AR14" s="711"/>
      <c r="AS14" s="712"/>
      <c r="AT14" s="712"/>
      <c r="AU14" s="713"/>
      <c r="AV14" s="711"/>
      <c r="AW14" s="712"/>
      <c r="AX14" s="712"/>
      <c r="AY14" s="712"/>
      <c r="AZ14" s="698"/>
      <c r="BA14" s="699"/>
      <c r="BB14" s="699"/>
      <c r="BC14" s="699"/>
      <c r="BD14" s="699"/>
      <c r="BE14" s="699"/>
      <c r="BF14" s="699"/>
      <c r="BG14" s="700"/>
      <c r="BH14" s="322">
        <f>SUM(D14:BG14)</f>
        <v>3032461.5384615385</v>
      </c>
      <c r="BI14" s="323"/>
      <c r="BJ14" s="323"/>
      <c r="BK14" s="323"/>
      <c r="BL14" s="333">
        <f>BH14*1.3</f>
        <v>3942200</v>
      </c>
    </row>
    <row r="15" spans="1:64" ht="23.25" customHeight="1">
      <c r="A15" s="701">
        <v>3</v>
      </c>
      <c r="B15" s="703" t="str">
        <f>'[32]P. P.HUELLA (2)'!D12</f>
        <v>ESTRUCTURA DE PAVIMENTO PLACA HUELLA</v>
      </c>
      <c r="C15" s="705">
        <v>2</v>
      </c>
      <c r="D15" s="707"/>
      <c r="E15" s="708"/>
      <c r="F15" s="708"/>
      <c r="G15" s="708"/>
      <c r="H15" s="708"/>
      <c r="I15" s="708"/>
      <c r="J15" s="708"/>
      <c r="K15" s="709"/>
      <c r="L15" s="710"/>
      <c r="M15" s="697"/>
      <c r="N15" s="694"/>
      <c r="O15" s="695"/>
      <c r="P15" s="696"/>
      <c r="Q15" s="697"/>
      <c r="R15" s="694"/>
      <c r="S15" s="695"/>
      <c r="T15" s="692"/>
      <c r="U15" s="693"/>
      <c r="V15" s="686"/>
      <c r="W15" s="691"/>
      <c r="X15" s="692"/>
      <c r="Y15" s="693"/>
      <c r="Z15" s="686"/>
      <c r="AA15" s="691"/>
      <c r="AB15" s="692"/>
      <c r="AC15" s="693"/>
      <c r="AD15" s="686"/>
      <c r="AE15" s="691"/>
      <c r="AF15" s="334"/>
      <c r="AG15" s="334"/>
      <c r="AH15" s="334"/>
      <c r="AI15" s="334"/>
      <c r="AJ15" s="334"/>
      <c r="AK15" s="334"/>
      <c r="AL15" s="334"/>
      <c r="AM15" s="334"/>
      <c r="AN15" s="334"/>
      <c r="AO15" s="334"/>
      <c r="AP15" s="334"/>
      <c r="AQ15" s="334"/>
      <c r="AR15" s="334"/>
      <c r="AS15" s="334"/>
      <c r="AT15" s="334"/>
      <c r="AU15" s="334"/>
      <c r="AV15" s="692"/>
      <c r="AW15" s="693"/>
      <c r="AX15" s="686"/>
      <c r="AY15" s="687"/>
      <c r="AZ15" s="688"/>
      <c r="BA15" s="689"/>
      <c r="BB15" s="689"/>
      <c r="BC15" s="689"/>
      <c r="BD15" s="689"/>
      <c r="BE15" s="689"/>
      <c r="BF15" s="689"/>
      <c r="BG15" s="690"/>
      <c r="BH15" s="320"/>
      <c r="BI15" s="323"/>
      <c r="BJ15" s="323"/>
      <c r="BK15" s="323"/>
      <c r="BL15" s="333">
        <f t="shared" ref="BL15:BL39" si="0">BH15*1.3</f>
        <v>0</v>
      </c>
    </row>
    <row r="16" spans="1:64" ht="24" customHeight="1" thickBot="1">
      <c r="A16" s="702"/>
      <c r="B16" s="704"/>
      <c r="C16" s="706"/>
      <c r="D16" s="698"/>
      <c r="E16" s="699"/>
      <c r="F16" s="699"/>
      <c r="G16" s="699"/>
      <c r="H16" s="699"/>
      <c r="I16" s="699"/>
      <c r="J16" s="699"/>
      <c r="K16" s="700"/>
      <c r="L16" s="712">
        <f>(('[33]PRESUPUESTO OFICIAL (Entidad)'!K25/3)/1.3)*0.6</f>
        <v>187225543.38461536</v>
      </c>
      <c r="M16" s="712"/>
      <c r="N16" s="712"/>
      <c r="O16" s="713"/>
      <c r="P16" s="711">
        <f>L16</f>
        <v>187225543.38461536</v>
      </c>
      <c r="Q16" s="712"/>
      <c r="R16" s="712"/>
      <c r="S16" s="713"/>
      <c r="T16" s="711">
        <f>L16</f>
        <v>187225543.38461536</v>
      </c>
      <c r="U16" s="712"/>
      <c r="V16" s="712"/>
      <c r="W16" s="713"/>
      <c r="X16" s="711"/>
      <c r="Y16" s="712"/>
      <c r="Z16" s="712"/>
      <c r="AA16" s="713"/>
      <c r="AB16" s="711"/>
      <c r="AC16" s="712"/>
      <c r="AD16" s="712"/>
      <c r="AE16" s="713"/>
      <c r="AF16" s="711"/>
      <c r="AG16" s="712"/>
      <c r="AH16" s="712"/>
      <c r="AI16" s="713"/>
      <c r="AJ16" s="711"/>
      <c r="AK16" s="712"/>
      <c r="AL16" s="712"/>
      <c r="AM16" s="713"/>
      <c r="AN16" s="711"/>
      <c r="AO16" s="712"/>
      <c r="AP16" s="712"/>
      <c r="AQ16" s="713"/>
      <c r="AR16" s="711"/>
      <c r="AS16" s="712"/>
      <c r="AT16" s="712"/>
      <c r="AU16" s="713"/>
      <c r="AV16" s="711"/>
      <c r="AW16" s="712"/>
      <c r="AX16" s="712"/>
      <c r="AY16" s="712"/>
      <c r="AZ16" s="717">
        <f>(('[33]PRESUPUESTO OFICIAL (Entidad)'!K25)/1.3)*0.4</f>
        <v>374451086.76923078</v>
      </c>
      <c r="BA16" s="718"/>
      <c r="BB16" s="718"/>
      <c r="BC16" s="718"/>
      <c r="BD16" s="699"/>
      <c r="BE16" s="699"/>
      <c r="BF16" s="699"/>
      <c r="BG16" s="700"/>
      <c r="BH16" s="335">
        <f>SUM(D16:BG16)</f>
        <v>936127716.92307687</v>
      </c>
      <c r="BI16" s="323"/>
      <c r="BJ16" s="323"/>
      <c r="BK16" s="323"/>
      <c r="BL16" s="333">
        <f t="shared" si="0"/>
        <v>1216966032</v>
      </c>
    </row>
    <row r="17" spans="1:64" ht="21.75" customHeight="1">
      <c r="A17" s="701">
        <v>4</v>
      </c>
      <c r="B17" s="703" t="s">
        <v>270</v>
      </c>
      <c r="C17" s="705">
        <v>2</v>
      </c>
      <c r="D17" s="707"/>
      <c r="E17" s="708"/>
      <c r="F17" s="708"/>
      <c r="G17" s="708"/>
      <c r="H17" s="708"/>
      <c r="I17" s="708"/>
      <c r="J17" s="708"/>
      <c r="K17" s="709"/>
      <c r="L17" s="710"/>
      <c r="M17" s="697"/>
      <c r="N17" s="694"/>
      <c r="O17" s="695"/>
      <c r="P17" s="696"/>
      <c r="Q17" s="697"/>
      <c r="R17" s="694"/>
      <c r="S17" s="695"/>
      <c r="T17" s="692"/>
      <c r="U17" s="693"/>
      <c r="V17" s="686"/>
      <c r="W17" s="691"/>
      <c r="X17" s="692"/>
      <c r="Y17" s="693"/>
      <c r="Z17" s="686"/>
      <c r="AA17" s="691"/>
      <c r="AB17" s="692"/>
      <c r="AC17" s="693"/>
      <c r="AD17" s="686"/>
      <c r="AE17" s="691"/>
      <c r="AF17" s="692"/>
      <c r="AG17" s="693"/>
      <c r="AH17" s="686"/>
      <c r="AI17" s="691"/>
      <c r="AJ17" s="692"/>
      <c r="AK17" s="693"/>
      <c r="AL17" s="686"/>
      <c r="AM17" s="691"/>
      <c r="AN17" s="692"/>
      <c r="AO17" s="693"/>
      <c r="AP17" s="686"/>
      <c r="AQ17" s="691"/>
      <c r="AR17" s="692"/>
      <c r="AS17" s="693"/>
      <c r="AT17" s="686"/>
      <c r="AU17" s="691"/>
      <c r="AV17" s="692"/>
      <c r="AW17" s="693"/>
      <c r="AX17" s="686"/>
      <c r="AY17" s="687"/>
      <c r="AZ17" s="719"/>
      <c r="BA17" s="720"/>
      <c r="BB17" s="720"/>
      <c r="BC17" s="720"/>
      <c r="BD17" s="689"/>
      <c r="BE17" s="689"/>
      <c r="BF17" s="689"/>
      <c r="BG17" s="690"/>
      <c r="BH17" s="320"/>
      <c r="BI17" s="323"/>
      <c r="BJ17" s="323"/>
      <c r="BK17" s="323"/>
      <c r="BL17" s="333">
        <f t="shared" si="0"/>
        <v>0</v>
      </c>
    </row>
    <row r="18" spans="1:64" ht="30.75" customHeight="1" thickBot="1">
      <c r="A18" s="702"/>
      <c r="B18" s="715"/>
      <c r="C18" s="716"/>
      <c r="D18" s="698"/>
      <c r="E18" s="699"/>
      <c r="F18" s="699"/>
      <c r="G18" s="699"/>
      <c r="H18" s="699"/>
      <c r="I18" s="699"/>
      <c r="J18" s="699"/>
      <c r="K18" s="700"/>
      <c r="L18" s="712"/>
      <c r="M18" s="712"/>
      <c r="N18" s="712"/>
      <c r="O18" s="713"/>
      <c r="P18" s="711">
        <f>(('[33]PRESUPUESTO OFICIAL (Entidad)'!K33/1.3)/2)*0.6</f>
        <v>42372724.153846152</v>
      </c>
      <c r="Q18" s="712"/>
      <c r="R18" s="712"/>
      <c r="S18" s="713"/>
      <c r="T18" s="711">
        <f>P18</f>
        <v>42372724.153846152</v>
      </c>
      <c r="U18" s="712"/>
      <c r="V18" s="712"/>
      <c r="W18" s="713"/>
      <c r="X18" s="711"/>
      <c r="Y18" s="712"/>
      <c r="Z18" s="712"/>
      <c r="AA18" s="713"/>
      <c r="AB18" s="711"/>
      <c r="AC18" s="712"/>
      <c r="AD18" s="712"/>
      <c r="AE18" s="713"/>
      <c r="AF18" s="711"/>
      <c r="AG18" s="712"/>
      <c r="AH18" s="712"/>
      <c r="AI18" s="713"/>
      <c r="AJ18" s="711"/>
      <c r="AK18" s="712"/>
      <c r="AL18" s="712"/>
      <c r="AM18" s="713"/>
      <c r="AN18" s="711"/>
      <c r="AO18" s="712"/>
      <c r="AP18" s="712"/>
      <c r="AQ18" s="713"/>
      <c r="AR18" s="711"/>
      <c r="AS18" s="712"/>
      <c r="AT18" s="712"/>
      <c r="AU18" s="713"/>
      <c r="AV18" s="711"/>
      <c r="AW18" s="712"/>
      <c r="AX18" s="712"/>
      <c r="AY18" s="712"/>
      <c r="AZ18" s="717">
        <f>(('[33]PRESUPUESTO OFICIAL (Entidad)'!K33/1.3))*0.4</f>
        <v>56496965.538461544</v>
      </c>
      <c r="BA18" s="718"/>
      <c r="BB18" s="718"/>
      <c r="BC18" s="718"/>
      <c r="BD18" s="699"/>
      <c r="BE18" s="699"/>
      <c r="BF18" s="699"/>
      <c r="BG18" s="700"/>
      <c r="BH18" s="335">
        <f>SUM(D18:BG18)</f>
        <v>141242413.84615386</v>
      </c>
      <c r="BI18" s="323"/>
      <c r="BJ18" s="323"/>
      <c r="BK18" s="323"/>
      <c r="BL18" s="333">
        <f t="shared" si="0"/>
        <v>183615138.00000003</v>
      </c>
    </row>
    <row r="19" spans="1:64" ht="20.25" customHeight="1" thickBot="1">
      <c r="A19" s="324"/>
      <c r="B19" s="336" t="s">
        <v>271</v>
      </c>
      <c r="C19" s="337"/>
      <c r="D19" s="327"/>
      <c r="E19" s="328"/>
      <c r="F19" s="328"/>
      <c r="G19" s="328"/>
      <c r="H19" s="328"/>
      <c r="I19" s="328"/>
      <c r="J19" s="328"/>
      <c r="K19" s="329"/>
      <c r="L19" s="330"/>
      <c r="M19" s="330"/>
      <c r="N19" s="330"/>
      <c r="O19" s="331"/>
      <c r="P19" s="332"/>
      <c r="Q19" s="330"/>
      <c r="R19" s="330"/>
      <c r="S19" s="331"/>
      <c r="T19" s="332"/>
      <c r="U19" s="330"/>
      <c r="V19" s="330"/>
      <c r="W19" s="331"/>
      <c r="X19" s="332"/>
      <c r="Y19" s="330"/>
      <c r="Z19" s="330"/>
      <c r="AA19" s="331"/>
      <c r="AB19" s="332"/>
      <c r="AC19" s="330"/>
      <c r="AD19" s="330"/>
      <c r="AE19" s="331"/>
      <c r="AF19" s="332"/>
      <c r="AG19" s="330"/>
      <c r="AH19" s="330"/>
      <c r="AI19" s="331"/>
      <c r="AJ19" s="332"/>
      <c r="AK19" s="330"/>
      <c r="AL19" s="330"/>
      <c r="AM19" s="331"/>
      <c r="AN19" s="332"/>
      <c r="AO19" s="330"/>
      <c r="AP19" s="330"/>
      <c r="AQ19" s="331"/>
      <c r="AR19" s="332"/>
      <c r="AS19" s="330"/>
      <c r="AT19" s="330"/>
      <c r="AU19" s="331"/>
      <c r="AV19" s="332"/>
      <c r="AW19" s="330"/>
      <c r="AX19" s="330"/>
      <c r="AY19" s="330"/>
      <c r="AZ19" s="327"/>
      <c r="BA19" s="328"/>
      <c r="BB19" s="328"/>
      <c r="BC19" s="328"/>
      <c r="BD19" s="328"/>
      <c r="BE19" s="328"/>
      <c r="BF19" s="328"/>
      <c r="BG19" s="329"/>
      <c r="BH19" s="338"/>
      <c r="BI19" s="323"/>
      <c r="BJ19" s="323"/>
      <c r="BK19" s="323"/>
      <c r="BL19" s="333">
        <f t="shared" si="0"/>
        <v>0</v>
      </c>
    </row>
    <row r="20" spans="1:64" ht="24" customHeight="1">
      <c r="A20" s="324"/>
      <c r="B20" s="703" t="s">
        <v>19</v>
      </c>
      <c r="C20" s="705">
        <v>1</v>
      </c>
      <c r="D20" s="707"/>
      <c r="E20" s="708"/>
      <c r="F20" s="708"/>
      <c r="G20" s="708"/>
      <c r="H20" s="708"/>
      <c r="I20" s="708"/>
      <c r="J20" s="708"/>
      <c r="K20" s="709"/>
      <c r="L20" s="710"/>
      <c r="M20" s="697"/>
      <c r="N20" s="694"/>
      <c r="O20" s="695"/>
      <c r="P20" s="696"/>
      <c r="Q20" s="697"/>
      <c r="R20" s="694"/>
      <c r="S20" s="695"/>
      <c r="T20" s="692"/>
      <c r="U20" s="693"/>
      <c r="V20" s="686"/>
      <c r="W20" s="691"/>
      <c r="X20" s="692"/>
      <c r="Y20" s="693"/>
      <c r="Z20" s="686"/>
      <c r="AA20" s="691"/>
      <c r="AB20" s="692"/>
      <c r="AC20" s="693"/>
      <c r="AD20" s="686"/>
      <c r="AE20" s="691"/>
      <c r="AF20" s="692"/>
      <c r="AG20" s="693"/>
      <c r="AH20" s="686"/>
      <c r="AI20" s="691"/>
      <c r="AJ20" s="692"/>
      <c r="AK20" s="693"/>
      <c r="AL20" s="686"/>
      <c r="AM20" s="691"/>
      <c r="AN20" s="692"/>
      <c r="AO20" s="693"/>
      <c r="AP20" s="686"/>
      <c r="AQ20" s="691"/>
      <c r="AR20" s="692"/>
      <c r="AS20" s="693"/>
      <c r="AT20" s="686"/>
      <c r="AU20" s="691"/>
      <c r="AV20" s="692"/>
      <c r="AW20" s="693"/>
      <c r="AX20" s="686"/>
      <c r="AY20" s="687"/>
      <c r="AZ20" s="688"/>
      <c r="BA20" s="689"/>
      <c r="BB20" s="689"/>
      <c r="BC20" s="689"/>
      <c r="BD20" s="689"/>
      <c r="BE20" s="689"/>
      <c r="BF20" s="689"/>
      <c r="BG20" s="690"/>
      <c r="BH20" s="320"/>
      <c r="BI20" s="323"/>
      <c r="BJ20" s="323"/>
      <c r="BK20" s="323"/>
      <c r="BL20" s="333">
        <f t="shared" si="0"/>
        <v>0</v>
      </c>
    </row>
    <row r="21" spans="1:64" ht="22.5" customHeight="1" thickBot="1">
      <c r="A21" s="324"/>
      <c r="B21" s="704"/>
      <c r="C21" s="706"/>
      <c r="D21" s="698"/>
      <c r="E21" s="699"/>
      <c r="F21" s="699"/>
      <c r="G21" s="699"/>
      <c r="H21" s="699"/>
      <c r="I21" s="699"/>
      <c r="J21" s="699"/>
      <c r="K21" s="700"/>
      <c r="L21" s="712"/>
      <c r="M21" s="712"/>
      <c r="N21" s="712"/>
      <c r="O21" s="713"/>
      <c r="P21" s="711"/>
      <c r="Q21" s="712"/>
      <c r="R21" s="712"/>
      <c r="S21" s="713"/>
      <c r="T21" s="711"/>
      <c r="U21" s="712"/>
      <c r="V21" s="712"/>
      <c r="W21" s="713"/>
      <c r="X21" s="711">
        <f>'[33]PRESUPUESTO OFICIAL (Entidad)'!K37/1.3</f>
        <v>5933076.923076923</v>
      </c>
      <c r="Y21" s="712"/>
      <c r="Z21" s="712"/>
      <c r="AA21" s="713"/>
      <c r="AB21" s="711"/>
      <c r="AC21" s="712"/>
      <c r="AD21" s="712"/>
      <c r="AE21" s="713"/>
      <c r="AF21" s="711"/>
      <c r="AG21" s="712"/>
      <c r="AH21" s="712"/>
      <c r="AI21" s="713"/>
      <c r="AJ21" s="711"/>
      <c r="AK21" s="712"/>
      <c r="AL21" s="712"/>
      <c r="AM21" s="713"/>
      <c r="AN21" s="711"/>
      <c r="AO21" s="712"/>
      <c r="AP21" s="712"/>
      <c r="AQ21" s="713"/>
      <c r="AR21" s="711"/>
      <c r="AS21" s="712"/>
      <c r="AT21" s="712"/>
      <c r="AU21" s="713"/>
      <c r="AV21" s="711"/>
      <c r="AW21" s="712"/>
      <c r="AX21" s="712"/>
      <c r="AY21" s="712"/>
      <c r="AZ21" s="698"/>
      <c r="BA21" s="699"/>
      <c r="BB21" s="699"/>
      <c r="BC21" s="699"/>
      <c r="BD21" s="699"/>
      <c r="BE21" s="699"/>
      <c r="BF21" s="699"/>
      <c r="BG21" s="700"/>
      <c r="BH21" s="322">
        <f>SUM(D21:BG21)</f>
        <v>5933076.923076923</v>
      </c>
      <c r="BI21" s="323"/>
      <c r="BJ21" s="323"/>
      <c r="BK21" s="323"/>
      <c r="BL21" s="333">
        <f t="shared" si="0"/>
        <v>7713000</v>
      </c>
    </row>
    <row r="22" spans="1:64" ht="25.5" customHeight="1">
      <c r="A22" s="324"/>
      <c r="B22" s="703" t="s">
        <v>24</v>
      </c>
      <c r="C22" s="705">
        <v>2</v>
      </c>
      <c r="D22" s="707"/>
      <c r="E22" s="708"/>
      <c r="F22" s="708"/>
      <c r="G22" s="708"/>
      <c r="H22" s="708"/>
      <c r="I22" s="708"/>
      <c r="J22" s="708"/>
      <c r="K22" s="709"/>
      <c r="L22" s="710"/>
      <c r="M22" s="697"/>
      <c r="N22" s="694"/>
      <c r="O22" s="695"/>
      <c r="P22" s="696"/>
      <c r="Q22" s="697"/>
      <c r="R22" s="694"/>
      <c r="S22" s="695"/>
      <c r="T22" s="692"/>
      <c r="U22" s="693"/>
      <c r="V22" s="686"/>
      <c r="W22" s="691"/>
      <c r="X22" s="692"/>
      <c r="Y22" s="693"/>
      <c r="Z22" s="686"/>
      <c r="AA22" s="691"/>
      <c r="AB22" s="692"/>
      <c r="AC22" s="693"/>
      <c r="AD22" s="686"/>
      <c r="AE22" s="691"/>
      <c r="AF22" s="334"/>
      <c r="AG22" s="334"/>
      <c r="AH22" s="334"/>
      <c r="AI22" s="334"/>
      <c r="AJ22" s="692"/>
      <c r="AK22" s="693"/>
      <c r="AL22" s="686"/>
      <c r="AM22" s="691"/>
      <c r="AN22" s="692"/>
      <c r="AO22" s="693"/>
      <c r="AP22" s="686"/>
      <c r="AQ22" s="691"/>
      <c r="AR22" s="692"/>
      <c r="AS22" s="693"/>
      <c r="AT22" s="686"/>
      <c r="AU22" s="691"/>
      <c r="AV22" s="692"/>
      <c r="AW22" s="693"/>
      <c r="AX22" s="686"/>
      <c r="AY22" s="687"/>
      <c r="AZ22" s="688"/>
      <c r="BA22" s="689"/>
      <c r="BB22" s="689"/>
      <c r="BC22" s="689"/>
      <c r="BD22" s="689"/>
      <c r="BE22" s="689"/>
      <c r="BF22" s="689"/>
      <c r="BG22" s="690"/>
      <c r="BH22" s="320"/>
      <c r="BI22" s="323"/>
      <c r="BJ22" s="323"/>
      <c r="BK22" s="323"/>
      <c r="BL22" s="333">
        <f t="shared" si="0"/>
        <v>0</v>
      </c>
    </row>
    <row r="23" spans="1:64" ht="30.75" customHeight="1" thickBot="1">
      <c r="A23" s="324"/>
      <c r="B23" s="704"/>
      <c r="C23" s="706"/>
      <c r="D23" s="698"/>
      <c r="E23" s="699"/>
      <c r="F23" s="699"/>
      <c r="G23" s="699"/>
      <c r="H23" s="699"/>
      <c r="I23" s="699"/>
      <c r="J23" s="699"/>
      <c r="K23" s="700"/>
      <c r="L23" s="712"/>
      <c r="M23" s="712"/>
      <c r="N23" s="712"/>
      <c r="O23" s="713"/>
      <c r="P23" s="711"/>
      <c r="Q23" s="712"/>
      <c r="R23" s="712"/>
      <c r="S23" s="713"/>
      <c r="T23" s="711"/>
      <c r="U23" s="712"/>
      <c r="V23" s="712"/>
      <c r="W23" s="713"/>
      <c r="X23" s="711">
        <f>('[33]PRESUPUESTO OFICIAL (Entidad)'!K45/3)/1.3</f>
        <v>589488657.69230771</v>
      </c>
      <c r="Y23" s="712"/>
      <c r="Z23" s="712"/>
      <c r="AA23" s="713"/>
      <c r="AB23" s="711">
        <f>X23</f>
        <v>589488657.69230771</v>
      </c>
      <c r="AC23" s="712"/>
      <c r="AD23" s="712"/>
      <c r="AE23" s="713"/>
      <c r="AF23" s="711">
        <f>AB23</f>
        <v>589488657.69230771</v>
      </c>
      <c r="AG23" s="712"/>
      <c r="AH23" s="712"/>
      <c r="AI23" s="713"/>
      <c r="AJ23" s="711"/>
      <c r="AK23" s="712"/>
      <c r="AL23" s="712"/>
      <c r="AM23" s="713"/>
      <c r="AN23" s="711"/>
      <c r="AO23" s="712"/>
      <c r="AP23" s="712"/>
      <c r="AQ23" s="713"/>
      <c r="AR23" s="711"/>
      <c r="AS23" s="712"/>
      <c r="AT23" s="712"/>
      <c r="AU23" s="713"/>
      <c r="AV23" s="711"/>
      <c r="AW23" s="712"/>
      <c r="AX23" s="712"/>
      <c r="AY23" s="712"/>
      <c r="AZ23" s="698"/>
      <c r="BA23" s="699"/>
      <c r="BB23" s="699"/>
      <c r="BC23" s="699"/>
      <c r="BD23" s="699"/>
      <c r="BE23" s="699"/>
      <c r="BF23" s="699"/>
      <c r="BG23" s="700"/>
      <c r="BH23" s="335">
        <f>SUM(D23:BG23)</f>
        <v>1768465973.0769231</v>
      </c>
      <c r="BI23" s="323"/>
      <c r="BJ23" s="323"/>
      <c r="BK23" s="323"/>
      <c r="BL23" s="333">
        <f t="shared" si="0"/>
        <v>2299005765</v>
      </c>
    </row>
    <row r="24" spans="1:64" ht="24" customHeight="1">
      <c r="A24" s="701"/>
      <c r="B24" s="703" t="s">
        <v>270</v>
      </c>
      <c r="C24" s="705">
        <v>2</v>
      </c>
      <c r="D24" s="707"/>
      <c r="E24" s="708"/>
      <c r="F24" s="708"/>
      <c r="G24" s="708"/>
      <c r="H24" s="708"/>
      <c r="I24" s="708"/>
      <c r="J24" s="708"/>
      <c r="K24" s="709"/>
      <c r="L24" s="710"/>
      <c r="M24" s="697"/>
      <c r="N24" s="694"/>
      <c r="O24" s="695"/>
      <c r="P24" s="696"/>
      <c r="Q24" s="697"/>
      <c r="R24" s="694"/>
      <c r="S24" s="695"/>
      <c r="T24" s="692"/>
      <c r="U24" s="693"/>
      <c r="V24" s="686"/>
      <c r="W24" s="691"/>
      <c r="X24" s="692"/>
      <c r="Y24" s="693"/>
      <c r="Z24" s="686"/>
      <c r="AA24" s="691"/>
      <c r="AB24" s="692"/>
      <c r="AC24" s="693"/>
      <c r="AD24" s="686"/>
      <c r="AE24" s="691"/>
      <c r="AF24" s="692"/>
      <c r="AG24" s="693"/>
      <c r="AH24" s="686"/>
      <c r="AI24" s="691"/>
      <c r="AJ24" s="692"/>
      <c r="AK24" s="693"/>
      <c r="AL24" s="686"/>
      <c r="AM24" s="691"/>
      <c r="AN24" s="692"/>
      <c r="AO24" s="693"/>
      <c r="AP24" s="686"/>
      <c r="AQ24" s="691"/>
      <c r="AR24" s="692"/>
      <c r="AS24" s="693"/>
      <c r="AT24" s="686"/>
      <c r="AU24" s="691"/>
      <c r="AV24" s="692"/>
      <c r="AW24" s="693"/>
      <c r="AX24" s="686"/>
      <c r="AY24" s="687"/>
      <c r="AZ24" s="688"/>
      <c r="BA24" s="689"/>
      <c r="BB24" s="689"/>
      <c r="BC24" s="689"/>
      <c r="BD24" s="689"/>
      <c r="BE24" s="689"/>
      <c r="BF24" s="689"/>
      <c r="BG24" s="690"/>
      <c r="BH24" s="320"/>
      <c r="BI24" s="323"/>
      <c r="BJ24" s="323"/>
      <c r="BK24" s="323"/>
      <c r="BL24" s="333">
        <f t="shared" si="0"/>
        <v>0</v>
      </c>
    </row>
    <row r="25" spans="1:64" ht="24" customHeight="1" thickBot="1">
      <c r="A25" s="714"/>
      <c r="B25" s="715"/>
      <c r="C25" s="716"/>
      <c r="D25" s="698"/>
      <c r="E25" s="699"/>
      <c r="F25" s="699"/>
      <c r="G25" s="699"/>
      <c r="H25" s="699"/>
      <c r="I25" s="699"/>
      <c r="J25" s="699"/>
      <c r="K25" s="700"/>
      <c r="L25" s="712"/>
      <c r="M25" s="712"/>
      <c r="N25" s="712"/>
      <c r="O25" s="713"/>
      <c r="P25" s="711"/>
      <c r="Q25" s="712"/>
      <c r="R25" s="712"/>
      <c r="S25" s="713"/>
      <c r="T25" s="711"/>
      <c r="U25" s="712"/>
      <c r="V25" s="712"/>
      <c r="W25" s="713"/>
      <c r="X25" s="711"/>
      <c r="Y25" s="712"/>
      <c r="Z25" s="712"/>
      <c r="AA25" s="713"/>
      <c r="AB25" s="711">
        <f>(('[33]PRESUPUESTO OFICIAL (Entidad)'!K53/1.3)/2)</f>
        <v>122962865.76923077</v>
      </c>
      <c r="AC25" s="712"/>
      <c r="AD25" s="712"/>
      <c r="AE25" s="713"/>
      <c r="AF25" s="711">
        <f>AB25</f>
        <v>122962865.76923077</v>
      </c>
      <c r="AG25" s="712"/>
      <c r="AH25" s="712"/>
      <c r="AI25" s="713"/>
      <c r="AJ25" s="711"/>
      <c r="AK25" s="712"/>
      <c r="AL25" s="712"/>
      <c r="AM25" s="713"/>
      <c r="AN25" s="711"/>
      <c r="AO25" s="712"/>
      <c r="AP25" s="712"/>
      <c r="AQ25" s="713"/>
      <c r="AR25" s="711"/>
      <c r="AS25" s="712"/>
      <c r="AT25" s="712"/>
      <c r="AU25" s="713"/>
      <c r="AV25" s="711"/>
      <c r="AW25" s="712"/>
      <c r="AX25" s="712"/>
      <c r="AY25" s="712"/>
      <c r="AZ25" s="698"/>
      <c r="BA25" s="699"/>
      <c r="BB25" s="699"/>
      <c r="BC25" s="699"/>
      <c r="BD25" s="699"/>
      <c r="BE25" s="699"/>
      <c r="BF25" s="699"/>
      <c r="BG25" s="700"/>
      <c r="BH25" s="335">
        <f>SUM(D25:BG25)</f>
        <v>245925731.53846154</v>
      </c>
      <c r="BI25" s="323"/>
      <c r="BJ25" s="323"/>
      <c r="BK25" s="323"/>
      <c r="BL25" s="333">
        <f t="shared" si="0"/>
        <v>319703451</v>
      </c>
    </row>
    <row r="26" spans="1:64" ht="24" customHeight="1" thickBot="1">
      <c r="A26" s="324"/>
      <c r="B26" s="336" t="s">
        <v>272</v>
      </c>
      <c r="C26" s="339"/>
      <c r="D26" s="327"/>
      <c r="E26" s="328"/>
      <c r="F26" s="328"/>
      <c r="G26" s="328"/>
      <c r="H26" s="328"/>
      <c r="I26" s="328"/>
      <c r="J26" s="328"/>
      <c r="K26" s="329"/>
      <c r="L26" s="330"/>
      <c r="M26" s="330"/>
      <c r="N26" s="330"/>
      <c r="O26" s="331"/>
      <c r="P26" s="332"/>
      <c r="Q26" s="330"/>
      <c r="R26" s="330"/>
      <c r="S26" s="331"/>
      <c r="T26" s="332"/>
      <c r="U26" s="330"/>
      <c r="V26" s="330"/>
      <c r="W26" s="331"/>
      <c r="X26" s="332"/>
      <c r="Y26" s="330"/>
      <c r="Z26" s="330"/>
      <c r="AA26" s="331"/>
      <c r="AB26" s="332"/>
      <c r="AC26" s="330"/>
      <c r="AD26" s="330"/>
      <c r="AE26" s="331"/>
      <c r="AF26" s="332"/>
      <c r="AG26" s="330"/>
      <c r="AH26" s="330"/>
      <c r="AI26" s="331"/>
      <c r="AJ26" s="332"/>
      <c r="AK26" s="330"/>
      <c r="AL26" s="330"/>
      <c r="AM26" s="331"/>
      <c r="AN26" s="332"/>
      <c r="AO26" s="330"/>
      <c r="AP26" s="330"/>
      <c r="AQ26" s="331"/>
      <c r="AR26" s="332"/>
      <c r="AS26" s="330"/>
      <c r="AT26" s="330"/>
      <c r="AU26" s="331"/>
      <c r="AV26" s="332"/>
      <c r="AW26" s="330"/>
      <c r="AX26" s="330"/>
      <c r="AY26" s="330"/>
      <c r="AZ26" s="327"/>
      <c r="BA26" s="328"/>
      <c r="BB26" s="328"/>
      <c r="BC26" s="328"/>
      <c r="BD26" s="328"/>
      <c r="BE26" s="328"/>
      <c r="BF26" s="328"/>
      <c r="BG26" s="329"/>
      <c r="BH26" s="338"/>
      <c r="BI26" s="323"/>
      <c r="BJ26" s="323"/>
      <c r="BK26" s="323"/>
      <c r="BL26" s="333">
        <f t="shared" si="0"/>
        <v>0</v>
      </c>
    </row>
    <row r="27" spans="1:64" ht="24" customHeight="1">
      <c r="A27" s="324"/>
      <c r="B27" s="703" t="s">
        <v>19</v>
      </c>
      <c r="C27" s="705">
        <v>1</v>
      </c>
      <c r="D27" s="707"/>
      <c r="E27" s="708"/>
      <c r="F27" s="708"/>
      <c r="G27" s="708"/>
      <c r="H27" s="708"/>
      <c r="I27" s="708"/>
      <c r="J27" s="708"/>
      <c r="K27" s="709"/>
      <c r="L27" s="710"/>
      <c r="M27" s="697"/>
      <c r="N27" s="694"/>
      <c r="O27" s="695"/>
      <c r="P27" s="696"/>
      <c r="Q27" s="697"/>
      <c r="R27" s="694"/>
      <c r="S27" s="695"/>
      <c r="T27" s="692"/>
      <c r="U27" s="693"/>
      <c r="V27" s="686"/>
      <c r="W27" s="691"/>
      <c r="X27" s="692"/>
      <c r="Y27" s="693"/>
      <c r="Z27" s="686"/>
      <c r="AA27" s="691"/>
      <c r="AB27" s="692"/>
      <c r="AC27" s="693"/>
      <c r="AD27" s="686"/>
      <c r="AE27" s="691"/>
      <c r="AF27" s="692"/>
      <c r="AG27" s="693"/>
      <c r="AH27" s="686"/>
      <c r="AI27" s="691"/>
      <c r="AJ27" s="692"/>
      <c r="AK27" s="693"/>
      <c r="AL27" s="686"/>
      <c r="AM27" s="691"/>
      <c r="AN27" s="692"/>
      <c r="AO27" s="693"/>
      <c r="AP27" s="686"/>
      <c r="AQ27" s="691"/>
      <c r="AR27" s="692"/>
      <c r="AS27" s="693"/>
      <c r="AT27" s="686"/>
      <c r="AU27" s="691"/>
      <c r="AV27" s="692"/>
      <c r="AW27" s="693"/>
      <c r="AX27" s="686"/>
      <c r="AY27" s="687"/>
      <c r="AZ27" s="688"/>
      <c r="BA27" s="689"/>
      <c r="BB27" s="689"/>
      <c r="BC27" s="689"/>
      <c r="BD27" s="689"/>
      <c r="BE27" s="689"/>
      <c r="BF27" s="689"/>
      <c r="BG27" s="690"/>
      <c r="BH27" s="320"/>
      <c r="BI27" s="323"/>
      <c r="BJ27" s="323"/>
      <c r="BK27" s="323"/>
      <c r="BL27" s="333">
        <f t="shared" si="0"/>
        <v>0</v>
      </c>
    </row>
    <row r="28" spans="1:64" ht="24" customHeight="1" thickBot="1">
      <c r="A28" s="324"/>
      <c r="B28" s="704"/>
      <c r="C28" s="706"/>
      <c r="D28" s="698"/>
      <c r="E28" s="699"/>
      <c r="F28" s="699"/>
      <c r="G28" s="699"/>
      <c r="H28" s="699"/>
      <c r="I28" s="699"/>
      <c r="J28" s="699"/>
      <c r="K28" s="700"/>
      <c r="L28" s="712"/>
      <c r="M28" s="712"/>
      <c r="N28" s="712"/>
      <c r="O28" s="713"/>
      <c r="P28" s="711"/>
      <c r="Q28" s="712"/>
      <c r="R28" s="712"/>
      <c r="S28" s="713"/>
      <c r="T28" s="711"/>
      <c r="U28" s="712"/>
      <c r="V28" s="712"/>
      <c r="W28" s="713"/>
      <c r="X28" s="711"/>
      <c r="Y28" s="712"/>
      <c r="Z28" s="712"/>
      <c r="AA28" s="713"/>
      <c r="AB28" s="711"/>
      <c r="AC28" s="712"/>
      <c r="AD28" s="712"/>
      <c r="AE28" s="713"/>
      <c r="AF28" s="711"/>
      <c r="AG28" s="712"/>
      <c r="AH28" s="712"/>
      <c r="AI28" s="713"/>
      <c r="AJ28" s="711">
        <f>'[33]PRESUPUESTO OFICIAL (Entidad)'!K57/1.3</f>
        <v>2966538.4615384615</v>
      </c>
      <c r="AK28" s="712"/>
      <c r="AL28" s="712"/>
      <c r="AM28" s="713"/>
      <c r="AN28" s="711"/>
      <c r="AO28" s="712"/>
      <c r="AP28" s="712"/>
      <c r="AQ28" s="713"/>
      <c r="AR28" s="711"/>
      <c r="AS28" s="712"/>
      <c r="AT28" s="712"/>
      <c r="AU28" s="713"/>
      <c r="AV28" s="711"/>
      <c r="AW28" s="712"/>
      <c r="AX28" s="712"/>
      <c r="AY28" s="712"/>
      <c r="AZ28" s="698"/>
      <c r="BA28" s="699"/>
      <c r="BB28" s="699"/>
      <c r="BC28" s="699"/>
      <c r="BD28" s="699"/>
      <c r="BE28" s="699"/>
      <c r="BF28" s="699"/>
      <c r="BG28" s="700"/>
      <c r="BH28" s="322">
        <f>SUM(D28:BG28)</f>
        <v>2966538.4615384615</v>
      </c>
      <c r="BI28" s="323"/>
      <c r="BJ28" s="323"/>
      <c r="BK28" s="323"/>
      <c r="BL28" s="333">
        <f t="shared" si="0"/>
        <v>3856500</v>
      </c>
    </row>
    <row r="29" spans="1:64" ht="24" customHeight="1">
      <c r="A29" s="324"/>
      <c r="B29" s="703" t="s">
        <v>24</v>
      </c>
      <c r="C29" s="705">
        <v>2</v>
      </c>
      <c r="D29" s="707"/>
      <c r="E29" s="708"/>
      <c r="F29" s="708"/>
      <c r="G29" s="708"/>
      <c r="H29" s="708"/>
      <c r="I29" s="708"/>
      <c r="J29" s="708"/>
      <c r="K29" s="709"/>
      <c r="L29" s="710"/>
      <c r="M29" s="697"/>
      <c r="N29" s="694"/>
      <c r="O29" s="695"/>
      <c r="P29" s="696"/>
      <c r="Q29" s="697"/>
      <c r="R29" s="694"/>
      <c r="S29" s="695"/>
      <c r="T29" s="692"/>
      <c r="U29" s="693"/>
      <c r="V29" s="686"/>
      <c r="W29" s="691"/>
      <c r="X29" s="692"/>
      <c r="Y29" s="693"/>
      <c r="Z29" s="686"/>
      <c r="AA29" s="691"/>
      <c r="AB29" s="692"/>
      <c r="AC29" s="693"/>
      <c r="AD29" s="686"/>
      <c r="AE29" s="691"/>
      <c r="AF29" s="692"/>
      <c r="AG29" s="693"/>
      <c r="AH29" s="686"/>
      <c r="AI29" s="691"/>
      <c r="AJ29" s="692"/>
      <c r="AK29" s="693"/>
      <c r="AL29" s="686"/>
      <c r="AM29" s="691"/>
      <c r="AN29" s="692"/>
      <c r="AO29" s="693"/>
      <c r="AP29" s="686"/>
      <c r="AQ29" s="691"/>
      <c r="AR29" s="692"/>
      <c r="AS29" s="693"/>
      <c r="AT29" s="686"/>
      <c r="AU29" s="691"/>
      <c r="AV29" s="692"/>
      <c r="AW29" s="693"/>
      <c r="AX29" s="686"/>
      <c r="AY29" s="687"/>
      <c r="AZ29" s="688"/>
      <c r="BA29" s="689"/>
      <c r="BB29" s="689"/>
      <c r="BC29" s="689"/>
      <c r="BD29" s="689"/>
      <c r="BE29" s="689"/>
      <c r="BF29" s="689"/>
      <c r="BG29" s="690"/>
      <c r="BH29" s="320"/>
      <c r="BI29" s="323"/>
      <c r="BJ29" s="323"/>
      <c r="BK29" s="323"/>
      <c r="BL29" s="333">
        <f t="shared" si="0"/>
        <v>0</v>
      </c>
    </row>
    <row r="30" spans="1:64" ht="24" customHeight="1" thickBot="1">
      <c r="A30" s="324"/>
      <c r="B30" s="704"/>
      <c r="C30" s="706"/>
      <c r="D30" s="698"/>
      <c r="E30" s="699"/>
      <c r="F30" s="699"/>
      <c r="G30" s="699"/>
      <c r="H30" s="699"/>
      <c r="I30" s="699"/>
      <c r="J30" s="699"/>
      <c r="K30" s="700"/>
      <c r="L30" s="712"/>
      <c r="M30" s="712"/>
      <c r="N30" s="712"/>
      <c r="O30" s="713"/>
      <c r="P30" s="711"/>
      <c r="Q30" s="712"/>
      <c r="R30" s="712"/>
      <c r="S30" s="713"/>
      <c r="T30" s="711"/>
      <c r="U30" s="712"/>
      <c r="V30" s="712"/>
      <c r="W30" s="713"/>
      <c r="X30" s="309"/>
      <c r="Y30" s="309"/>
      <c r="Z30" s="309"/>
      <c r="AA30" s="309"/>
      <c r="AB30" s="711"/>
      <c r="AC30" s="712"/>
      <c r="AD30" s="712"/>
      <c r="AE30" s="713"/>
      <c r="AF30" s="711"/>
      <c r="AG30" s="712"/>
      <c r="AH30" s="712"/>
      <c r="AI30" s="713"/>
      <c r="AJ30" s="711">
        <f>('[33]PRESUPUESTO OFICIAL (Entidad)'!K65/2)/1.3</f>
        <v>448468285.38461536</v>
      </c>
      <c r="AK30" s="712"/>
      <c r="AL30" s="712"/>
      <c r="AM30" s="713"/>
      <c r="AN30" s="711">
        <f>AJ30</f>
        <v>448468285.38461536</v>
      </c>
      <c r="AO30" s="712"/>
      <c r="AP30" s="712"/>
      <c r="AQ30" s="713"/>
      <c r="AR30" s="711"/>
      <c r="AS30" s="712"/>
      <c r="AT30" s="712"/>
      <c r="AU30" s="713"/>
      <c r="AV30" s="711"/>
      <c r="AW30" s="712"/>
      <c r="AX30" s="712"/>
      <c r="AY30" s="712"/>
      <c r="AZ30" s="698"/>
      <c r="BA30" s="699"/>
      <c r="BB30" s="699"/>
      <c r="BC30" s="699"/>
      <c r="BD30" s="699"/>
      <c r="BE30" s="699"/>
      <c r="BF30" s="699"/>
      <c r="BG30" s="700"/>
      <c r="BH30" s="335">
        <f>SUM(D30:BG30)</f>
        <v>896936570.76923072</v>
      </c>
      <c r="BI30" s="323"/>
      <c r="BJ30" s="323"/>
      <c r="BK30" s="323"/>
      <c r="BL30" s="333">
        <f t="shared" si="0"/>
        <v>1166017542</v>
      </c>
    </row>
    <row r="31" spans="1:64" ht="24" customHeight="1">
      <c r="A31" s="324"/>
      <c r="B31" s="703" t="s">
        <v>270</v>
      </c>
      <c r="C31" s="705">
        <v>2</v>
      </c>
      <c r="D31" s="707"/>
      <c r="E31" s="708"/>
      <c r="F31" s="708"/>
      <c r="G31" s="708"/>
      <c r="H31" s="708"/>
      <c r="I31" s="708"/>
      <c r="J31" s="708"/>
      <c r="K31" s="709"/>
      <c r="L31" s="710"/>
      <c r="M31" s="697"/>
      <c r="N31" s="694"/>
      <c r="O31" s="695"/>
      <c r="P31" s="696"/>
      <c r="Q31" s="697"/>
      <c r="R31" s="694"/>
      <c r="S31" s="695"/>
      <c r="T31" s="692"/>
      <c r="U31" s="693"/>
      <c r="V31" s="686"/>
      <c r="W31" s="691"/>
      <c r="X31" s="692"/>
      <c r="Y31" s="693"/>
      <c r="Z31" s="686"/>
      <c r="AA31" s="691"/>
      <c r="AB31" s="692"/>
      <c r="AC31" s="693"/>
      <c r="AD31" s="686"/>
      <c r="AE31" s="691"/>
      <c r="AF31" s="692"/>
      <c r="AG31" s="693"/>
      <c r="AH31" s="686"/>
      <c r="AI31" s="691"/>
      <c r="AJ31" s="692"/>
      <c r="AK31" s="693"/>
      <c r="AL31" s="686"/>
      <c r="AM31" s="691"/>
      <c r="AN31" s="692"/>
      <c r="AO31" s="693"/>
      <c r="AP31" s="686"/>
      <c r="AQ31" s="691"/>
      <c r="AR31" s="692"/>
      <c r="AS31" s="693"/>
      <c r="AT31" s="686"/>
      <c r="AU31" s="691"/>
      <c r="AV31" s="692"/>
      <c r="AW31" s="693"/>
      <c r="AX31" s="686"/>
      <c r="AY31" s="687"/>
      <c r="AZ31" s="688"/>
      <c r="BA31" s="689"/>
      <c r="BB31" s="689"/>
      <c r="BC31" s="689"/>
      <c r="BD31" s="689"/>
      <c r="BE31" s="689"/>
      <c r="BF31" s="689"/>
      <c r="BG31" s="690"/>
      <c r="BH31" s="320"/>
      <c r="BI31" s="323"/>
      <c r="BJ31" s="323"/>
      <c r="BK31" s="323"/>
      <c r="BL31" s="333">
        <f t="shared" si="0"/>
        <v>0</v>
      </c>
    </row>
    <row r="32" spans="1:64" ht="24" customHeight="1" thickBot="1">
      <c r="A32" s="324"/>
      <c r="B32" s="704"/>
      <c r="C32" s="706"/>
      <c r="D32" s="698"/>
      <c r="E32" s="699"/>
      <c r="F32" s="699"/>
      <c r="G32" s="699"/>
      <c r="H32" s="699"/>
      <c r="I32" s="699"/>
      <c r="J32" s="699"/>
      <c r="K32" s="700"/>
      <c r="L32" s="712"/>
      <c r="M32" s="712"/>
      <c r="N32" s="712"/>
      <c r="O32" s="713"/>
      <c r="P32" s="711"/>
      <c r="Q32" s="712"/>
      <c r="R32" s="712"/>
      <c r="S32" s="713"/>
      <c r="T32" s="711"/>
      <c r="U32" s="712"/>
      <c r="V32" s="712"/>
      <c r="W32" s="713"/>
      <c r="X32" s="711"/>
      <c r="Y32" s="712"/>
      <c r="Z32" s="712"/>
      <c r="AA32" s="713"/>
      <c r="AB32" s="711"/>
      <c r="AC32" s="712"/>
      <c r="AD32" s="712"/>
      <c r="AE32" s="713"/>
      <c r="AF32" s="711"/>
      <c r="AG32" s="712"/>
      <c r="AH32" s="712"/>
      <c r="AI32" s="713"/>
      <c r="AJ32" s="711"/>
      <c r="AK32" s="712"/>
      <c r="AL32" s="712"/>
      <c r="AM32" s="713"/>
      <c r="AN32" s="711">
        <f>(('[33]PRESUPUESTO OFICIAL (Entidad)'!K73/1.3)/1)</f>
        <v>130632507.69230768</v>
      </c>
      <c r="AO32" s="712"/>
      <c r="AP32" s="712"/>
      <c r="AQ32" s="713"/>
      <c r="AR32" s="711"/>
      <c r="AS32" s="712"/>
      <c r="AT32" s="712"/>
      <c r="AU32" s="713"/>
      <c r="AV32" s="711"/>
      <c r="AW32" s="712"/>
      <c r="AX32" s="712"/>
      <c r="AY32" s="712"/>
      <c r="AZ32" s="698"/>
      <c r="BA32" s="699"/>
      <c r="BB32" s="699"/>
      <c r="BC32" s="699"/>
      <c r="BD32" s="699"/>
      <c r="BE32" s="699"/>
      <c r="BF32" s="699"/>
      <c r="BG32" s="700"/>
      <c r="BH32" s="335">
        <f>SUM(D32:BG32)</f>
        <v>130632507.69230768</v>
      </c>
      <c r="BI32" s="323"/>
      <c r="BJ32" s="323"/>
      <c r="BK32" s="323"/>
      <c r="BL32" s="333">
        <f t="shared" si="0"/>
        <v>169822260</v>
      </c>
    </row>
    <row r="33" spans="1:64" ht="24" customHeight="1" thickBot="1">
      <c r="A33" s="324"/>
      <c r="B33" s="336" t="s">
        <v>273</v>
      </c>
      <c r="C33" s="339"/>
      <c r="D33" s="327"/>
      <c r="E33" s="328"/>
      <c r="F33" s="328"/>
      <c r="G33" s="328"/>
      <c r="H33" s="328"/>
      <c r="I33" s="328"/>
      <c r="J33" s="328"/>
      <c r="K33" s="329"/>
      <c r="L33" s="330"/>
      <c r="M33" s="330"/>
      <c r="N33" s="330"/>
      <c r="O33" s="331"/>
      <c r="P33" s="332"/>
      <c r="Q33" s="330"/>
      <c r="R33" s="330"/>
      <c r="S33" s="331"/>
      <c r="T33" s="332"/>
      <c r="U33" s="330"/>
      <c r="V33" s="330"/>
      <c r="W33" s="331"/>
      <c r="X33" s="332"/>
      <c r="Y33" s="330"/>
      <c r="Z33" s="330"/>
      <c r="AA33" s="331"/>
      <c r="AB33" s="332"/>
      <c r="AC33" s="330"/>
      <c r="AD33" s="330"/>
      <c r="AE33" s="331"/>
      <c r="AF33" s="332"/>
      <c r="AG33" s="330"/>
      <c r="AH33" s="330"/>
      <c r="AI33" s="331"/>
      <c r="AJ33" s="332"/>
      <c r="AK33" s="330"/>
      <c r="AL33" s="330"/>
      <c r="AM33" s="331"/>
      <c r="AN33" s="332"/>
      <c r="AO33" s="330"/>
      <c r="AP33" s="330"/>
      <c r="AQ33" s="331"/>
      <c r="AR33" s="332"/>
      <c r="AS33" s="330"/>
      <c r="AT33" s="330"/>
      <c r="AU33" s="331"/>
      <c r="AV33" s="332"/>
      <c r="AW33" s="330"/>
      <c r="AX33" s="330"/>
      <c r="AY33" s="330"/>
      <c r="AZ33" s="327"/>
      <c r="BA33" s="328"/>
      <c r="BB33" s="328"/>
      <c r="BC33" s="328"/>
      <c r="BD33" s="328"/>
      <c r="BE33" s="328"/>
      <c r="BF33" s="328"/>
      <c r="BG33" s="329"/>
      <c r="BH33" s="338"/>
      <c r="BI33" s="323"/>
      <c r="BJ33" s="323"/>
      <c r="BK33" s="323"/>
      <c r="BL33" s="333">
        <f t="shared" si="0"/>
        <v>0</v>
      </c>
    </row>
    <row r="34" spans="1:64" ht="24" customHeight="1">
      <c r="A34" s="324"/>
      <c r="B34" s="703" t="s">
        <v>19</v>
      </c>
      <c r="C34" s="705">
        <v>1</v>
      </c>
      <c r="D34" s="707"/>
      <c r="E34" s="708"/>
      <c r="F34" s="708"/>
      <c r="G34" s="708"/>
      <c r="H34" s="708"/>
      <c r="I34" s="708"/>
      <c r="J34" s="708"/>
      <c r="K34" s="709"/>
      <c r="L34" s="710"/>
      <c r="M34" s="697"/>
      <c r="N34" s="694"/>
      <c r="O34" s="695"/>
      <c r="P34" s="696"/>
      <c r="Q34" s="697"/>
      <c r="R34" s="694"/>
      <c r="S34" s="695"/>
      <c r="T34" s="692"/>
      <c r="U34" s="693"/>
      <c r="V34" s="686"/>
      <c r="W34" s="691"/>
      <c r="X34" s="692"/>
      <c r="Y34" s="693"/>
      <c r="Z34" s="686"/>
      <c r="AA34" s="691"/>
      <c r="AB34" s="692"/>
      <c r="AC34" s="693"/>
      <c r="AD34" s="686"/>
      <c r="AE34" s="691"/>
      <c r="AF34" s="692"/>
      <c r="AG34" s="693"/>
      <c r="AH34" s="686"/>
      <c r="AI34" s="691"/>
      <c r="AJ34" s="692"/>
      <c r="AK34" s="693"/>
      <c r="AL34" s="686"/>
      <c r="AM34" s="691"/>
      <c r="AN34" s="692"/>
      <c r="AO34" s="693"/>
      <c r="AP34" s="686"/>
      <c r="AQ34" s="691"/>
      <c r="AR34" s="692"/>
      <c r="AS34" s="693"/>
      <c r="AT34" s="686"/>
      <c r="AU34" s="691"/>
      <c r="AV34" s="692"/>
      <c r="AW34" s="693"/>
      <c r="AX34" s="686"/>
      <c r="AY34" s="687"/>
      <c r="AZ34" s="688"/>
      <c r="BA34" s="689"/>
      <c r="BB34" s="689"/>
      <c r="BC34" s="689"/>
      <c r="BD34" s="689"/>
      <c r="BE34" s="689"/>
      <c r="BF34" s="689"/>
      <c r="BG34" s="690"/>
      <c r="BH34" s="320"/>
      <c r="BI34" s="323"/>
      <c r="BJ34" s="323"/>
      <c r="BK34" s="323"/>
      <c r="BL34" s="333">
        <f t="shared" si="0"/>
        <v>0</v>
      </c>
    </row>
    <row r="35" spans="1:64" ht="24" customHeight="1" thickBot="1">
      <c r="A35" s="324"/>
      <c r="B35" s="704"/>
      <c r="C35" s="706"/>
      <c r="D35" s="698"/>
      <c r="E35" s="699"/>
      <c r="F35" s="699"/>
      <c r="G35" s="699"/>
      <c r="H35" s="699"/>
      <c r="I35" s="699"/>
      <c r="J35" s="699"/>
      <c r="K35" s="700"/>
      <c r="L35" s="712"/>
      <c r="M35" s="712"/>
      <c r="N35" s="712"/>
      <c r="O35" s="713"/>
      <c r="P35" s="711"/>
      <c r="Q35" s="712"/>
      <c r="R35" s="712"/>
      <c r="S35" s="713"/>
      <c r="T35" s="711"/>
      <c r="U35" s="712"/>
      <c r="V35" s="712"/>
      <c r="W35" s="713"/>
      <c r="X35" s="711"/>
      <c r="Y35" s="712"/>
      <c r="Z35" s="712"/>
      <c r="AA35" s="713"/>
      <c r="AB35" s="711"/>
      <c r="AC35" s="712"/>
      <c r="AD35" s="712"/>
      <c r="AE35" s="713"/>
      <c r="AF35" s="711"/>
      <c r="AG35" s="712"/>
      <c r="AH35" s="712"/>
      <c r="AI35" s="713"/>
      <c r="AJ35" s="711"/>
      <c r="AK35" s="712"/>
      <c r="AL35" s="712"/>
      <c r="AM35" s="713"/>
      <c r="AN35" s="711"/>
      <c r="AO35" s="712"/>
      <c r="AP35" s="712"/>
      <c r="AQ35" s="713"/>
      <c r="AR35" s="711">
        <f>'[33]PRESUPUESTO OFICIAL (Entidad)'!K77/1.3</f>
        <v>1977692.3076923075</v>
      </c>
      <c r="AS35" s="712"/>
      <c r="AT35" s="712"/>
      <c r="AU35" s="713"/>
      <c r="AV35" s="711"/>
      <c r="AW35" s="712"/>
      <c r="AX35" s="712"/>
      <c r="AY35" s="712"/>
      <c r="AZ35" s="698"/>
      <c r="BA35" s="699"/>
      <c r="BB35" s="699"/>
      <c r="BC35" s="699"/>
      <c r="BD35" s="699"/>
      <c r="BE35" s="699"/>
      <c r="BF35" s="699"/>
      <c r="BG35" s="700"/>
      <c r="BH35" s="322">
        <f>SUM(D35:BG35)</f>
        <v>1977692.3076923075</v>
      </c>
      <c r="BI35" s="323"/>
      <c r="BJ35" s="323"/>
      <c r="BK35" s="323"/>
      <c r="BL35" s="333">
        <f t="shared" si="0"/>
        <v>2571000</v>
      </c>
    </row>
    <row r="36" spans="1:64" ht="24" customHeight="1">
      <c r="A36" s="324"/>
      <c r="B36" s="703" t="s">
        <v>24</v>
      </c>
      <c r="C36" s="705">
        <v>2</v>
      </c>
      <c r="D36" s="707"/>
      <c r="E36" s="708"/>
      <c r="F36" s="708"/>
      <c r="G36" s="708"/>
      <c r="H36" s="708"/>
      <c r="I36" s="708"/>
      <c r="J36" s="708"/>
      <c r="K36" s="709"/>
      <c r="L36" s="710"/>
      <c r="M36" s="697"/>
      <c r="N36" s="694"/>
      <c r="O36" s="695"/>
      <c r="P36" s="696"/>
      <c r="Q36" s="697"/>
      <c r="R36" s="694"/>
      <c r="S36" s="695"/>
      <c r="T36" s="692"/>
      <c r="U36" s="693"/>
      <c r="V36" s="686"/>
      <c r="W36" s="691"/>
      <c r="X36" s="692"/>
      <c r="Y36" s="693"/>
      <c r="Z36" s="686"/>
      <c r="AA36" s="691"/>
      <c r="AB36" s="692"/>
      <c r="AC36" s="693"/>
      <c r="AD36" s="686"/>
      <c r="AE36" s="691"/>
      <c r="AF36" s="692"/>
      <c r="AG36" s="693"/>
      <c r="AH36" s="686"/>
      <c r="AI36" s="691"/>
      <c r="AJ36" s="692"/>
      <c r="AK36" s="693"/>
      <c r="AL36" s="686"/>
      <c r="AM36" s="691"/>
      <c r="AN36" s="692"/>
      <c r="AO36" s="693"/>
      <c r="AP36" s="686"/>
      <c r="AQ36" s="691"/>
      <c r="AR36" s="692"/>
      <c r="AS36" s="693"/>
      <c r="AT36" s="686"/>
      <c r="AU36" s="691"/>
      <c r="AV36" s="692"/>
      <c r="AW36" s="693"/>
      <c r="AX36" s="686"/>
      <c r="AY36" s="687"/>
      <c r="AZ36" s="688"/>
      <c r="BA36" s="689"/>
      <c r="BB36" s="689"/>
      <c r="BC36" s="689"/>
      <c r="BD36" s="689"/>
      <c r="BE36" s="689"/>
      <c r="BF36" s="689"/>
      <c r="BG36" s="690"/>
      <c r="BH36" s="320"/>
      <c r="BI36" s="323"/>
      <c r="BJ36" s="323"/>
      <c r="BK36" s="323"/>
      <c r="BL36" s="333">
        <f t="shared" si="0"/>
        <v>0</v>
      </c>
    </row>
    <row r="37" spans="1:64" ht="24" customHeight="1" thickBot="1">
      <c r="A37" s="324"/>
      <c r="B37" s="704"/>
      <c r="C37" s="706"/>
      <c r="D37" s="698"/>
      <c r="E37" s="699"/>
      <c r="F37" s="699"/>
      <c r="G37" s="699"/>
      <c r="H37" s="699"/>
      <c r="I37" s="699"/>
      <c r="J37" s="699"/>
      <c r="K37" s="700"/>
      <c r="L37" s="712"/>
      <c r="M37" s="712"/>
      <c r="N37" s="712"/>
      <c r="O37" s="713"/>
      <c r="P37" s="711"/>
      <c r="Q37" s="712"/>
      <c r="R37" s="712"/>
      <c r="S37" s="713"/>
      <c r="T37" s="711"/>
      <c r="U37" s="712"/>
      <c r="V37" s="712"/>
      <c r="W37" s="713"/>
      <c r="X37" s="711"/>
      <c r="Y37" s="712"/>
      <c r="Z37" s="712"/>
      <c r="AA37" s="713"/>
      <c r="AB37" s="711"/>
      <c r="AC37" s="712"/>
      <c r="AD37" s="712"/>
      <c r="AE37" s="713"/>
      <c r="AF37" s="711"/>
      <c r="AG37" s="712"/>
      <c r="AH37" s="712"/>
      <c r="AI37" s="713"/>
      <c r="AJ37" s="711"/>
      <c r="AK37" s="712"/>
      <c r="AL37" s="712"/>
      <c r="AM37" s="713"/>
      <c r="AN37" s="711"/>
      <c r="AO37" s="712"/>
      <c r="AP37" s="712"/>
      <c r="AQ37" s="713"/>
      <c r="AR37" s="711">
        <f>('[33]PRESUPUESTO OFICIAL (Entidad)'!K85/2)/1.3</f>
        <v>250733794.61538461</v>
      </c>
      <c r="AS37" s="712"/>
      <c r="AT37" s="712"/>
      <c r="AU37" s="713"/>
      <c r="AV37" s="711">
        <f>AR37</f>
        <v>250733794.61538461</v>
      </c>
      <c r="AW37" s="712"/>
      <c r="AX37" s="712"/>
      <c r="AY37" s="712"/>
      <c r="AZ37" s="698"/>
      <c r="BA37" s="699"/>
      <c r="BB37" s="699"/>
      <c r="BC37" s="699"/>
      <c r="BD37" s="699"/>
      <c r="BE37" s="699"/>
      <c r="BF37" s="699"/>
      <c r="BG37" s="700"/>
      <c r="BH37" s="335">
        <f>SUM(D37:BG37)</f>
        <v>501467589.23076922</v>
      </c>
      <c r="BI37" s="323"/>
      <c r="BJ37" s="323"/>
      <c r="BK37" s="323"/>
      <c r="BL37" s="333">
        <f t="shared" si="0"/>
        <v>651907866</v>
      </c>
    </row>
    <row r="38" spans="1:64" ht="24" customHeight="1">
      <c r="A38" s="324"/>
      <c r="B38" s="703" t="s">
        <v>270</v>
      </c>
      <c r="C38" s="705">
        <v>2</v>
      </c>
      <c r="D38" s="707"/>
      <c r="E38" s="708"/>
      <c r="F38" s="708"/>
      <c r="G38" s="708"/>
      <c r="H38" s="708"/>
      <c r="I38" s="708"/>
      <c r="J38" s="708"/>
      <c r="K38" s="709"/>
      <c r="L38" s="710"/>
      <c r="M38" s="697"/>
      <c r="N38" s="694"/>
      <c r="O38" s="695"/>
      <c r="P38" s="696"/>
      <c r="Q38" s="697"/>
      <c r="R38" s="694"/>
      <c r="S38" s="695"/>
      <c r="T38" s="692"/>
      <c r="U38" s="693"/>
      <c r="V38" s="686"/>
      <c r="W38" s="691"/>
      <c r="X38" s="692"/>
      <c r="Y38" s="693"/>
      <c r="Z38" s="686"/>
      <c r="AA38" s="691"/>
      <c r="AB38" s="692"/>
      <c r="AC38" s="693"/>
      <c r="AD38" s="686"/>
      <c r="AE38" s="691"/>
      <c r="AF38" s="692"/>
      <c r="AG38" s="693"/>
      <c r="AH38" s="686"/>
      <c r="AI38" s="691"/>
      <c r="AJ38" s="692"/>
      <c r="AK38" s="693"/>
      <c r="AL38" s="686"/>
      <c r="AM38" s="691"/>
      <c r="AN38" s="692"/>
      <c r="AO38" s="693"/>
      <c r="AP38" s="686"/>
      <c r="AQ38" s="691"/>
      <c r="AR38" s="692"/>
      <c r="AS38" s="693"/>
      <c r="AT38" s="686"/>
      <c r="AU38" s="691"/>
      <c r="AV38" s="692"/>
      <c r="AW38" s="693"/>
      <c r="AX38" s="686"/>
      <c r="AY38" s="687"/>
      <c r="AZ38" s="688"/>
      <c r="BA38" s="689"/>
      <c r="BB38" s="689"/>
      <c r="BC38" s="689"/>
      <c r="BD38" s="689"/>
      <c r="BE38" s="689"/>
      <c r="BF38" s="689"/>
      <c r="BG38" s="690"/>
      <c r="BH38" s="320"/>
      <c r="BI38" s="323"/>
      <c r="BJ38" s="323"/>
      <c r="BK38" s="323"/>
      <c r="BL38" s="333">
        <f t="shared" si="0"/>
        <v>0</v>
      </c>
    </row>
    <row r="39" spans="1:64" ht="24" customHeight="1" thickBot="1">
      <c r="A39" s="324"/>
      <c r="B39" s="704"/>
      <c r="C39" s="706"/>
      <c r="D39" s="698"/>
      <c r="E39" s="699"/>
      <c r="F39" s="699"/>
      <c r="G39" s="699"/>
      <c r="H39" s="699"/>
      <c r="I39" s="699"/>
      <c r="J39" s="699"/>
      <c r="K39" s="700"/>
      <c r="L39" s="712"/>
      <c r="M39" s="712"/>
      <c r="N39" s="712"/>
      <c r="O39" s="713"/>
      <c r="P39" s="711"/>
      <c r="Q39" s="712"/>
      <c r="R39" s="712"/>
      <c r="S39" s="713"/>
      <c r="T39" s="711"/>
      <c r="U39" s="712"/>
      <c r="V39" s="712"/>
      <c r="W39" s="713"/>
      <c r="X39" s="711"/>
      <c r="Y39" s="712"/>
      <c r="Z39" s="712"/>
      <c r="AA39" s="713"/>
      <c r="AB39" s="711"/>
      <c r="AC39" s="712"/>
      <c r="AD39" s="712"/>
      <c r="AE39" s="713"/>
      <c r="AF39" s="711"/>
      <c r="AG39" s="712"/>
      <c r="AH39" s="712"/>
      <c r="AI39" s="713"/>
      <c r="AJ39" s="711"/>
      <c r="AK39" s="712"/>
      <c r="AL39" s="712"/>
      <c r="AM39" s="713"/>
      <c r="AN39" s="711"/>
      <c r="AO39" s="712"/>
      <c r="AP39" s="712"/>
      <c r="AQ39" s="713"/>
      <c r="AR39" s="711"/>
      <c r="AS39" s="712"/>
      <c r="AT39" s="712"/>
      <c r="AU39" s="713"/>
      <c r="AV39" s="711">
        <f>(('[33]PRESUPUESTO OFICIAL (Entidad)'!K93/1.3)/1)</f>
        <v>86571739.230769232</v>
      </c>
      <c r="AW39" s="712"/>
      <c r="AX39" s="712"/>
      <c r="AY39" s="712"/>
      <c r="AZ39" s="698"/>
      <c r="BA39" s="699"/>
      <c r="BB39" s="699"/>
      <c r="BC39" s="699"/>
      <c r="BD39" s="699"/>
      <c r="BE39" s="699"/>
      <c r="BF39" s="699"/>
      <c r="BG39" s="700"/>
      <c r="BH39" s="335">
        <f>SUM(D39:BG39)</f>
        <v>86571739.230769232</v>
      </c>
      <c r="BI39" s="323"/>
      <c r="BJ39" s="323"/>
      <c r="BK39" s="323"/>
      <c r="BL39" s="333">
        <f t="shared" si="0"/>
        <v>112543261</v>
      </c>
    </row>
    <row r="40" spans="1:64" ht="29.25" customHeight="1">
      <c r="A40" s="701">
        <v>6</v>
      </c>
      <c r="B40" s="703" t="s">
        <v>274</v>
      </c>
      <c r="C40" s="705">
        <v>2</v>
      </c>
      <c r="D40" s="707"/>
      <c r="E40" s="708"/>
      <c r="F40" s="708"/>
      <c r="G40" s="708"/>
      <c r="H40" s="708"/>
      <c r="I40" s="708"/>
      <c r="J40" s="708"/>
      <c r="K40" s="709"/>
      <c r="L40" s="710"/>
      <c r="M40" s="697"/>
      <c r="N40" s="694"/>
      <c r="O40" s="695"/>
      <c r="P40" s="696"/>
      <c r="Q40" s="697"/>
      <c r="R40" s="694"/>
      <c r="S40" s="695"/>
      <c r="T40" s="692"/>
      <c r="U40" s="693"/>
      <c r="V40" s="686"/>
      <c r="W40" s="691"/>
      <c r="X40" s="692"/>
      <c r="Y40" s="693"/>
      <c r="Z40" s="686"/>
      <c r="AA40" s="691"/>
      <c r="AB40" s="692"/>
      <c r="AC40" s="693"/>
      <c r="AD40" s="686"/>
      <c r="AE40" s="691"/>
      <c r="AF40" s="692"/>
      <c r="AG40" s="693"/>
      <c r="AH40" s="686"/>
      <c r="AI40" s="691"/>
      <c r="AJ40" s="692"/>
      <c r="AK40" s="693"/>
      <c r="AL40" s="686"/>
      <c r="AM40" s="691"/>
      <c r="AN40" s="692"/>
      <c r="AO40" s="693"/>
      <c r="AP40" s="686"/>
      <c r="AQ40" s="691"/>
      <c r="AR40" s="692"/>
      <c r="AS40" s="693"/>
      <c r="AT40" s="686"/>
      <c r="AU40" s="691"/>
      <c r="AV40" s="692"/>
      <c r="AW40" s="693"/>
      <c r="AX40" s="686"/>
      <c r="AY40" s="687"/>
      <c r="AZ40" s="688"/>
      <c r="BA40" s="689"/>
      <c r="BB40" s="689"/>
      <c r="BC40" s="689"/>
      <c r="BD40" s="689"/>
      <c r="BE40" s="689"/>
      <c r="BF40" s="689"/>
      <c r="BG40" s="690"/>
      <c r="BH40" s="320"/>
      <c r="BI40" s="323"/>
      <c r="BJ40" s="323"/>
      <c r="BK40" s="323"/>
      <c r="BL40" s="333"/>
    </row>
    <row r="41" spans="1:64" ht="22.5" customHeight="1" thickBot="1">
      <c r="A41" s="702"/>
      <c r="B41" s="704"/>
      <c r="C41" s="706"/>
      <c r="D41" s="662"/>
      <c r="E41" s="660"/>
      <c r="F41" s="660"/>
      <c r="G41" s="660"/>
      <c r="H41" s="660"/>
      <c r="I41" s="660"/>
      <c r="J41" s="660"/>
      <c r="K41" s="661"/>
      <c r="L41" s="673"/>
      <c r="M41" s="673"/>
      <c r="N41" s="673"/>
      <c r="O41" s="685"/>
      <c r="P41" s="672"/>
      <c r="Q41" s="673"/>
      <c r="R41" s="673"/>
      <c r="S41" s="685"/>
      <c r="T41" s="672"/>
      <c r="U41" s="673"/>
      <c r="V41" s="673"/>
      <c r="W41" s="685"/>
      <c r="X41" s="672"/>
      <c r="Y41" s="673"/>
      <c r="Z41" s="673"/>
      <c r="AA41" s="685"/>
      <c r="AB41" s="672"/>
      <c r="AC41" s="673"/>
      <c r="AD41" s="673"/>
      <c r="AE41" s="685"/>
      <c r="AF41" s="672"/>
      <c r="AG41" s="673"/>
      <c r="AH41" s="673"/>
      <c r="AI41" s="685"/>
      <c r="AJ41" s="672"/>
      <c r="AK41" s="673"/>
      <c r="AL41" s="673"/>
      <c r="AM41" s="685"/>
      <c r="AN41" s="672"/>
      <c r="AO41" s="673"/>
      <c r="AP41" s="673"/>
      <c r="AQ41" s="685"/>
      <c r="AR41" s="672"/>
      <c r="AS41" s="673"/>
      <c r="AT41" s="673"/>
      <c r="AU41" s="685"/>
      <c r="AV41" s="672"/>
      <c r="AW41" s="673"/>
      <c r="AX41" s="673"/>
      <c r="AY41" s="673"/>
      <c r="AZ41" s="662"/>
      <c r="BA41" s="660"/>
      <c r="BB41" s="660"/>
      <c r="BC41" s="660"/>
      <c r="BD41" s="660"/>
      <c r="BE41" s="660"/>
      <c r="BF41" s="660"/>
      <c r="BG41" s="661"/>
      <c r="BH41" s="322"/>
      <c r="BI41" s="323"/>
      <c r="BJ41" s="323"/>
      <c r="BK41" s="323"/>
      <c r="BL41" s="333">
        <f>SUM(BH10:BH39)</f>
        <v>4721280011.5384617</v>
      </c>
    </row>
    <row r="42" spans="1:64" ht="25.5" customHeight="1" thickBot="1">
      <c r="A42" s="674" t="s">
        <v>275</v>
      </c>
      <c r="B42" s="675"/>
      <c r="C42" s="676"/>
      <c r="D42" s="680"/>
      <c r="E42" s="681"/>
      <c r="F42" s="681"/>
      <c r="G42" s="682"/>
      <c r="H42" s="683"/>
      <c r="I42" s="681"/>
      <c r="J42" s="681"/>
      <c r="K42" s="682"/>
      <c r="L42" s="340"/>
      <c r="M42" s="340"/>
      <c r="N42" s="340"/>
      <c r="O42" s="340"/>
      <c r="P42" s="340"/>
      <c r="Q42" s="340"/>
      <c r="R42" s="340"/>
      <c r="S42" s="340"/>
      <c r="T42" s="340"/>
      <c r="U42" s="340"/>
      <c r="V42" s="340"/>
      <c r="W42" s="340"/>
      <c r="X42" s="341"/>
      <c r="Y42" s="340"/>
      <c r="Z42" s="340"/>
      <c r="AA42" s="340"/>
      <c r="AB42" s="340"/>
      <c r="AC42" s="340"/>
      <c r="AD42" s="340"/>
      <c r="AE42" s="340"/>
      <c r="AF42" s="340"/>
      <c r="AG42" s="340"/>
      <c r="AH42" s="340"/>
      <c r="AI42" s="340"/>
      <c r="AJ42" s="340"/>
      <c r="AK42" s="340"/>
      <c r="AL42" s="340"/>
      <c r="AM42" s="340"/>
      <c r="AN42" s="340"/>
      <c r="AO42" s="340"/>
      <c r="AP42" s="340"/>
      <c r="AQ42" s="340"/>
      <c r="AR42" s="340"/>
      <c r="AS42" s="340"/>
      <c r="AT42" s="340"/>
      <c r="AU42" s="340"/>
      <c r="AV42" s="341"/>
      <c r="AW42" s="340"/>
      <c r="AX42" s="340"/>
      <c r="AY42" s="340"/>
      <c r="AZ42" s="681"/>
      <c r="BA42" s="681"/>
      <c r="BB42" s="681"/>
      <c r="BC42" s="682"/>
      <c r="BD42" s="683"/>
      <c r="BE42" s="681"/>
      <c r="BF42" s="681"/>
      <c r="BG42" s="684"/>
      <c r="BH42" s="342"/>
      <c r="BL42" s="343">
        <f>BL41*1.3</f>
        <v>6137664015</v>
      </c>
    </row>
    <row r="43" spans="1:64" ht="25.5" customHeight="1" thickBot="1">
      <c r="A43" s="677"/>
      <c r="B43" s="678"/>
      <c r="C43" s="679"/>
      <c r="D43" s="666">
        <f>SUM(D11:G41)*0.3</f>
        <v>0</v>
      </c>
      <c r="E43" s="667"/>
      <c r="F43" s="667"/>
      <c r="G43" s="668"/>
      <c r="H43" s="666">
        <f>SUM(H11:K41)*0.3</f>
        <v>0</v>
      </c>
      <c r="I43" s="667"/>
      <c r="J43" s="667"/>
      <c r="K43" s="668"/>
      <c r="L43" s="666">
        <f>SUM(L11:O41)*0.3</f>
        <v>57077401.476923071</v>
      </c>
      <c r="M43" s="667"/>
      <c r="N43" s="667"/>
      <c r="O43" s="668"/>
      <c r="P43" s="666">
        <f t="shared" ref="P43" si="1">SUM(P11:S41)*0.3</f>
        <v>68879480.261538446</v>
      </c>
      <c r="Q43" s="667"/>
      <c r="R43" s="667"/>
      <c r="S43" s="668"/>
      <c r="T43" s="666">
        <f t="shared" ref="T43" si="2">SUM(T11:W41)*0.3</f>
        <v>68879480.261538446</v>
      </c>
      <c r="U43" s="667"/>
      <c r="V43" s="667"/>
      <c r="W43" s="668"/>
      <c r="X43" s="666">
        <f t="shared" ref="X43" si="3">SUM(X11:AA41)*0.3</f>
        <v>178626520.38461536</v>
      </c>
      <c r="Y43" s="667"/>
      <c r="Z43" s="667"/>
      <c r="AA43" s="668"/>
      <c r="AB43" s="666">
        <f t="shared" ref="AB43" si="4">SUM(AB11:AE41)*0.3</f>
        <v>213735457.03846154</v>
      </c>
      <c r="AC43" s="667"/>
      <c r="AD43" s="667"/>
      <c r="AE43" s="668"/>
      <c r="AF43" s="666">
        <f t="shared" ref="AF43" si="5">SUM(AF11:AI41)*0.3</f>
        <v>213735457.03846154</v>
      </c>
      <c r="AG43" s="667"/>
      <c r="AH43" s="667"/>
      <c r="AI43" s="668"/>
      <c r="AJ43" s="666">
        <f t="shared" ref="AJ43" si="6">SUM(AJ11:AM41)*0.3</f>
        <v>135430447.15384614</v>
      </c>
      <c r="AK43" s="667"/>
      <c r="AL43" s="667"/>
      <c r="AM43" s="668"/>
      <c r="AN43" s="666">
        <f t="shared" ref="AN43" si="7">SUM(AN11:AQ41)*0.3</f>
        <v>173730237.9230769</v>
      </c>
      <c r="AO43" s="667"/>
      <c r="AP43" s="667"/>
      <c r="AQ43" s="668"/>
      <c r="AR43" s="666">
        <f t="shared" ref="AR43" si="8">SUM(AR11:AU41)*0.3</f>
        <v>75813446.076923072</v>
      </c>
      <c r="AS43" s="667"/>
      <c r="AT43" s="667"/>
      <c r="AU43" s="668"/>
      <c r="AV43" s="666">
        <f t="shared" ref="AV43" si="9">SUM(AV11:AY41)*0.3</f>
        <v>101191660.15384616</v>
      </c>
      <c r="AW43" s="667"/>
      <c r="AX43" s="667"/>
      <c r="AY43" s="668"/>
      <c r="AZ43" s="666">
        <f>SUM(AZ11:BC41)*0.3</f>
        <v>129284415.6923077</v>
      </c>
      <c r="BA43" s="667"/>
      <c r="BB43" s="667"/>
      <c r="BC43" s="668"/>
      <c r="BD43" s="666">
        <f>SUM(BD11:BG41)*0.3</f>
        <v>0</v>
      </c>
      <c r="BE43" s="667"/>
      <c r="BF43" s="667"/>
      <c r="BG43" s="668"/>
      <c r="BH43" s="344">
        <f t="shared" ref="BH43:BH47" si="10">ROUND(SUM(D43:BG43),0)</f>
        <v>1416384003</v>
      </c>
      <c r="BI43" s="323"/>
      <c r="BJ43" s="323"/>
      <c r="BK43" s="323"/>
    </row>
    <row r="44" spans="1:64" ht="25.5" customHeight="1" thickBot="1">
      <c r="A44" s="669" t="s">
        <v>276</v>
      </c>
      <c r="B44" s="670"/>
      <c r="C44" s="671"/>
      <c r="D44" s="666">
        <f>(D11+D14+D16+D18+D41+D43)*0.02</f>
        <v>0</v>
      </c>
      <c r="E44" s="667"/>
      <c r="F44" s="667"/>
      <c r="G44" s="668"/>
      <c r="H44" s="666">
        <f>(H11+H14+H16+H18+H41+H43)*0.02</f>
        <v>0</v>
      </c>
      <c r="I44" s="667"/>
      <c r="J44" s="667"/>
      <c r="K44" s="668"/>
      <c r="L44" s="666">
        <f>('[33]PRESUPUESTO OFICIAL (Entidad)'!K97/12)</f>
        <v>1936940.6666666667</v>
      </c>
      <c r="M44" s="667"/>
      <c r="N44" s="667"/>
      <c r="O44" s="668"/>
      <c r="P44" s="666">
        <f>L44</f>
        <v>1936940.6666666667</v>
      </c>
      <c r="Q44" s="667"/>
      <c r="R44" s="667"/>
      <c r="S44" s="668"/>
      <c r="T44" s="666">
        <f t="shared" ref="T44:T46" si="11">P44</f>
        <v>1936940.6666666667</v>
      </c>
      <c r="U44" s="667"/>
      <c r="V44" s="667"/>
      <c r="W44" s="668"/>
      <c r="X44" s="666">
        <f t="shared" ref="X44:X46" si="12">T44</f>
        <v>1936940.6666666667</v>
      </c>
      <c r="Y44" s="667"/>
      <c r="Z44" s="667"/>
      <c r="AA44" s="668"/>
      <c r="AB44" s="666">
        <f t="shared" ref="AB44:AB46" si="13">X44</f>
        <v>1936940.6666666667</v>
      </c>
      <c r="AC44" s="667"/>
      <c r="AD44" s="667"/>
      <c r="AE44" s="668"/>
      <c r="AF44" s="666">
        <f t="shared" ref="AF44:AF46" si="14">AB44</f>
        <v>1936940.6666666667</v>
      </c>
      <c r="AG44" s="667"/>
      <c r="AH44" s="667"/>
      <c r="AI44" s="668"/>
      <c r="AJ44" s="666">
        <f t="shared" ref="AJ44:AJ46" si="15">AF44</f>
        <v>1936940.6666666667</v>
      </c>
      <c r="AK44" s="667"/>
      <c r="AL44" s="667"/>
      <c r="AM44" s="668"/>
      <c r="AN44" s="666">
        <f t="shared" ref="AN44:AN46" si="16">AJ44</f>
        <v>1936940.6666666667</v>
      </c>
      <c r="AO44" s="667"/>
      <c r="AP44" s="667"/>
      <c r="AQ44" s="668"/>
      <c r="AR44" s="666">
        <f t="shared" ref="AR44:AR46" si="17">AN44</f>
        <v>1936940.6666666667</v>
      </c>
      <c r="AS44" s="667"/>
      <c r="AT44" s="667"/>
      <c r="AU44" s="668"/>
      <c r="AV44" s="666">
        <f t="shared" ref="AV44:AV46" si="18">AR44</f>
        <v>1936940.6666666667</v>
      </c>
      <c r="AW44" s="667"/>
      <c r="AX44" s="667"/>
      <c r="AY44" s="668"/>
      <c r="AZ44" s="666">
        <f>AV44</f>
        <v>1936940.6666666667</v>
      </c>
      <c r="BA44" s="667"/>
      <c r="BB44" s="667"/>
      <c r="BC44" s="668"/>
      <c r="BD44" s="666">
        <f t="shared" ref="BD44:BD46" si="19">AZ44</f>
        <v>1936940.6666666667</v>
      </c>
      <c r="BE44" s="667"/>
      <c r="BF44" s="667"/>
      <c r="BG44" s="668"/>
      <c r="BH44" s="344">
        <f t="shared" si="10"/>
        <v>23243288</v>
      </c>
      <c r="BI44" s="323"/>
      <c r="BJ44" s="323"/>
      <c r="BK44" s="323"/>
    </row>
    <row r="45" spans="1:64" ht="25.5" customHeight="1" thickBot="1">
      <c r="A45" s="669" t="s">
        <v>277</v>
      </c>
      <c r="B45" s="670"/>
      <c r="C45" s="671"/>
      <c r="D45" s="666">
        <f>(D13+D15+D17+D40+D42+D44)*0.02</f>
        <v>0</v>
      </c>
      <c r="E45" s="667"/>
      <c r="F45" s="667"/>
      <c r="G45" s="668"/>
      <c r="H45" s="666">
        <f>(H13+H15+H17+H40+H42+H44)*0.02</f>
        <v>0</v>
      </c>
      <c r="I45" s="667"/>
      <c r="J45" s="667"/>
      <c r="K45" s="668"/>
      <c r="L45" s="666">
        <f>('[33]PRESUPUESTO OFICIAL (Entidad)'!K96/12)</f>
        <v>1291666.6666666667</v>
      </c>
      <c r="M45" s="667"/>
      <c r="N45" s="667"/>
      <c r="O45" s="668"/>
      <c r="P45" s="666">
        <f>L45</f>
        <v>1291666.6666666667</v>
      </c>
      <c r="Q45" s="667"/>
      <c r="R45" s="667"/>
      <c r="S45" s="668"/>
      <c r="T45" s="666">
        <f t="shared" si="11"/>
        <v>1291666.6666666667</v>
      </c>
      <c r="U45" s="667"/>
      <c r="V45" s="667"/>
      <c r="W45" s="668"/>
      <c r="X45" s="666">
        <f t="shared" si="12"/>
        <v>1291666.6666666667</v>
      </c>
      <c r="Y45" s="667"/>
      <c r="Z45" s="667"/>
      <c r="AA45" s="668"/>
      <c r="AB45" s="666">
        <f t="shared" si="13"/>
        <v>1291666.6666666667</v>
      </c>
      <c r="AC45" s="667"/>
      <c r="AD45" s="667"/>
      <c r="AE45" s="668"/>
      <c r="AF45" s="666">
        <f t="shared" si="14"/>
        <v>1291666.6666666667</v>
      </c>
      <c r="AG45" s="667"/>
      <c r="AH45" s="667"/>
      <c r="AI45" s="668"/>
      <c r="AJ45" s="666">
        <f t="shared" si="15"/>
        <v>1291666.6666666667</v>
      </c>
      <c r="AK45" s="667"/>
      <c r="AL45" s="667"/>
      <c r="AM45" s="668"/>
      <c r="AN45" s="666">
        <f t="shared" si="16"/>
        <v>1291666.6666666667</v>
      </c>
      <c r="AO45" s="667"/>
      <c r="AP45" s="667"/>
      <c r="AQ45" s="668"/>
      <c r="AR45" s="666">
        <f t="shared" si="17"/>
        <v>1291666.6666666667</v>
      </c>
      <c r="AS45" s="667"/>
      <c r="AT45" s="667"/>
      <c r="AU45" s="668"/>
      <c r="AV45" s="666">
        <f t="shared" si="18"/>
        <v>1291666.6666666667</v>
      </c>
      <c r="AW45" s="667"/>
      <c r="AX45" s="667"/>
      <c r="AY45" s="668"/>
      <c r="AZ45" s="666">
        <f t="shared" ref="AZ45:AZ46" si="20">AV45</f>
        <v>1291666.6666666667</v>
      </c>
      <c r="BA45" s="667"/>
      <c r="BB45" s="667"/>
      <c r="BC45" s="668"/>
      <c r="BD45" s="666">
        <f t="shared" si="19"/>
        <v>1291666.6666666667</v>
      </c>
      <c r="BE45" s="667"/>
      <c r="BF45" s="667"/>
      <c r="BG45" s="668"/>
      <c r="BH45" s="344">
        <f t="shared" si="10"/>
        <v>15500000</v>
      </c>
      <c r="BI45" s="323"/>
      <c r="BJ45" s="323"/>
      <c r="BK45" s="323"/>
    </row>
    <row r="46" spans="1:64" ht="25.5" customHeight="1" thickBot="1">
      <c r="A46" s="669" t="s">
        <v>278</v>
      </c>
      <c r="B46" s="670"/>
      <c r="C46" s="671"/>
      <c r="D46" s="666">
        <f>(D14+D16+D18+D41+D43+D45)*0.02</f>
        <v>0</v>
      </c>
      <c r="E46" s="667"/>
      <c r="F46" s="667"/>
      <c r="G46" s="668"/>
      <c r="H46" s="666">
        <f>(H14+H16+H18+H41+H43+H45)*0.02</f>
        <v>0</v>
      </c>
      <c r="I46" s="667"/>
      <c r="J46" s="667"/>
      <c r="K46" s="668"/>
      <c r="L46" s="666">
        <f>('[33]PRESUPUESTO OFICIAL (Entidad)'!K98/12)</f>
        <v>3978541.6666666665</v>
      </c>
      <c r="M46" s="667"/>
      <c r="N46" s="667"/>
      <c r="O46" s="668"/>
      <c r="P46" s="666">
        <f>L46</f>
        <v>3978541.6666666665</v>
      </c>
      <c r="Q46" s="667"/>
      <c r="R46" s="667"/>
      <c r="S46" s="668"/>
      <c r="T46" s="666">
        <f t="shared" si="11"/>
        <v>3978541.6666666665</v>
      </c>
      <c r="U46" s="667"/>
      <c r="V46" s="667"/>
      <c r="W46" s="668"/>
      <c r="X46" s="666">
        <f t="shared" si="12"/>
        <v>3978541.6666666665</v>
      </c>
      <c r="Y46" s="667"/>
      <c r="Z46" s="667"/>
      <c r="AA46" s="668"/>
      <c r="AB46" s="666">
        <f t="shared" si="13"/>
        <v>3978541.6666666665</v>
      </c>
      <c r="AC46" s="667"/>
      <c r="AD46" s="667"/>
      <c r="AE46" s="668"/>
      <c r="AF46" s="666">
        <f t="shared" si="14"/>
        <v>3978541.6666666665</v>
      </c>
      <c r="AG46" s="667"/>
      <c r="AH46" s="667"/>
      <c r="AI46" s="668"/>
      <c r="AJ46" s="666">
        <f t="shared" si="15"/>
        <v>3978541.6666666665</v>
      </c>
      <c r="AK46" s="667"/>
      <c r="AL46" s="667"/>
      <c r="AM46" s="668"/>
      <c r="AN46" s="666">
        <f t="shared" si="16"/>
        <v>3978541.6666666665</v>
      </c>
      <c r="AO46" s="667"/>
      <c r="AP46" s="667"/>
      <c r="AQ46" s="668"/>
      <c r="AR46" s="666">
        <f t="shared" si="17"/>
        <v>3978541.6666666665</v>
      </c>
      <c r="AS46" s="667"/>
      <c r="AT46" s="667"/>
      <c r="AU46" s="668"/>
      <c r="AV46" s="666">
        <f t="shared" si="18"/>
        <v>3978541.6666666665</v>
      </c>
      <c r="AW46" s="667"/>
      <c r="AX46" s="667"/>
      <c r="AY46" s="668"/>
      <c r="AZ46" s="666">
        <f t="shared" si="20"/>
        <v>3978541.6666666665</v>
      </c>
      <c r="BA46" s="667"/>
      <c r="BB46" s="667"/>
      <c r="BC46" s="668"/>
      <c r="BD46" s="666">
        <f t="shared" si="19"/>
        <v>3978541.6666666665</v>
      </c>
      <c r="BE46" s="667"/>
      <c r="BF46" s="667"/>
      <c r="BG46" s="668"/>
      <c r="BH46" s="344">
        <f t="shared" ref="BH46" si="21">ROUND(SUM(D46:BG46),0)</f>
        <v>47742500</v>
      </c>
      <c r="BI46" s="323"/>
      <c r="BJ46" s="323"/>
      <c r="BK46" s="323"/>
    </row>
    <row r="47" spans="1:64" ht="21" customHeight="1" thickBot="1">
      <c r="A47" s="669" t="s">
        <v>279</v>
      </c>
      <c r="B47" s="670"/>
      <c r="C47" s="671"/>
      <c r="D47" s="663">
        <f>SUM(D11:G44)*0.07</f>
        <v>0</v>
      </c>
      <c r="E47" s="664"/>
      <c r="F47" s="664"/>
      <c r="G47" s="665"/>
      <c r="H47" s="663">
        <f>SUM(H11:K44)*0.07</f>
        <v>0</v>
      </c>
      <c r="I47" s="664"/>
      <c r="J47" s="664"/>
      <c r="K47" s="665"/>
      <c r="L47" s="663">
        <f>SUM(L11:O46)*0.07</f>
        <v>17817978.877999999</v>
      </c>
      <c r="M47" s="664"/>
      <c r="N47" s="664"/>
      <c r="O47" s="665"/>
      <c r="P47" s="663">
        <f t="shared" ref="P47" si="22">SUM(P11:S46)*0.07</f>
        <v>21397942.776000004</v>
      </c>
      <c r="Q47" s="664"/>
      <c r="R47" s="664"/>
      <c r="S47" s="665"/>
      <c r="T47" s="663">
        <f t="shared" ref="T47" si="23">SUM(T11:W46)*0.07</f>
        <v>21397942.776000004</v>
      </c>
      <c r="U47" s="664"/>
      <c r="V47" s="664"/>
      <c r="W47" s="665"/>
      <c r="X47" s="663">
        <f t="shared" ref="X47" si="24">SUM(X11:AA46)*0.07</f>
        <v>54687878.279999994</v>
      </c>
      <c r="Y47" s="664"/>
      <c r="Z47" s="664"/>
      <c r="AA47" s="665"/>
      <c r="AB47" s="663">
        <f t="shared" ref="AB47" si="25">SUM(AB11:AE46)*0.07</f>
        <v>65337589.064999998</v>
      </c>
      <c r="AC47" s="664"/>
      <c r="AD47" s="664"/>
      <c r="AE47" s="665"/>
      <c r="AF47" s="663">
        <f t="shared" ref="AF47" si="26">SUM(AF11:AI46)*0.07</f>
        <v>65337589.064999998</v>
      </c>
      <c r="AG47" s="664"/>
      <c r="AH47" s="664"/>
      <c r="AI47" s="665"/>
      <c r="AJ47" s="663">
        <f t="shared" ref="AJ47" si="27">SUM(AJ11:AM46)*0.07</f>
        <v>41585069.399999999</v>
      </c>
      <c r="AK47" s="664"/>
      <c r="AL47" s="664"/>
      <c r="AM47" s="665"/>
      <c r="AN47" s="663">
        <f t="shared" ref="AN47" si="28">SUM(AN11:AQ46)*0.07</f>
        <v>53202672.599999987</v>
      </c>
      <c r="AO47" s="664"/>
      <c r="AP47" s="664"/>
      <c r="AQ47" s="665"/>
      <c r="AR47" s="663">
        <f t="shared" ref="AR47" si="29">SUM(AR11:AU46)*0.07</f>
        <v>23501245.740000006</v>
      </c>
      <c r="AS47" s="664"/>
      <c r="AT47" s="664"/>
      <c r="AU47" s="665"/>
      <c r="AV47" s="663">
        <f t="shared" ref="AV47" si="30">SUM(AV11:AY46)*0.07</f>
        <v>31199304.010000005</v>
      </c>
      <c r="AW47" s="664"/>
      <c r="AX47" s="664"/>
      <c r="AY47" s="665"/>
      <c r="AZ47" s="663">
        <f t="shared" ref="AZ47" si="31">SUM(AZ11:BC46)*0.07</f>
        <v>39720773.189999998</v>
      </c>
      <c r="BA47" s="664"/>
      <c r="BB47" s="664"/>
      <c r="BC47" s="665"/>
      <c r="BD47" s="663">
        <f t="shared" ref="BD47" si="32">SUM(BD11:BG46)*0.07</f>
        <v>504500.43000000005</v>
      </c>
      <c r="BE47" s="664"/>
      <c r="BF47" s="664"/>
      <c r="BG47" s="665"/>
      <c r="BH47" s="344">
        <f t="shared" si="10"/>
        <v>435690486</v>
      </c>
      <c r="BI47" s="323"/>
      <c r="BJ47" s="323"/>
      <c r="BK47" s="323"/>
    </row>
    <row r="48" spans="1:64" ht="24" customHeight="1" thickBot="1">
      <c r="A48" s="657" t="s">
        <v>280</v>
      </c>
      <c r="B48" s="658"/>
      <c r="C48" s="659"/>
      <c r="D48" s="660">
        <f>SUM(D10:G47)</f>
        <v>0</v>
      </c>
      <c r="E48" s="660"/>
      <c r="F48" s="660"/>
      <c r="G48" s="661"/>
      <c r="H48" s="662">
        <f>SUM(H10:K47)</f>
        <v>0</v>
      </c>
      <c r="I48" s="660"/>
      <c r="J48" s="660"/>
      <c r="K48" s="661"/>
      <c r="L48" s="662">
        <f>ROUND(SUM(L10:O47),0)</f>
        <v>272360534</v>
      </c>
      <c r="M48" s="660"/>
      <c r="N48" s="660"/>
      <c r="O48" s="661"/>
      <c r="P48" s="652">
        <f>SUM(P10:S47)</f>
        <v>327082839.57600003</v>
      </c>
      <c r="Q48" s="653"/>
      <c r="R48" s="653"/>
      <c r="S48" s="654"/>
      <c r="T48" s="652">
        <f>SUM(T10:W47)</f>
        <v>327082839.57600003</v>
      </c>
      <c r="U48" s="653"/>
      <c r="V48" s="653"/>
      <c r="W48" s="654"/>
      <c r="X48" s="652">
        <f>SUM(X10:AA47)</f>
        <v>835943282.27999985</v>
      </c>
      <c r="Y48" s="653"/>
      <c r="Z48" s="653"/>
      <c r="AA48" s="654"/>
      <c r="AB48" s="652">
        <f>SUM(AB10:AE47)</f>
        <v>998731718.56499982</v>
      </c>
      <c r="AC48" s="653"/>
      <c r="AD48" s="653"/>
      <c r="AE48" s="654"/>
      <c r="AF48" s="652">
        <f>SUM(AF10:AI47)</f>
        <v>998731718.56499982</v>
      </c>
      <c r="AG48" s="653"/>
      <c r="AH48" s="653"/>
      <c r="AI48" s="654"/>
      <c r="AJ48" s="652">
        <f>SUM(AJ10:AM47)</f>
        <v>635657489.39999986</v>
      </c>
      <c r="AK48" s="653"/>
      <c r="AL48" s="653"/>
      <c r="AM48" s="654"/>
      <c r="AN48" s="652">
        <f>SUM(AN10:AQ47)</f>
        <v>813240852.59999979</v>
      </c>
      <c r="AO48" s="653"/>
      <c r="AP48" s="653"/>
      <c r="AQ48" s="654"/>
      <c r="AR48" s="652">
        <f>SUM(AR10:AU47)</f>
        <v>359233327.74000007</v>
      </c>
      <c r="AS48" s="653"/>
      <c r="AT48" s="653"/>
      <c r="AU48" s="654"/>
      <c r="AV48" s="652">
        <f>SUM(AV10:AY47)</f>
        <v>476903647.01000005</v>
      </c>
      <c r="AW48" s="653"/>
      <c r="AX48" s="653"/>
      <c r="AY48" s="654"/>
      <c r="AZ48" s="652">
        <f>SUM(AZ10:BC47)</f>
        <v>607160390.18999982</v>
      </c>
      <c r="BA48" s="653"/>
      <c r="BB48" s="653"/>
      <c r="BC48" s="654"/>
      <c r="BD48" s="652">
        <f>SUM(BD10:BG47)</f>
        <v>7711649.4299999997</v>
      </c>
      <c r="BE48" s="653"/>
      <c r="BF48" s="653"/>
      <c r="BG48" s="654"/>
      <c r="BH48" s="345">
        <f>SUM(BH10:BH47,0)</f>
        <v>6659840288.5384617</v>
      </c>
      <c r="BI48" s="328"/>
      <c r="BJ48" s="328"/>
      <c r="BK48" s="328"/>
    </row>
    <row r="49" spans="1:63" ht="23.25" customHeight="1" thickBot="1">
      <c r="A49" s="657" t="s">
        <v>281</v>
      </c>
      <c r="B49" s="658"/>
      <c r="C49" s="659"/>
      <c r="D49" s="660">
        <f>+D48</f>
        <v>0</v>
      </c>
      <c r="E49" s="660"/>
      <c r="F49" s="660"/>
      <c r="G49" s="661"/>
      <c r="H49" s="662">
        <f>+H48+D49</f>
        <v>0</v>
      </c>
      <c r="I49" s="660"/>
      <c r="J49" s="660"/>
      <c r="K49" s="661"/>
      <c r="L49" s="662">
        <f t="shared" ref="L49" si="33">+L48+H49</f>
        <v>272360534</v>
      </c>
      <c r="M49" s="660"/>
      <c r="N49" s="660"/>
      <c r="O49" s="661"/>
      <c r="P49" s="652">
        <f t="shared" ref="P49" si="34">+P48+L49</f>
        <v>599443373.57599998</v>
      </c>
      <c r="Q49" s="653"/>
      <c r="R49" s="653"/>
      <c r="S49" s="654"/>
      <c r="T49" s="652">
        <f t="shared" ref="T49" si="35">+T48+P49</f>
        <v>926526213.15199995</v>
      </c>
      <c r="U49" s="653"/>
      <c r="V49" s="653"/>
      <c r="W49" s="654"/>
      <c r="X49" s="652">
        <f t="shared" ref="X49" si="36">+X48+T49</f>
        <v>1762469495.4319997</v>
      </c>
      <c r="Y49" s="653"/>
      <c r="Z49" s="653"/>
      <c r="AA49" s="654"/>
      <c r="AB49" s="652">
        <f t="shared" ref="AB49" si="37">+AB48+X49</f>
        <v>2761201213.9969997</v>
      </c>
      <c r="AC49" s="653"/>
      <c r="AD49" s="653"/>
      <c r="AE49" s="654"/>
      <c r="AF49" s="652">
        <f t="shared" ref="AF49" si="38">+AF48+AB49</f>
        <v>3759932932.5619993</v>
      </c>
      <c r="AG49" s="653"/>
      <c r="AH49" s="653"/>
      <c r="AI49" s="654"/>
      <c r="AJ49" s="652">
        <f t="shared" ref="AJ49" si="39">+AJ48+AF49</f>
        <v>4395590421.9619989</v>
      </c>
      <c r="AK49" s="653"/>
      <c r="AL49" s="653"/>
      <c r="AM49" s="654"/>
      <c r="AN49" s="652">
        <f t="shared" ref="AN49" si="40">+AN48+AJ49</f>
        <v>5208831274.5619984</v>
      </c>
      <c r="AO49" s="653"/>
      <c r="AP49" s="653"/>
      <c r="AQ49" s="654"/>
      <c r="AR49" s="652">
        <f t="shared" ref="AR49" si="41">+AR48+AN49</f>
        <v>5568064602.3019981</v>
      </c>
      <c r="AS49" s="653"/>
      <c r="AT49" s="653"/>
      <c r="AU49" s="654"/>
      <c r="AV49" s="652">
        <f t="shared" ref="AV49" si="42">+AV48+AR49</f>
        <v>6044968249.3119984</v>
      </c>
      <c r="AW49" s="653"/>
      <c r="AX49" s="653"/>
      <c r="AY49" s="654"/>
      <c r="AZ49" s="652">
        <f t="shared" ref="AZ49" si="43">+AZ48+AV49</f>
        <v>6652128639.5019979</v>
      </c>
      <c r="BA49" s="653"/>
      <c r="BB49" s="653"/>
      <c r="BC49" s="654"/>
      <c r="BD49" s="652">
        <f t="shared" ref="BD49" si="44">+BD48+AZ49</f>
        <v>6659840288.9319983</v>
      </c>
      <c r="BE49" s="653"/>
      <c r="BF49" s="653"/>
      <c r="BG49" s="654"/>
      <c r="BH49" s="346"/>
      <c r="BI49" s="328"/>
      <c r="BJ49" s="328"/>
      <c r="BK49" s="328"/>
    </row>
    <row r="50" spans="1:63" ht="13.5" customHeight="1" thickBot="1">
      <c r="A50" s="655" t="s">
        <v>282</v>
      </c>
      <c r="B50" s="656"/>
      <c r="C50" s="347"/>
      <c r="D50" s="348"/>
      <c r="E50" s="348"/>
      <c r="F50" s="348"/>
      <c r="G50" s="348"/>
      <c r="H50" s="348"/>
      <c r="I50" s="348"/>
      <c r="J50" s="348"/>
      <c r="K50" s="348"/>
      <c r="L50" s="348"/>
      <c r="M50" s="348"/>
      <c r="N50" s="348"/>
      <c r="O50" s="348"/>
      <c r="P50" s="348"/>
      <c r="Q50" s="348"/>
      <c r="R50" s="348"/>
      <c r="S50" s="348"/>
      <c r="T50" s="348"/>
      <c r="U50" s="348"/>
      <c r="V50" s="349"/>
      <c r="W50" s="349"/>
      <c r="X50" s="349"/>
      <c r="Y50" s="349"/>
      <c r="Z50" s="349"/>
      <c r="AA50" s="349"/>
      <c r="AB50" s="349"/>
      <c r="AC50" s="349"/>
      <c r="AD50" s="349"/>
      <c r="AE50" s="349"/>
      <c r="AF50" s="349"/>
      <c r="AG50" s="349"/>
      <c r="AH50" s="349"/>
      <c r="AI50" s="349"/>
      <c r="AJ50" s="349"/>
      <c r="AK50" s="349"/>
      <c r="AL50" s="349"/>
      <c r="AM50" s="349"/>
      <c r="AN50" s="349"/>
      <c r="AO50" s="349"/>
      <c r="AP50" s="349"/>
      <c r="AQ50" s="349"/>
      <c r="AR50" s="349"/>
      <c r="AS50" s="349"/>
      <c r="AT50" s="349"/>
      <c r="AU50" s="349"/>
      <c r="AV50" s="349"/>
      <c r="AW50" s="349"/>
      <c r="AX50" s="349"/>
      <c r="AY50" s="349"/>
      <c r="AZ50" s="349"/>
      <c r="BA50" s="349"/>
      <c r="BB50" s="349"/>
      <c r="BC50" s="349"/>
      <c r="BD50" s="349"/>
      <c r="BE50" s="349"/>
      <c r="BF50" s="349"/>
      <c r="BG50" s="349"/>
      <c r="BH50" s="350"/>
    </row>
    <row r="51" spans="1:63" ht="28.5" customHeight="1" thickBot="1">
      <c r="A51" s="351"/>
      <c r="B51" s="352"/>
      <c r="C51" s="352"/>
      <c r="D51" s="644"/>
      <c r="E51" s="645"/>
      <c r="F51" s="645"/>
      <c r="G51" s="646"/>
      <c r="H51" s="644"/>
      <c r="I51" s="645"/>
      <c r="J51" s="645"/>
      <c r="K51" s="646"/>
      <c r="L51" s="644">
        <v>1</v>
      </c>
      <c r="M51" s="645"/>
      <c r="N51" s="645"/>
      <c r="O51" s="646"/>
      <c r="P51" s="644">
        <v>2</v>
      </c>
      <c r="Q51" s="645"/>
      <c r="R51" s="645"/>
      <c r="S51" s="646"/>
      <c r="T51" s="644">
        <v>3</v>
      </c>
      <c r="U51" s="645"/>
      <c r="V51" s="645"/>
      <c r="W51" s="646"/>
      <c r="X51" s="644">
        <v>4</v>
      </c>
      <c r="Y51" s="645"/>
      <c r="Z51" s="645"/>
      <c r="AA51" s="646"/>
      <c r="AB51" s="644">
        <v>5</v>
      </c>
      <c r="AC51" s="645"/>
      <c r="AD51" s="645"/>
      <c r="AE51" s="646"/>
      <c r="AF51" s="644">
        <v>6</v>
      </c>
      <c r="AG51" s="645"/>
      <c r="AH51" s="645"/>
      <c r="AI51" s="646"/>
      <c r="AJ51" s="644">
        <v>7</v>
      </c>
      <c r="AK51" s="645"/>
      <c r="AL51" s="645"/>
      <c r="AM51" s="646"/>
      <c r="AN51" s="644">
        <v>8</v>
      </c>
      <c r="AO51" s="645"/>
      <c r="AP51" s="645"/>
      <c r="AQ51" s="646"/>
      <c r="AR51" s="644">
        <v>9</v>
      </c>
      <c r="AS51" s="645"/>
      <c r="AT51" s="645"/>
      <c r="AU51" s="646"/>
      <c r="AV51" s="644">
        <v>10</v>
      </c>
      <c r="AW51" s="645"/>
      <c r="AX51" s="645"/>
      <c r="AY51" s="646"/>
      <c r="AZ51" s="644"/>
      <c r="BA51" s="645"/>
      <c r="BB51" s="645"/>
      <c r="BC51" s="646"/>
      <c r="BD51" s="644"/>
      <c r="BE51" s="645"/>
      <c r="BF51" s="645"/>
      <c r="BG51" s="646"/>
      <c r="BH51" s="353" t="s">
        <v>137</v>
      </c>
      <c r="BI51" s="354"/>
      <c r="BJ51" s="354"/>
      <c r="BK51" s="354"/>
    </row>
    <row r="52" spans="1:63" ht="17.25" customHeight="1" thickBot="1">
      <c r="A52" s="647" t="s">
        <v>283</v>
      </c>
      <c r="B52" s="648"/>
      <c r="C52" s="355"/>
      <c r="D52" s="649"/>
      <c r="E52" s="650"/>
      <c r="F52" s="650"/>
      <c r="G52" s="651"/>
      <c r="H52" s="641"/>
      <c r="I52" s="642"/>
      <c r="J52" s="642"/>
      <c r="K52" s="643"/>
      <c r="L52" s="641">
        <f>+L49/BH48</f>
        <v>4.089595578871922E-2</v>
      </c>
      <c r="M52" s="642"/>
      <c r="N52" s="642"/>
      <c r="O52" s="643"/>
      <c r="P52" s="641">
        <f>+P49/BH48</f>
        <v>9.0008671019879832E-2</v>
      </c>
      <c r="Q52" s="642"/>
      <c r="R52" s="642"/>
      <c r="S52" s="643"/>
      <c r="T52" s="641">
        <f>+T49/BH48</f>
        <v>0.13912138625104045</v>
      </c>
      <c r="U52" s="642"/>
      <c r="V52" s="642"/>
      <c r="W52" s="643"/>
      <c r="X52" s="641">
        <f>+X49/BH48</f>
        <v>0.26464140566031252</v>
      </c>
      <c r="Y52" s="642"/>
      <c r="Z52" s="642"/>
      <c r="AA52" s="643"/>
      <c r="AB52" s="641">
        <f>+AB49/BH48</f>
        <v>0.41460471938779186</v>
      </c>
      <c r="AC52" s="642"/>
      <c r="AD52" s="642"/>
      <c r="AE52" s="643"/>
      <c r="AF52" s="641">
        <f>+AF49/BH48</f>
        <v>0.56456803311527115</v>
      </c>
      <c r="AG52" s="642"/>
      <c r="AH52" s="642"/>
      <c r="AI52" s="643"/>
      <c r="AJ52" s="641">
        <f>+AJ49/BH48</f>
        <v>0.6600143894631797</v>
      </c>
      <c r="AK52" s="642"/>
      <c r="AL52" s="642"/>
      <c r="AM52" s="643"/>
      <c r="AN52" s="641">
        <f>+AN49/BH48</f>
        <v>0.7821255539004982</v>
      </c>
      <c r="AO52" s="642"/>
      <c r="AP52" s="642"/>
      <c r="AQ52" s="643"/>
      <c r="AR52" s="641">
        <f>+AR49/BH48</f>
        <v>0.83606578552410604</v>
      </c>
      <c r="AS52" s="642"/>
      <c r="AT52" s="642"/>
      <c r="AU52" s="643"/>
      <c r="AV52" s="641">
        <f>+AV49/BH48</f>
        <v>0.90767465696067007</v>
      </c>
      <c r="AW52" s="642"/>
      <c r="AX52" s="642"/>
      <c r="AY52" s="643"/>
      <c r="AZ52" s="641">
        <f>+AZ49/BH48</f>
        <v>0.99884206697122524</v>
      </c>
      <c r="BA52" s="642"/>
      <c r="BB52" s="642"/>
      <c r="BC52" s="643"/>
      <c r="BD52" s="641">
        <f>+BD49/BH48</f>
        <v>1.000000000059091</v>
      </c>
      <c r="BE52" s="642"/>
      <c r="BF52" s="642"/>
      <c r="BG52" s="643"/>
      <c r="BH52" s="356"/>
      <c r="BI52" s="357"/>
      <c r="BJ52" s="357"/>
      <c r="BK52" s="357"/>
    </row>
    <row r="53" spans="1:63" ht="12" customHeight="1">
      <c r="A53" s="635" t="s">
        <v>284</v>
      </c>
      <c r="B53" s="635"/>
      <c r="C53" s="358"/>
      <c r="D53" s="357"/>
      <c r="E53" s="357"/>
      <c r="F53" s="357"/>
      <c r="G53" s="357"/>
      <c r="H53" s="357"/>
      <c r="I53" s="357"/>
      <c r="J53" s="357"/>
      <c r="K53" s="357"/>
      <c r="L53" s="357"/>
      <c r="M53" s="357"/>
      <c r="N53" s="357"/>
      <c r="O53" s="357"/>
      <c r="P53" s="357"/>
      <c r="Q53" s="357"/>
      <c r="R53" s="357"/>
      <c r="S53" s="357"/>
      <c r="T53" s="357"/>
      <c r="U53" s="357"/>
      <c r="V53" s="357"/>
      <c r="W53" s="357"/>
      <c r="X53" s="359"/>
      <c r="Y53" s="359"/>
      <c r="Z53" s="636"/>
      <c r="AA53" s="636"/>
      <c r="AB53" s="636"/>
      <c r="AC53" s="636"/>
      <c r="AD53" s="636"/>
      <c r="AE53" s="636"/>
      <c r="AF53" s="636"/>
      <c r="AG53" s="636"/>
      <c r="AH53" s="636"/>
      <c r="AI53" s="636"/>
      <c r="AJ53" s="636"/>
      <c r="AK53" s="636"/>
      <c r="AL53" s="636"/>
      <c r="AM53" s="636"/>
      <c r="AN53" s="636"/>
      <c r="AO53" s="636"/>
      <c r="AP53" s="636"/>
      <c r="AQ53" s="636"/>
      <c r="AR53" s="636"/>
      <c r="AS53" s="636"/>
      <c r="AT53" s="636"/>
      <c r="AU53" s="636"/>
      <c r="AV53" s="636"/>
      <c r="AW53" s="636"/>
      <c r="AX53" s="359"/>
      <c r="AY53" s="359"/>
      <c r="AZ53" s="359"/>
      <c r="BA53" s="359"/>
      <c r="BB53" s="359"/>
      <c r="BC53" s="359"/>
      <c r="BD53" s="359"/>
      <c r="BE53" s="359"/>
      <c r="BF53" s="359"/>
      <c r="BG53" s="359"/>
    </row>
    <row r="54" spans="1:63" ht="43.5" customHeight="1" thickBot="1">
      <c r="A54" s="360"/>
      <c r="B54" s="360"/>
      <c r="C54" s="360"/>
      <c r="D54" s="361"/>
      <c r="E54" s="361"/>
      <c r="F54" s="361"/>
      <c r="G54" s="357"/>
      <c r="H54" s="357"/>
      <c r="I54" s="357"/>
      <c r="J54" s="357"/>
      <c r="K54" s="357"/>
      <c r="L54" s="357"/>
      <c r="M54" s="357"/>
      <c r="N54" s="357"/>
      <c r="O54" s="357"/>
      <c r="P54" s="357"/>
      <c r="Q54" s="357"/>
      <c r="R54" s="357"/>
      <c r="S54" s="357"/>
      <c r="T54" s="357"/>
      <c r="U54" s="357"/>
      <c r="V54" s="357"/>
      <c r="W54" s="357"/>
      <c r="X54" s="359"/>
      <c r="Y54" s="359"/>
      <c r="Z54" s="359"/>
      <c r="AA54" s="359"/>
      <c r="AB54" s="359"/>
      <c r="AC54" s="359"/>
      <c r="AD54" s="359"/>
      <c r="AE54" s="359"/>
      <c r="AF54" s="359"/>
      <c r="AG54" s="359"/>
      <c r="AH54" s="359"/>
      <c r="AI54" s="359"/>
      <c r="AJ54" s="359"/>
      <c r="AK54" s="359"/>
      <c r="AL54" s="359"/>
      <c r="AM54" s="359"/>
      <c r="AN54" s="359"/>
      <c r="AO54" s="359"/>
      <c r="AP54" s="359"/>
      <c r="AQ54" s="359"/>
      <c r="AR54" s="359"/>
      <c r="AS54" s="359"/>
      <c r="AT54" s="359"/>
      <c r="AU54" s="359"/>
      <c r="AV54" s="359"/>
      <c r="AW54" s="359"/>
      <c r="AX54" s="359"/>
      <c r="AY54" s="359"/>
      <c r="AZ54" s="359"/>
      <c r="BA54" s="359"/>
      <c r="BB54" s="359"/>
      <c r="BC54" s="359"/>
      <c r="BD54" s="359"/>
      <c r="BE54" s="359"/>
      <c r="BF54" s="359"/>
      <c r="BG54" s="359"/>
    </row>
    <row r="55" spans="1:63" ht="18.75">
      <c r="A55" s="362" t="s">
        <v>285</v>
      </c>
      <c r="B55" s="363"/>
      <c r="C55" s="363"/>
      <c r="Z55" s="637"/>
      <c r="AA55" s="637"/>
      <c r="AB55" s="637"/>
      <c r="AC55" s="637"/>
      <c r="AD55" s="637"/>
      <c r="AE55" s="637"/>
      <c r="AF55" s="637"/>
      <c r="AG55" s="637"/>
      <c r="AH55" s="637"/>
      <c r="AI55" s="637"/>
      <c r="AJ55" s="637"/>
      <c r="AK55" s="637"/>
      <c r="AL55" s="637"/>
      <c r="AM55" s="637"/>
      <c r="AN55" s="637"/>
      <c r="AO55" s="637"/>
      <c r="AP55" s="637"/>
      <c r="AQ55" s="637"/>
      <c r="AR55" s="637"/>
      <c r="AS55" s="637"/>
      <c r="AT55" s="637"/>
      <c r="AU55" s="637"/>
      <c r="AV55" s="637"/>
      <c r="AW55" s="637"/>
      <c r="AX55" s="637"/>
      <c r="AY55" s="637"/>
      <c r="AZ55" s="637"/>
      <c r="BA55" s="637"/>
      <c r="BB55" s="637"/>
      <c r="BC55" s="637"/>
      <c r="BD55" s="637"/>
      <c r="BE55" s="637"/>
      <c r="BF55" s="637"/>
      <c r="BG55" s="637"/>
    </row>
    <row r="56" spans="1:63" ht="18.75">
      <c r="A56" s="365" t="s">
        <v>286</v>
      </c>
      <c r="B56" s="366"/>
      <c r="C56" s="366"/>
      <c r="G56" s="638"/>
      <c r="H56" s="638"/>
      <c r="I56" s="638"/>
      <c r="J56" s="638"/>
      <c r="K56" s="638"/>
      <c r="L56" s="638"/>
      <c r="M56" s="638"/>
      <c r="N56" s="638"/>
      <c r="O56" s="638"/>
      <c r="P56" s="638"/>
      <c r="Q56" s="638"/>
      <c r="R56" s="638"/>
      <c r="S56" s="638"/>
      <c r="T56" s="638"/>
      <c r="U56" s="638"/>
      <c r="V56" s="638"/>
      <c r="W56" s="638"/>
      <c r="X56" s="638"/>
      <c r="Z56" s="639"/>
      <c r="AA56" s="639"/>
      <c r="AB56" s="639"/>
      <c r="AC56" s="639"/>
      <c r="AD56" s="639"/>
      <c r="AE56" s="639"/>
      <c r="AF56" s="639"/>
      <c r="AG56" s="639"/>
      <c r="AH56" s="639"/>
      <c r="AI56" s="639"/>
      <c r="AJ56" s="639"/>
      <c r="AK56" s="639"/>
      <c r="AL56" s="639"/>
      <c r="AM56" s="639"/>
      <c r="AN56" s="639"/>
      <c r="AO56" s="639"/>
      <c r="AP56" s="639"/>
      <c r="AQ56" s="639"/>
      <c r="AR56" s="639"/>
      <c r="AS56" s="639"/>
      <c r="AT56" s="639"/>
      <c r="AU56" s="639"/>
      <c r="AV56" s="639"/>
      <c r="AW56" s="639"/>
      <c r="AX56" s="639"/>
      <c r="AY56" s="639"/>
      <c r="AZ56" s="639"/>
      <c r="BA56" s="639"/>
      <c r="BB56" s="639"/>
      <c r="BC56" s="639"/>
      <c r="BD56" s="639"/>
      <c r="BE56" s="639"/>
      <c r="BF56" s="639"/>
      <c r="BG56" s="639"/>
    </row>
    <row r="57" spans="1:63">
      <c r="G57" s="634"/>
      <c r="H57" s="634"/>
      <c r="I57" s="634"/>
      <c r="J57" s="634"/>
      <c r="K57" s="634"/>
      <c r="L57" s="634"/>
      <c r="M57" s="634"/>
      <c r="N57" s="634"/>
      <c r="O57" s="634"/>
      <c r="P57" s="634"/>
      <c r="Q57" s="634"/>
      <c r="R57" s="634"/>
      <c r="S57" s="634"/>
      <c r="T57" s="634"/>
      <c r="U57" s="634"/>
      <c r="V57" s="634"/>
      <c r="W57" s="634"/>
      <c r="X57" s="634"/>
      <c r="Z57" s="640"/>
      <c r="AA57" s="640"/>
      <c r="AB57" s="640"/>
      <c r="AC57" s="640"/>
      <c r="AD57" s="640"/>
      <c r="AE57" s="640"/>
      <c r="AF57" s="640"/>
      <c r="AG57" s="640"/>
      <c r="AH57" s="640"/>
      <c r="AI57" s="640"/>
      <c r="AJ57" s="640"/>
      <c r="AK57" s="640"/>
      <c r="AL57" s="640"/>
      <c r="AM57" s="640"/>
      <c r="AN57" s="640"/>
      <c r="AO57" s="640"/>
      <c r="AP57" s="640"/>
      <c r="AQ57" s="640"/>
      <c r="AR57" s="640"/>
      <c r="AS57" s="640"/>
      <c r="AT57" s="640"/>
      <c r="AU57" s="640"/>
      <c r="AV57" s="640"/>
      <c r="AW57" s="640"/>
      <c r="AX57" s="640"/>
      <c r="AY57" s="640"/>
      <c r="AZ57" s="640"/>
      <c r="BA57" s="640"/>
      <c r="BB57" s="640"/>
      <c r="BC57" s="640"/>
      <c r="BD57" s="640"/>
      <c r="BE57" s="640"/>
      <c r="BF57" s="640"/>
      <c r="BG57" s="640"/>
    </row>
    <row r="58" spans="1:63">
      <c r="B58" s="367"/>
      <c r="G58" s="634"/>
      <c r="H58" s="634"/>
      <c r="I58" s="634"/>
      <c r="J58" s="634"/>
      <c r="K58" s="634"/>
      <c r="L58" s="634"/>
      <c r="M58" s="634"/>
      <c r="N58" s="634"/>
      <c r="O58" s="634"/>
      <c r="P58" s="634"/>
      <c r="Q58" s="634"/>
      <c r="R58" s="634"/>
      <c r="S58" s="634"/>
      <c r="T58" s="634"/>
      <c r="U58" s="634"/>
      <c r="V58" s="634"/>
      <c r="W58" s="634"/>
      <c r="X58" s="634"/>
    </row>
    <row r="65" spans="1:64" s="364" customFormat="1">
      <c r="A65" s="309"/>
      <c r="B65" s="309"/>
      <c r="C65" s="309">
        <v>0.17176982528094201</v>
      </c>
      <c r="BH65" s="309"/>
      <c r="BI65" s="309"/>
      <c r="BJ65" s="309"/>
      <c r="BK65" s="309"/>
      <c r="BL65" s="309"/>
    </row>
  </sheetData>
  <mergeCells count="784">
    <mergeCell ref="A1:BH1"/>
    <mergeCell ref="A3:BG3"/>
    <mergeCell ref="A4:BG4"/>
    <mergeCell ref="A5:B5"/>
    <mergeCell ref="C5:H5"/>
    <mergeCell ref="J5:BG5"/>
    <mergeCell ref="A6:B6"/>
    <mergeCell ref="A7:A8"/>
    <mergeCell ref="B7:B8"/>
    <mergeCell ref="C7:C8"/>
    <mergeCell ref="D7:BG7"/>
    <mergeCell ref="BH7:BH8"/>
    <mergeCell ref="D8:G8"/>
    <mergeCell ref="H8:K8"/>
    <mergeCell ref="L8:O8"/>
    <mergeCell ref="P8:S8"/>
    <mergeCell ref="BD8:BG8"/>
    <mergeCell ref="A9:C9"/>
    <mergeCell ref="A10:A11"/>
    <mergeCell ref="B10:B11"/>
    <mergeCell ref="C10:C11"/>
    <mergeCell ref="D10:E10"/>
    <mergeCell ref="F10:G10"/>
    <mergeCell ref="T8:W8"/>
    <mergeCell ref="X8:AA8"/>
    <mergeCell ref="AB8:AE8"/>
    <mergeCell ref="AF8:AI8"/>
    <mergeCell ref="AJ8:AM8"/>
    <mergeCell ref="AN8:AQ8"/>
    <mergeCell ref="H10:K10"/>
    <mergeCell ref="L10:M10"/>
    <mergeCell ref="N10:O10"/>
    <mergeCell ref="P10:Q10"/>
    <mergeCell ref="R10:S10"/>
    <mergeCell ref="T10:U10"/>
    <mergeCell ref="AR8:AU8"/>
    <mergeCell ref="AV8:AY8"/>
    <mergeCell ref="AZ8:BC8"/>
    <mergeCell ref="AJ10:AK10"/>
    <mergeCell ref="AL10:AM10"/>
    <mergeCell ref="AN10:AO10"/>
    <mergeCell ref="AP10:AQ10"/>
    <mergeCell ref="AR10:AS10"/>
    <mergeCell ref="V10:W10"/>
    <mergeCell ref="X10:Y10"/>
    <mergeCell ref="Z10:AA10"/>
    <mergeCell ref="AB10:AC10"/>
    <mergeCell ref="AD10:AE10"/>
    <mergeCell ref="AF10:AG10"/>
    <mergeCell ref="AZ11:BC11"/>
    <mergeCell ref="BD11:BG11"/>
    <mergeCell ref="A13:A14"/>
    <mergeCell ref="B13:B14"/>
    <mergeCell ref="C13:C14"/>
    <mergeCell ref="D13:E13"/>
    <mergeCell ref="F13:G13"/>
    <mergeCell ref="BF10:BG10"/>
    <mergeCell ref="D11:G11"/>
    <mergeCell ref="H11:K11"/>
    <mergeCell ref="L11:O11"/>
    <mergeCell ref="P11:S11"/>
    <mergeCell ref="T11:W11"/>
    <mergeCell ref="X11:AA11"/>
    <mergeCell ref="AB11:AE11"/>
    <mergeCell ref="AF11:AI11"/>
    <mergeCell ref="AJ11:AM11"/>
    <mergeCell ref="AT10:AU10"/>
    <mergeCell ref="AV10:AW10"/>
    <mergeCell ref="AX10:AY10"/>
    <mergeCell ref="AZ10:BA10"/>
    <mergeCell ref="BB10:BC10"/>
    <mergeCell ref="BD10:BE10"/>
    <mergeCell ref="AH10:AI10"/>
    <mergeCell ref="H13:I13"/>
    <mergeCell ref="J13:K13"/>
    <mergeCell ref="L13:M13"/>
    <mergeCell ref="N13:O13"/>
    <mergeCell ref="P13:Q13"/>
    <mergeCell ref="R13:S13"/>
    <mergeCell ref="AN11:AQ11"/>
    <mergeCell ref="AR11:AU11"/>
    <mergeCell ref="AV11:AY11"/>
    <mergeCell ref="AJ13:AK13"/>
    <mergeCell ref="AL13:AM13"/>
    <mergeCell ref="AN13:AO13"/>
    <mergeCell ref="AP13:AQ13"/>
    <mergeCell ref="T13:U13"/>
    <mergeCell ref="V13:W13"/>
    <mergeCell ref="X13:Y13"/>
    <mergeCell ref="Z13:AA13"/>
    <mergeCell ref="AB13:AC13"/>
    <mergeCell ref="AD13:AE13"/>
    <mergeCell ref="AJ14:AM14"/>
    <mergeCell ref="AN14:AQ14"/>
    <mergeCell ref="AR14:AU14"/>
    <mergeCell ref="AV14:AY14"/>
    <mergeCell ref="AZ14:BC14"/>
    <mergeCell ref="BD14:BG14"/>
    <mergeCell ref="BD13:BE13"/>
    <mergeCell ref="BF13:BG13"/>
    <mergeCell ref="D14:G14"/>
    <mergeCell ref="H14:K14"/>
    <mergeCell ref="L14:O14"/>
    <mergeCell ref="P14:S14"/>
    <mergeCell ref="T14:W14"/>
    <mergeCell ref="X14:AA14"/>
    <mergeCell ref="AB14:AE14"/>
    <mergeCell ref="AF14:AI14"/>
    <mergeCell ref="AR13:AS13"/>
    <mergeCell ref="AT13:AU13"/>
    <mergeCell ref="AV13:AW13"/>
    <mergeCell ref="AX13:AY13"/>
    <mergeCell ref="AZ13:BA13"/>
    <mergeCell ref="BB13:BC13"/>
    <mergeCell ref="AF13:AG13"/>
    <mergeCell ref="AH13:AI13"/>
    <mergeCell ref="AX15:AY15"/>
    <mergeCell ref="AZ15:BA15"/>
    <mergeCell ref="BB15:BC15"/>
    <mergeCell ref="BD15:BE15"/>
    <mergeCell ref="BF15:BG15"/>
    <mergeCell ref="D16:G16"/>
    <mergeCell ref="H16:K16"/>
    <mergeCell ref="L16:O16"/>
    <mergeCell ref="P16:S16"/>
    <mergeCell ref="T16:W16"/>
    <mergeCell ref="V15:W15"/>
    <mergeCell ref="X15:Y15"/>
    <mergeCell ref="Z15:AA15"/>
    <mergeCell ref="AB15:AC15"/>
    <mergeCell ref="AD15:AE15"/>
    <mergeCell ref="AV15:AW15"/>
    <mergeCell ref="J15:K15"/>
    <mergeCell ref="L15:M15"/>
    <mergeCell ref="N15:O15"/>
    <mergeCell ref="P15:Q15"/>
    <mergeCell ref="R15:S15"/>
    <mergeCell ref="T15:U15"/>
    <mergeCell ref="D15:E15"/>
    <mergeCell ref="F15:G15"/>
    <mergeCell ref="A17:A18"/>
    <mergeCell ref="B17:B18"/>
    <mergeCell ref="C17:C18"/>
    <mergeCell ref="D17:E17"/>
    <mergeCell ref="F17:G17"/>
    <mergeCell ref="H17:I17"/>
    <mergeCell ref="J17:K17"/>
    <mergeCell ref="X16:AA16"/>
    <mergeCell ref="AB16:AE16"/>
    <mergeCell ref="A15:A16"/>
    <mergeCell ref="B15:B16"/>
    <mergeCell ref="C15:C16"/>
    <mergeCell ref="H15:I15"/>
    <mergeCell ref="L17:M17"/>
    <mergeCell ref="N17:O17"/>
    <mergeCell ref="P17:Q17"/>
    <mergeCell ref="R17:S17"/>
    <mergeCell ref="T17:U17"/>
    <mergeCell ref="V17:W17"/>
    <mergeCell ref="AV16:AY16"/>
    <mergeCell ref="AZ16:BC16"/>
    <mergeCell ref="BD16:BG16"/>
    <mergeCell ref="AF16:AI16"/>
    <mergeCell ref="AJ16:AM16"/>
    <mergeCell ref="AN16:AQ16"/>
    <mergeCell ref="AR16:AU16"/>
    <mergeCell ref="T18:W18"/>
    <mergeCell ref="X18:AA18"/>
    <mergeCell ref="AV17:AW17"/>
    <mergeCell ref="AX17:AY17"/>
    <mergeCell ref="AZ17:BA17"/>
    <mergeCell ref="BB17:BC17"/>
    <mergeCell ref="BD17:BE17"/>
    <mergeCell ref="BF17:BG17"/>
    <mergeCell ref="AJ17:AK17"/>
    <mergeCell ref="AL17:AM17"/>
    <mergeCell ref="AN17:AO17"/>
    <mergeCell ref="AP17:AQ17"/>
    <mergeCell ref="AR17:AS17"/>
    <mergeCell ref="AT17:AU17"/>
    <mergeCell ref="X17:Y17"/>
    <mergeCell ref="Z17:AA17"/>
    <mergeCell ref="AB17:AC17"/>
    <mergeCell ref="AD17:AE17"/>
    <mergeCell ref="AF17:AG17"/>
    <mergeCell ref="AH17:AI17"/>
    <mergeCell ref="T20:U20"/>
    <mergeCell ref="V20:W20"/>
    <mergeCell ref="X20:Y20"/>
    <mergeCell ref="Z20:AA20"/>
    <mergeCell ref="AZ18:BC18"/>
    <mergeCell ref="BD18:BG18"/>
    <mergeCell ref="B20:B21"/>
    <mergeCell ref="C20:C21"/>
    <mergeCell ref="D20:E20"/>
    <mergeCell ref="F20:G20"/>
    <mergeCell ref="H20:I20"/>
    <mergeCell ref="J20:K20"/>
    <mergeCell ref="L20:M20"/>
    <mergeCell ref="N20:O20"/>
    <mergeCell ref="AB18:AE18"/>
    <mergeCell ref="AF18:AI18"/>
    <mergeCell ref="AJ18:AM18"/>
    <mergeCell ref="AN18:AQ18"/>
    <mergeCell ref="AR18:AU18"/>
    <mergeCell ref="AV18:AY18"/>
    <mergeCell ref="D18:G18"/>
    <mergeCell ref="H18:K18"/>
    <mergeCell ref="L18:O18"/>
    <mergeCell ref="P18:S18"/>
    <mergeCell ref="AZ20:BA20"/>
    <mergeCell ref="BB20:BC20"/>
    <mergeCell ref="BD20:BE20"/>
    <mergeCell ref="BF20:BG20"/>
    <mergeCell ref="D21:G21"/>
    <mergeCell ref="H21:K21"/>
    <mergeCell ref="L21:O21"/>
    <mergeCell ref="P21:S21"/>
    <mergeCell ref="T21:W21"/>
    <mergeCell ref="X21:AA21"/>
    <mergeCell ref="AN20:AO20"/>
    <mergeCell ref="AP20:AQ20"/>
    <mergeCell ref="AR20:AS20"/>
    <mergeCell ref="AT20:AU20"/>
    <mergeCell ref="AV20:AW20"/>
    <mergeCell ref="AX20:AY20"/>
    <mergeCell ref="AB20:AC20"/>
    <mergeCell ref="AD20:AE20"/>
    <mergeCell ref="AF20:AG20"/>
    <mergeCell ref="AH20:AI20"/>
    <mergeCell ref="AJ20:AK20"/>
    <mergeCell ref="AL20:AM20"/>
    <mergeCell ref="P20:Q20"/>
    <mergeCell ref="R20:S20"/>
    <mergeCell ref="AZ21:BC21"/>
    <mergeCell ref="BD21:BG21"/>
    <mergeCell ref="B22:B23"/>
    <mergeCell ref="C22:C23"/>
    <mergeCell ref="D22:E22"/>
    <mergeCell ref="F22:G22"/>
    <mergeCell ref="H22:I22"/>
    <mergeCell ref="J22:K22"/>
    <mergeCell ref="L22:M22"/>
    <mergeCell ref="N22:O22"/>
    <mergeCell ref="AB21:AE21"/>
    <mergeCell ref="AF21:AI21"/>
    <mergeCell ref="AJ21:AM21"/>
    <mergeCell ref="AN21:AQ21"/>
    <mergeCell ref="AR21:AU21"/>
    <mergeCell ref="AV21:AY21"/>
    <mergeCell ref="AJ22:AK22"/>
    <mergeCell ref="AL22:AM22"/>
    <mergeCell ref="AN22:AO22"/>
    <mergeCell ref="AP22:AQ22"/>
    <mergeCell ref="P22:Q22"/>
    <mergeCell ref="R22:S22"/>
    <mergeCell ref="T22:U22"/>
    <mergeCell ref="V22:W22"/>
    <mergeCell ref="X22:Y22"/>
    <mergeCell ref="Z22:AA22"/>
    <mergeCell ref="AJ23:AM23"/>
    <mergeCell ref="AN23:AQ23"/>
    <mergeCell ref="AR23:AU23"/>
    <mergeCell ref="AV23:AY23"/>
    <mergeCell ref="AZ23:BC23"/>
    <mergeCell ref="BD23:BG23"/>
    <mergeCell ref="BD22:BE22"/>
    <mergeCell ref="BF22:BG22"/>
    <mergeCell ref="D23:G23"/>
    <mergeCell ref="H23:K23"/>
    <mergeCell ref="L23:O23"/>
    <mergeCell ref="P23:S23"/>
    <mergeCell ref="T23:W23"/>
    <mergeCell ref="X23:AA23"/>
    <mergeCell ref="AB23:AE23"/>
    <mergeCell ref="AF23:AI23"/>
    <mergeCell ref="AR22:AS22"/>
    <mergeCell ref="AT22:AU22"/>
    <mergeCell ref="AV22:AW22"/>
    <mergeCell ref="AX22:AY22"/>
    <mergeCell ref="AZ22:BA22"/>
    <mergeCell ref="BB22:BC22"/>
    <mergeCell ref="AB22:AC22"/>
    <mergeCell ref="AD22:AE22"/>
    <mergeCell ref="J24:K24"/>
    <mergeCell ref="L24:M24"/>
    <mergeCell ref="N24:O24"/>
    <mergeCell ref="P24:Q24"/>
    <mergeCell ref="R24:S24"/>
    <mergeCell ref="T24:U24"/>
    <mergeCell ref="A24:A25"/>
    <mergeCell ref="B24:B25"/>
    <mergeCell ref="C24:C25"/>
    <mergeCell ref="D24:E24"/>
    <mergeCell ref="F24:G24"/>
    <mergeCell ref="H24:I24"/>
    <mergeCell ref="AJ24:AK24"/>
    <mergeCell ref="AL24:AM24"/>
    <mergeCell ref="AN24:AO24"/>
    <mergeCell ref="AP24:AQ24"/>
    <mergeCell ref="AR24:AS24"/>
    <mergeCell ref="V24:W24"/>
    <mergeCell ref="X24:Y24"/>
    <mergeCell ref="Z24:AA24"/>
    <mergeCell ref="AB24:AC24"/>
    <mergeCell ref="AD24:AE24"/>
    <mergeCell ref="AF24:AG24"/>
    <mergeCell ref="AZ25:BC25"/>
    <mergeCell ref="BD25:BG25"/>
    <mergeCell ref="B27:B28"/>
    <mergeCell ref="C27:C28"/>
    <mergeCell ref="D27:E27"/>
    <mergeCell ref="F27:G27"/>
    <mergeCell ref="H27:I27"/>
    <mergeCell ref="BF24:BG24"/>
    <mergeCell ref="D25:G25"/>
    <mergeCell ref="H25:K25"/>
    <mergeCell ref="L25:O25"/>
    <mergeCell ref="P25:S25"/>
    <mergeCell ref="T25:W25"/>
    <mergeCell ref="X25:AA25"/>
    <mergeCell ref="AB25:AE25"/>
    <mergeCell ref="AF25:AI25"/>
    <mergeCell ref="AJ25:AM25"/>
    <mergeCell ref="AT24:AU24"/>
    <mergeCell ref="AV24:AW24"/>
    <mergeCell ref="AX24:AY24"/>
    <mergeCell ref="AZ24:BA24"/>
    <mergeCell ref="BB24:BC24"/>
    <mergeCell ref="BD24:BE24"/>
    <mergeCell ref="AH24:AI24"/>
    <mergeCell ref="J27:K27"/>
    <mergeCell ref="L27:M27"/>
    <mergeCell ref="N27:O27"/>
    <mergeCell ref="P27:Q27"/>
    <mergeCell ref="R27:S27"/>
    <mergeCell ref="T27:U27"/>
    <mergeCell ref="AN25:AQ25"/>
    <mergeCell ref="AR25:AU25"/>
    <mergeCell ref="AV25:AY25"/>
    <mergeCell ref="AJ27:AK27"/>
    <mergeCell ref="AL27:AM27"/>
    <mergeCell ref="AN27:AO27"/>
    <mergeCell ref="AP27:AQ27"/>
    <mergeCell ref="AR27:AS27"/>
    <mergeCell ref="V27:W27"/>
    <mergeCell ref="X27:Y27"/>
    <mergeCell ref="Z27:AA27"/>
    <mergeCell ref="AB27:AC27"/>
    <mergeCell ref="AD27:AE27"/>
    <mergeCell ref="AF27:AG27"/>
    <mergeCell ref="AZ28:BC28"/>
    <mergeCell ref="BD28:BG28"/>
    <mergeCell ref="B29:B30"/>
    <mergeCell ref="C29:C30"/>
    <mergeCell ref="D29:E29"/>
    <mergeCell ref="F29:G29"/>
    <mergeCell ref="H29:I29"/>
    <mergeCell ref="BF27:BG27"/>
    <mergeCell ref="D28:G28"/>
    <mergeCell ref="H28:K28"/>
    <mergeCell ref="L28:O28"/>
    <mergeCell ref="P28:S28"/>
    <mergeCell ref="T28:W28"/>
    <mergeCell ref="X28:AA28"/>
    <mergeCell ref="AB28:AE28"/>
    <mergeCell ref="AF28:AI28"/>
    <mergeCell ref="AJ28:AM28"/>
    <mergeCell ref="AT27:AU27"/>
    <mergeCell ref="AV27:AW27"/>
    <mergeCell ref="AX27:AY27"/>
    <mergeCell ref="AZ27:BA27"/>
    <mergeCell ref="BB27:BC27"/>
    <mergeCell ref="BD27:BE27"/>
    <mergeCell ref="AH27:AI27"/>
    <mergeCell ref="J29:K29"/>
    <mergeCell ref="L29:M29"/>
    <mergeCell ref="N29:O29"/>
    <mergeCell ref="P29:Q29"/>
    <mergeCell ref="R29:S29"/>
    <mergeCell ref="T29:U29"/>
    <mergeCell ref="AN28:AQ28"/>
    <mergeCell ref="AR28:AU28"/>
    <mergeCell ref="AV28:AY28"/>
    <mergeCell ref="AJ29:AK29"/>
    <mergeCell ref="AL29:AM29"/>
    <mergeCell ref="AN29:AO29"/>
    <mergeCell ref="AP29:AQ29"/>
    <mergeCell ref="AR29:AS29"/>
    <mergeCell ref="V29:W29"/>
    <mergeCell ref="X29:Y29"/>
    <mergeCell ref="Z29:AA29"/>
    <mergeCell ref="AB29:AC29"/>
    <mergeCell ref="AD29:AE29"/>
    <mergeCell ref="AF29:AG29"/>
    <mergeCell ref="BD30:BG30"/>
    <mergeCell ref="B31:B32"/>
    <mergeCell ref="C31:C32"/>
    <mergeCell ref="D31:E31"/>
    <mergeCell ref="F31:G31"/>
    <mergeCell ref="H31:I31"/>
    <mergeCell ref="J31:K31"/>
    <mergeCell ref="BF29:BG29"/>
    <mergeCell ref="D30:G30"/>
    <mergeCell ref="H30:K30"/>
    <mergeCell ref="L30:O30"/>
    <mergeCell ref="P30:S30"/>
    <mergeCell ref="T30:W30"/>
    <mergeCell ref="AB30:AE30"/>
    <mergeCell ref="AF30:AI30"/>
    <mergeCell ref="AJ30:AM30"/>
    <mergeCell ref="AN30:AQ30"/>
    <mergeCell ref="AT29:AU29"/>
    <mergeCell ref="AV29:AW29"/>
    <mergeCell ref="AX29:AY29"/>
    <mergeCell ref="AZ29:BA29"/>
    <mergeCell ref="BB29:BC29"/>
    <mergeCell ref="BD29:BE29"/>
    <mergeCell ref="AH29:AI29"/>
    <mergeCell ref="L31:M31"/>
    <mergeCell ref="N31:O31"/>
    <mergeCell ref="P31:Q31"/>
    <mergeCell ref="R31:S31"/>
    <mergeCell ref="T31:U31"/>
    <mergeCell ref="V31:W31"/>
    <mergeCell ref="AR30:AU30"/>
    <mergeCell ref="AV30:AY30"/>
    <mergeCell ref="AZ30:BC30"/>
    <mergeCell ref="T32:W32"/>
    <mergeCell ref="X32:AA32"/>
    <mergeCell ref="AV31:AW31"/>
    <mergeCell ref="AX31:AY31"/>
    <mergeCell ref="AZ31:BA31"/>
    <mergeCell ref="BB31:BC31"/>
    <mergeCell ref="BD31:BE31"/>
    <mergeCell ref="BF31:BG31"/>
    <mergeCell ref="AJ31:AK31"/>
    <mergeCell ref="AL31:AM31"/>
    <mergeCell ref="AN31:AO31"/>
    <mergeCell ref="AP31:AQ31"/>
    <mergeCell ref="AR31:AS31"/>
    <mergeCell ref="AT31:AU31"/>
    <mergeCell ref="X31:Y31"/>
    <mergeCell ref="Z31:AA31"/>
    <mergeCell ref="AB31:AC31"/>
    <mergeCell ref="AD31:AE31"/>
    <mergeCell ref="AF31:AG31"/>
    <mergeCell ref="AH31:AI31"/>
    <mergeCell ref="T34:U34"/>
    <mergeCell ref="V34:W34"/>
    <mergeCell ref="X34:Y34"/>
    <mergeCell ref="Z34:AA34"/>
    <mergeCell ref="AZ32:BC32"/>
    <mergeCell ref="BD32:BG32"/>
    <mergeCell ref="B34:B35"/>
    <mergeCell ref="C34:C35"/>
    <mergeCell ref="D34:E34"/>
    <mergeCell ref="F34:G34"/>
    <mergeCell ref="H34:I34"/>
    <mergeCell ref="J34:K34"/>
    <mergeCell ref="L34:M34"/>
    <mergeCell ref="N34:O34"/>
    <mergeCell ref="AB32:AE32"/>
    <mergeCell ref="AF32:AI32"/>
    <mergeCell ref="AJ32:AM32"/>
    <mergeCell ref="AN32:AQ32"/>
    <mergeCell ref="AR32:AU32"/>
    <mergeCell ref="AV32:AY32"/>
    <mergeCell ref="D32:G32"/>
    <mergeCell ref="H32:K32"/>
    <mergeCell ref="L32:O32"/>
    <mergeCell ref="P32:S32"/>
    <mergeCell ref="AZ34:BA34"/>
    <mergeCell ref="BB34:BC34"/>
    <mergeCell ref="BD34:BE34"/>
    <mergeCell ref="BF34:BG34"/>
    <mergeCell ref="D35:G35"/>
    <mergeCell ref="H35:K35"/>
    <mergeCell ref="L35:O35"/>
    <mergeCell ref="P35:S35"/>
    <mergeCell ref="T35:W35"/>
    <mergeCell ref="X35:AA35"/>
    <mergeCell ref="AN34:AO34"/>
    <mergeCell ref="AP34:AQ34"/>
    <mergeCell ref="AR34:AS34"/>
    <mergeCell ref="AT34:AU34"/>
    <mergeCell ref="AV34:AW34"/>
    <mergeCell ref="AX34:AY34"/>
    <mergeCell ref="AB34:AC34"/>
    <mergeCell ref="AD34:AE34"/>
    <mergeCell ref="AF34:AG34"/>
    <mergeCell ref="AH34:AI34"/>
    <mergeCell ref="AJ34:AK34"/>
    <mergeCell ref="AL34:AM34"/>
    <mergeCell ref="P34:Q34"/>
    <mergeCell ref="R34:S34"/>
    <mergeCell ref="T36:U36"/>
    <mergeCell ref="V36:W36"/>
    <mergeCell ref="X36:Y36"/>
    <mergeCell ref="Z36:AA36"/>
    <mergeCell ref="AZ35:BC35"/>
    <mergeCell ref="BD35:BG35"/>
    <mergeCell ref="B36:B37"/>
    <mergeCell ref="C36:C37"/>
    <mergeCell ref="D36:E36"/>
    <mergeCell ref="F36:G36"/>
    <mergeCell ref="H36:I36"/>
    <mergeCell ref="J36:K36"/>
    <mergeCell ref="L36:M36"/>
    <mergeCell ref="N36:O36"/>
    <mergeCell ref="AB35:AE35"/>
    <mergeCell ref="AF35:AI35"/>
    <mergeCell ref="AJ35:AM35"/>
    <mergeCell ref="AN35:AQ35"/>
    <mergeCell ref="AR35:AU35"/>
    <mergeCell ref="AV35:AY35"/>
    <mergeCell ref="AZ36:BA36"/>
    <mergeCell ref="BB36:BC36"/>
    <mergeCell ref="BD36:BE36"/>
    <mergeCell ref="BF36:BG36"/>
    <mergeCell ref="D37:G37"/>
    <mergeCell ref="H37:K37"/>
    <mergeCell ref="L37:O37"/>
    <mergeCell ref="P37:S37"/>
    <mergeCell ref="T37:W37"/>
    <mergeCell ref="X37:AA37"/>
    <mergeCell ref="AN36:AO36"/>
    <mergeCell ref="AP36:AQ36"/>
    <mergeCell ref="AR36:AS36"/>
    <mergeCell ref="AT36:AU36"/>
    <mergeCell ref="AV36:AW36"/>
    <mergeCell ref="AX36:AY36"/>
    <mergeCell ref="AB36:AC36"/>
    <mergeCell ref="AD36:AE36"/>
    <mergeCell ref="AF36:AG36"/>
    <mergeCell ref="AH36:AI36"/>
    <mergeCell ref="AJ36:AK36"/>
    <mergeCell ref="AL36:AM36"/>
    <mergeCell ref="P36:Q36"/>
    <mergeCell ref="R36:S36"/>
    <mergeCell ref="T38:U38"/>
    <mergeCell ref="V38:W38"/>
    <mergeCell ref="X38:Y38"/>
    <mergeCell ref="Z38:AA38"/>
    <mergeCell ref="AZ37:BC37"/>
    <mergeCell ref="BD37:BG37"/>
    <mergeCell ref="B38:B39"/>
    <mergeCell ref="C38:C39"/>
    <mergeCell ref="D38:E38"/>
    <mergeCell ref="F38:G38"/>
    <mergeCell ref="H38:I38"/>
    <mergeCell ref="J38:K38"/>
    <mergeCell ref="L38:M38"/>
    <mergeCell ref="N38:O38"/>
    <mergeCell ref="AB37:AE37"/>
    <mergeCell ref="AF37:AI37"/>
    <mergeCell ref="AJ37:AM37"/>
    <mergeCell ref="AN37:AQ37"/>
    <mergeCell ref="AR37:AU37"/>
    <mergeCell ref="AV37:AY37"/>
    <mergeCell ref="AZ38:BA38"/>
    <mergeCell ref="BB38:BC38"/>
    <mergeCell ref="BD38:BE38"/>
    <mergeCell ref="BF38:BG38"/>
    <mergeCell ref="D39:G39"/>
    <mergeCell ref="H39:K39"/>
    <mergeCell ref="L39:O39"/>
    <mergeCell ref="P39:S39"/>
    <mergeCell ref="T39:W39"/>
    <mergeCell ref="X39:AA39"/>
    <mergeCell ref="AN38:AO38"/>
    <mergeCell ref="AP38:AQ38"/>
    <mergeCell ref="AR38:AS38"/>
    <mergeCell ref="AT38:AU38"/>
    <mergeCell ref="AV38:AW38"/>
    <mergeCell ref="AX38:AY38"/>
    <mergeCell ref="AB38:AC38"/>
    <mergeCell ref="AD38:AE38"/>
    <mergeCell ref="AF38:AG38"/>
    <mergeCell ref="AH38:AI38"/>
    <mergeCell ref="AJ38:AK38"/>
    <mergeCell ref="AL38:AM38"/>
    <mergeCell ref="P38:Q38"/>
    <mergeCell ref="R38:S38"/>
    <mergeCell ref="R40:S40"/>
    <mergeCell ref="T40:U40"/>
    <mergeCell ref="V40:W40"/>
    <mergeCell ref="X40:Y40"/>
    <mergeCell ref="AZ39:BC39"/>
    <mergeCell ref="BD39:BG39"/>
    <mergeCell ref="A40:A41"/>
    <mergeCell ref="B40:B41"/>
    <mergeCell ref="C40:C41"/>
    <mergeCell ref="D40:E40"/>
    <mergeCell ref="F40:G40"/>
    <mergeCell ref="H40:I40"/>
    <mergeCell ref="J40:K40"/>
    <mergeCell ref="L40:M40"/>
    <mergeCell ref="AB39:AE39"/>
    <mergeCell ref="AF39:AI39"/>
    <mergeCell ref="AJ39:AM39"/>
    <mergeCell ref="AN39:AQ39"/>
    <mergeCell ref="AR39:AU39"/>
    <mergeCell ref="AV39:AY39"/>
    <mergeCell ref="AX40:AY40"/>
    <mergeCell ref="AZ40:BA40"/>
    <mergeCell ref="BB40:BC40"/>
    <mergeCell ref="BD40:BE40"/>
    <mergeCell ref="BF40:BG40"/>
    <mergeCell ref="D41:G41"/>
    <mergeCell ref="H41:K41"/>
    <mergeCell ref="L41:O41"/>
    <mergeCell ref="P41:S41"/>
    <mergeCell ref="T41:W41"/>
    <mergeCell ref="AL40:AM40"/>
    <mergeCell ref="AN40:AO40"/>
    <mergeCell ref="AP40:AQ40"/>
    <mergeCell ref="AR40:AS40"/>
    <mergeCell ref="AT40:AU40"/>
    <mergeCell ref="AV40:AW40"/>
    <mergeCell ref="Z40:AA40"/>
    <mergeCell ref="AB40:AC40"/>
    <mergeCell ref="AD40:AE40"/>
    <mergeCell ref="AF40:AG40"/>
    <mergeCell ref="AH40:AI40"/>
    <mergeCell ref="AJ40:AK40"/>
    <mergeCell ref="N40:O40"/>
    <mergeCell ref="P40:Q40"/>
    <mergeCell ref="AV41:AY41"/>
    <mergeCell ref="AZ41:BC41"/>
    <mergeCell ref="BD41:BG41"/>
    <mergeCell ref="A42:C43"/>
    <mergeCell ref="D42:G42"/>
    <mergeCell ref="H42:K42"/>
    <mergeCell ref="AZ42:BC42"/>
    <mergeCell ref="BD42:BG42"/>
    <mergeCell ref="D43:G43"/>
    <mergeCell ref="H43:K43"/>
    <mergeCell ref="X41:AA41"/>
    <mergeCell ref="AB41:AE41"/>
    <mergeCell ref="AF41:AI41"/>
    <mergeCell ref="AJ41:AM41"/>
    <mergeCell ref="AN41:AQ41"/>
    <mergeCell ref="AR41:AU41"/>
    <mergeCell ref="AJ43:AM43"/>
    <mergeCell ref="AN43:AQ43"/>
    <mergeCell ref="AR43:AU43"/>
    <mergeCell ref="AV43:AY43"/>
    <mergeCell ref="AZ43:BC43"/>
    <mergeCell ref="BD43:BG43"/>
    <mergeCell ref="L43:O43"/>
    <mergeCell ref="P43:S43"/>
    <mergeCell ref="T43:W43"/>
    <mergeCell ref="X43:AA43"/>
    <mergeCell ref="AB43:AE43"/>
    <mergeCell ref="AF43:AI43"/>
    <mergeCell ref="AV44:AY44"/>
    <mergeCell ref="AZ44:BC44"/>
    <mergeCell ref="BD44:BG44"/>
    <mergeCell ref="A45:C45"/>
    <mergeCell ref="D45:G45"/>
    <mergeCell ref="H45:K45"/>
    <mergeCell ref="L45:O45"/>
    <mergeCell ref="P45:S45"/>
    <mergeCell ref="T45:W45"/>
    <mergeCell ref="X45:AA45"/>
    <mergeCell ref="X44:AA44"/>
    <mergeCell ref="AB44:AE44"/>
    <mergeCell ref="AF44:AI44"/>
    <mergeCell ref="AJ44:AM44"/>
    <mergeCell ref="AN44:AQ44"/>
    <mergeCell ref="AR44:AU44"/>
    <mergeCell ref="A44:C44"/>
    <mergeCell ref="D44:G44"/>
    <mergeCell ref="H44:K44"/>
    <mergeCell ref="L44:O44"/>
    <mergeCell ref="P44:S44"/>
    <mergeCell ref="T44:W44"/>
    <mergeCell ref="AZ45:BC45"/>
    <mergeCell ref="BD45:BG45"/>
    <mergeCell ref="A46:C46"/>
    <mergeCell ref="D46:G46"/>
    <mergeCell ref="H46:K46"/>
    <mergeCell ref="L46:O46"/>
    <mergeCell ref="P46:S46"/>
    <mergeCell ref="T46:W46"/>
    <mergeCell ref="X46:AA46"/>
    <mergeCell ref="AB46:AE46"/>
    <mergeCell ref="AB45:AE45"/>
    <mergeCell ref="AF45:AI45"/>
    <mergeCell ref="AJ45:AM45"/>
    <mergeCell ref="AN45:AQ45"/>
    <mergeCell ref="AR45:AU45"/>
    <mergeCell ref="AV45:AY45"/>
    <mergeCell ref="AJ47:AM47"/>
    <mergeCell ref="AN47:AQ47"/>
    <mergeCell ref="AR47:AU47"/>
    <mergeCell ref="AV47:AY47"/>
    <mergeCell ref="AZ47:BC47"/>
    <mergeCell ref="BD47:BG47"/>
    <mergeCell ref="BD46:BG46"/>
    <mergeCell ref="A47:C47"/>
    <mergeCell ref="D47:G47"/>
    <mergeCell ref="H47:K47"/>
    <mergeCell ref="L47:O47"/>
    <mergeCell ref="P47:S47"/>
    <mergeCell ref="T47:W47"/>
    <mergeCell ref="X47:AA47"/>
    <mergeCell ref="AB47:AE47"/>
    <mergeCell ref="AF47:AI47"/>
    <mergeCell ref="AF46:AI46"/>
    <mergeCell ref="AJ46:AM46"/>
    <mergeCell ref="AN46:AQ46"/>
    <mergeCell ref="AR46:AU46"/>
    <mergeCell ref="AV46:AY46"/>
    <mergeCell ref="AZ46:BC46"/>
    <mergeCell ref="AV48:AY48"/>
    <mergeCell ref="AZ48:BC48"/>
    <mergeCell ref="BD48:BG48"/>
    <mergeCell ref="A49:C49"/>
    <mergeCell ref="D49:G49"/>
    <mergeCell ref="H49:K49"/>
    <mergeCell ref="L49:O49"/>
    <mergeCell ref="P49:S49"/>
    <mergeCell ref="T49:W49"/>
    <mergeCell ref="X49:AA49"/>
    <mergeCell ref="X48:AA48"/>
    <mergeCell ref="AB48:AE48"/>
    <mergeCell ref="AF48:AI48"/>
    <mergeCell ref="AJ48:AM48"/>
    <mergeCell ref="AN48:AQ48"/>
    <mergeCell ref="AR48:AU48"/>
    <mergeCell ref="A48:C48"/>
    <mergeCell ref="D48:G48"/>
    <mergeCell ref="H48:K48"/>
    <mergeCell ref="L48:O48"/>
    <mergeCell ref="P48:S48"/>
    <mergeCell ref="T48:W48"/>
    <mergeCell ref="AZ49:BC49"/>
    <mergeCell ref="BD49:BG49"/>
    <mergeCell ref="A50:B50"/>
    <mergeCell ref="D51:G51"/>
    <mergeCell ref="H51:K51"/>
    <mergeCell ref="L51:O51"/>
    <mergeCell ref="P51:S51"/>
    <mergeCell ref="T51:W51"/>
    <mergeCell ref="X51:AA51"/>
    <mergeCell ref="AB51:AE51"/>
    <mergeCell ref="AB49:AE49"/>
    <mergeCell ref="AF49:AI49"/>
    <mergeCell ref="AJ49:AM49"/>
    <mergeCell ref="AN49:AQ49"/>
    <mergeCell ref="AR49:AU49"/>
    <mergeCell ref="AV49:AY49"/>
    <mergeCell ref="BD51:BG51"/>
    <mergeCell ref="A52:B52"/>
    <mergeCell ref="D52:G52"/>
    <mergeCell ref="H52:K52"/>
    <mergeCell ref="L52:O52"/>
    <mergeCell ref="P52:S52"/>
    <mergeCell ref="T52:W52"/>
    <mergeCell ref="X52:AA52"/>
    <mergeCell ref="AB52:AE52"/>
    <mergeCell ref="AF52:AI52"/>
    <mergeCell ref="AF51:AI51"/>
    <mergeCell ref="AJ51:AM51"/>
    <mergeCell ref="AN51:AQ51"/>
    <mergeCell ref="AR51:AU51"/>
    <mergeCell ref="AV51:AY51"/>
    <mergeCell ref="AZ51:BC51"/>
    <mergeCell ref="G58:X58"/>
    <mergeCell ref="A53:B53"/>
    <mergeCell ref="Z53:AW53"/>
    <mergeCell ref="Z55:BG55"/>
    <mergeCell ref="G56:X56"/>
    <mergeCell ref="Z56:BG56"/>
    <mergeCell ref="G57:X57"/>
    <mergeCell ref="Z57:BG57"/>
    <mergeCell ref="AJ52:AM52"/>
    <mergeCell ref="AN52:AQ52"/>
    <mergeCell ref="AR52:AU52"/>
    <mergeCell ref="AV52:AY52"/>
    <mergeCell ref="AZ52:BC52"/>
    <mergeCell ref="BD52:BG52"/>
  </mergeCells>
  <pageMargins left="0.51181102362204722" right="0.31496062992125984" top="0.35433070866141736" bottom="0.15748031496062992" header="0.31496062992125984" footer="0.31496062992125984"/>
  <pageSetup scale="4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D2FB6-BB89-46DF-B5F0-36D9D81923B3}">
  <sheetPr>
    <tabColor rgb="FF7030A0"/>
  </sheetPr>
  <dimension ref="A1:K45"/>
  <sheetViews>
    <sheetView view="pageBreakPreview" zoomScaleNormal="100" zoomScaleSheetLayoutView="100" workbookViewId="0">
      <selection activeCell="H13" sqref="H13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0.140625" style="369" customWidth="1"/>
    <col min="4" max="4" width="14.85546875" style="369" customWidth="1"/>
    <col min="5" max="5" width="10.140625" style="369" customWidth="1"/>
    <col min="6" max="6" width="13" style="369" customWidth="1"/>
    <col min="7" max="7" width="11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3" customHeight="1">
      <c r="A1" s="768" t="s">
        <v>288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2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6.5" customHeight="1" thickBot="1">
      <c r="A4" s="778" t="s">
        <v>291</v>
      </c>
      <c r="B4" s="779"/>
      <c r="C4" s="780"/>
      <c r="D4" s="778" t="s">
        <v>292</v>
      </c>
      <c r="E4" s="779"/>
      <c r="F4" s="779"/>
      <c r="G4" s="780"/>
      <c r="I4" s="370" t="s">
        <v>292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295</v>
      </c>
      <c r="F6" s="376"/>
      <c r="G6" s="376"/>
    </row>
    <row r="7" spans="1:9" s="370" customFormat="1" ht="12" customHeight="1">
      <c r="A7" s="372"/>
      <c r="B7" s="375"/>
      <c r="C7" s="375">
        <v>1</v>
      </c>
      <c r="D7" s="375" t="s">
        <v>296</v>
      </c>
      <c r="E7" s="375">
        <v>1.1000000000000001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1" t="s">
        <v>303</v>
      </c>
      <c r="B10" s="761"/>
      <c r="C10" s="381"/>
      <c r="D10" s="382"/>
      <c r="E10" s="383">
        <v>0.1</v>
      </c>
      <c r="F10" s="384">
        <v>154.20000000000002</v>
      </c>
      <c r="G10" s="380"/>
    </row>
    <row r="11" spans="1:9" s="370" customFormat="1" ht="11.25">
      <c r="A11" s="761"/>
      <c r="B11" s="761"/>
      <c r="C11" s="381"/>
      <c r="D11" s="384"/>
      <c r="E11" s="385"/>
      <c r="F11" s="384"/>
      <c r="G11" s="380"/>
    </row>
    <row r="12" spans="1:9" s="370" customFormat="1" ht="11.25">
      <c r="A12" s="761"/>
      <c r="B12" s="761"/>
      <c r="C12" s="380"/>
      <c r="D12" s="386"/>
      <c r="E12" s="385"/>
      <c r="F12" s="384"/>
      <c r="G12" s="380"/>
    </row>
    <row r="13" spans="1:9" s="370" customFormat="1" ht="12" thickBot="1">
      <c r="F13" s="375" t="s">
        <v>304</v>
      </c>
      <c r="G13" s="387">
        <v>154</v>
      </c>
    </row>
    <row r="14" spans="1:9" s="370" customFormat="1" ht="13.5" thickBot="1">
      <c r="A14" s="377" t="s">
        <v>305</v>
      </c>
    </row>
    <row r="15" spans="1:9" s="370" customFormat="1" ht="12.75" customHeight="1">
      <c r="A15" s="762" t="s">
        <v>298</v>
      </c>
      <c r="B15" s="763"/>
      <c r="C15" s="388" t="s">
        <v>306</v>
      </c>
      <c r="D15" s="388" t="s">
        <v>307</v>
      </c>
      <c r="E15" s="388" t="s">
        <v>308</v>
      </c>
      <c r="F15" s="389" t="s">
        <v>302</v>
      </c>
      <c r="G15" s="390"/>
    </row>
    <row r="16" spans="1:9" s="370" customFormat="1" ht="12.75" customHeight="1">
      <c r="A16" s="764" t="s">
        <v>309</v>
      </c>
      <c r="B16" s="765"/>
      <c r="C16" s="379" t="s">
        <v>310</v>
      </c>
      <c r="D16" s="384">
        <v>7400</v>
      </c>
      <c r="E16" s="391">
        <v>0.01</v>
      </c>
      <c r="F16" s="384">
        <v>74</v>
      </c>
      <c r="G16" s="380"/>
    </row>
    <row r="17" spans="1:11" s="370" customFormat="1" ht="12.75" customHeight="1">
      <c r="A17" s="766" t="s">
        <v>311</v>
      </c>
      <c r="B17" s="767"/>
      <c r="C17" s="379" t="s">
        <v>295</v>
      </c>
      <c r="D17" s="384">
        <v>3000</v>
      </c>
      <c r="E17" s="391">
        <v>0.5</v>
      </c>
      <c r="F17" s="384">
        <v>1500</v>
      </c>
      <c r="G17" s="380"/>
    </row>
    <row r="18" spans="1:11" s="370" customFormat="1" ht="12.75" customHeight="1">
      <c r="A18" s="764" t="s">
        <v>312</v>
      </c>
      <c r="B18" s="765"/>
      <c r="C18" s="379" t="s">
        <v>313</v>
      </c>
      <c r="D18" s="384">
        <v>2600</v>
      </c>
      <c r="E18" s="391">
        <v>0.01</v>
      </c>
      <c r="F18" s="384">
        <v>26</v>
      </c>
      <c r="G18" s="380"/>
    </row>
    <row r="19" spans="1:11" s="370" customFormat="1" ht="12" thickBot="1">
      <c r="F19" s="375" t="s">
        <v>304</v>
      </c>
      <c r="G19" s="387">
        <v>1600</v>
      </c>
    </row>
    <row r="20" spans="1:11" s="370" customFormat="1" ht="13.5" thickBot="1">
      <c r="A20" s="377" t="s">
        <v>314</v>
      </c>
    </row>
    <row r="21" spans="1:11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11" s="370" customFormat="1" ht="11.25">
      <c r="A22" s="395"/>
      <c r="B22" s="396"/>
      <c r="C22" s="379">
        <v>0</v>
      </c>
      <c r="D22" s="379">
        <v>0</v>
      </c>
      <c r="E22" s="384"/>
      <c r="F22" s="384">
        <v>0</v>
      </c>
      <c r="G22" s="380"/>
    </row>
    <row r="23" spans="1:11" s="370" customFormat="1" ht="11.25">
      <c r="A23" s="395"/>
      <c r="B23" s="379"/>
      <c r="C23" s="379"/>
      <c r="D23" s="379"/>
      <c r="E23" s="384"/>
      <c r="F23" s="384">
        <v>0</v>
      </c>
      <c r="G23" s="380"/>
    </row>
    <row r="24" spans="1:11" s="370" customFormat="1" ht="12" thickBot="1">
      <c r="F24" s="375" t="s">
        <v>304</v>
      </c>
      <c r="G24" s="387">
        <v>0</v>
      </c>
    </row>
    <row r="25" spans="1:11" s="370" customFormat="1" ht="13.5" thickBot="1">
      <c r="A25" s="377" t="s">
        <v>320</v>
      </c>
    </row>
    <row r="26" spans="1:11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11" s="370" customFormat="1" ht="23.25" customHeight="1" thickBot="1">
      <c r="A27" s="401" t="s">
        <v>325</v>
      </c>
      <c r="B27" s="402">
        <v>116698.92025429347</v>
      </c>
      <c r="C27" s="403">
        <v>185</v>
      </c>
      <c r="D27" s="402">
        <v>215893.00247044291</v>
      </c>
      <c r="E27" s="403">
        <v>140</v>
      </c>
      <c r="F27" s="404">
        <v>1542.0928747888779</v>
      </c>
      <c r="G27" s="405"/>
      <c r="H27" s="370" t="s">
        <v>326</v>
      </c>
      <c r="I27" s="406"/>
    </row>
    <row r="28" spans="1:11" s="370" customFormat="1" ht="12" thickBot="1">
      <c r="F28" s="375" t="s">
        <v>304</v>
      </c>
      <c r="G28" s="407">
        <v>1542</v>
      </c>
    </row>
    <row r="29" spans="1:11" s="370" customFormat="1" ht="12" thickBot="1">
      <c r="F29" s="408"/>
    </row>
    <row r="30" spans="1:11" s="370" customFormat="1" ht="12" thickBot="1">
      <c r="D30" s="409" t="s">
        <v>327</v>
      </c>
      <c r="E30" s="410"/>
      <c r="F30" s="410"/>
      <c r="G30" s="407">
        <v>3296</v>
      </c>
      <c r="I30" s="411"/>
      <c r="J30" s="411"/>
      <c r="K30" s="412"/>
    </row>
    <row r="31" spans="1:11" s="370" customFormat="1" ht="11.25">
      <c r="C31" s="413"/>
      <c r="K31" s="412"/>
    </row>
    <row r="32" spans="1:11" s="370" customFormat="1" ht="11.25">
      <c r="C32" s="414"/>
      <c r="J32" s="412"/>
    </row>
    <row r="33" spans="1:9" s="370" customFormat="1" ht="13.5" customHeight="1">
      <c r="D33" s="758" t="s">
        <v>11</v>
      </c>
      <c r="E33" s="758"/>
      <c r="F33" s="415" t="s">
        <v>328</v>
      </c>
      <c r="G33" s="415" t="s">
        <v>329</v>
      </c>
    </row>
    <row r="34" spans="1:9" s="370" customFormat="1" ht="11.25">
      <c r="D34" s="759" t="s">
        <v>67</v>
      </c>
      <c r="E34" s="759"/>
      <c r="F34" s="416">
        <v>0.23</v>
      </c>
      <c r="G34" s="417">
        <v>758.08</v>
      </c>
    </row>
    <row r="35" spans="1:9" s="370" customFormat="1" ht="11.25">
      <c r="D35" s="759" t="s">
        <v>256</v>
      </c>
      <c r="E35" s="759"/>
      <c r="F35" s="416">
        <v>0.02</v>
      </c>
      <c r="G35" s="417">
        <v>65.92</v>
      </c>
    </row>
    <row r="36" spans="1:9" s="370" customFormat="1" ht="11.25">
      <c r="D36" s="759" t="s">
        <v>70</v>
      </c>
      <c r="E36" s="759"/>
      <c r="F36" s="416">
        <v>0.05</v>
      </c>
      <c r="G36" s="417">
        <v>164.8</v>
      </c>
      <c r="I36" s="418"/>
    </row>
    <row r="37" spans="1:9" s="370" customFormat="1" ht="11.25">
      <c r="D37" s="758" t="s">
        <v>330</v>
      </c>
      <c r="E37" s="758"/>
      <c r="F37" s="758"/>
      <c r="G37" s="419">
        <v>4285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334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</sheetData>
  <mergeCells count="21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5:B15"/>
    <mergeCell ref="A16:B16"/>
    <mergeCell ref="A17:B17"/>
    <mergeCell ref="A40:B40"/>
    <mergeCell ref="A45:G45"/>
    <mergeCell ref="D33:E33"/>
    <mergeCell ref="D34:E34"/>
    <mergeCell ref="D35:E35"/>
    <mergeCell ref="D36:E36"/>
    <mergeCell ref="D37:F37"/>
    <mergeCell ref="A38:C38"/>
    <mergeCell ref="E38:G38"/>
  </mergeCells>
  <pageMargins left="0.78740157480314965" right="0.39370078740157483" top="0.6" bottom="0.19685039370078741" header="0.39370078740157483" footer="0"/>
  <pageSetup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17A0E-C04F-4B40-B434-BD95E1EF0001}">
  <sheetPr>
    <tabColor rgb="FF7030A0"/>
  </sheetPr>
  <dimension ref="A1:J51"/>
  <sheetViews>
    <sheetView view="pageBreakPreview" zoomScale="90" zoomScaleNormal="120" zoomScaleSheetLayoutView="90" workbookViewId="0">
      <selection activeCell="D21" sqref="D21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" style="369" customWidth="1"/>
    <col min="7" max="7" width="12.5703125" style="369" customWidth="1"/>
    <col min="8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10" ht="33" customHeight="1">
      <c r="A1" s="768" t="s">
        <v>288</v>
      </c>
      <c r="B1" s="769"/>
      <c r="C1" s="770" t="s">
        <v>289</v>
      </c>
      <c r="D1" s="771"/>
      <c r="E1" s="771"/>
      <c r="F1" s="771"/>
      <c r="G1" s="772"/>
      <c r="H1" s="368"/>
    </row>
    <row r="2" spans="1:10" s="370" customFormat="1" ht="1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10" s="370" customFormat="1" ht="12" thickBot="1"/>
    <row r="4" spans="1:10" s="370" customFormat="1" ht="51.75" customHeight="1" thickBot="1">
      <c r="A4" s="778" t="s">
        <v>291</v>
      </c>
      <c r="B4" s="779"/>
      <c r="C4" s="780"/>
      <c r="D4" s="778" t="s">
        <v>335</v>
      </c>
      <c r="E4" s="779"/>
      <c r="F4" s="779"/>
      <c r="G4" s="780"/>
      <c r="I4" s="370" t="s">
        <v>335</v>
      </c>
    </row>
    <row r="5" spans="1:10" s="370" customFormat="1" ht="11.25">
      <c r="A5" s="371"/>
      <c r="B5" s="371"/>
      <c r="C5" s="371"/>
      <c r="D5" s="371"/>
      <c r="E5" s="371"/>
      <c r="F5" s="371"/>
      <c r="G5" s="371"/>
    </row>
    <row r="6" spans="1:10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10" s="370" customFormat="1" ht="12" customHeight="1">
      <c r="A7" s="372"/>
      <c r="B7" s="375"/>
      <c r="C7" s="375">
        <v>2</v>
      </c>
      <c r="D7" s="375" t="s">
        <v>296</v>
      </c>
      <c r="E7" s="375">
        <v>2.1</v>
      </c>
      <c r="F7" s="372"/>
      <c r="G7" s="372"/>
    </row>
    <row r="8" spans="1:10" s="370" customFormat="1">
      <c r="A8" s="377" t="s">
        <v>297</v>
      </c>
    </row>
    <row r="9" spans="1:10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0" s="370" customFormat="1" ht="11.25">
      <c r="A10" s="761" t="s">
        <v>303</v>
      </c>
      <c r="B10" s="761"/>
      <c r="C10" s="381"/>
      <c r="D10" s="382"/>
      <c r="E10" s="383">
        <v>0.01</v>
      </c>
      <c r="F10" s="384">
        <v>8.5663889869223393</v>
      </c>
      <c r="G10" s="380"/>
    </row>
    <row r="11" spans="1:10" s="370" customFormat="1" ht="11.25" customHeight="1">
      <c r="A11" s="761" t="s">
        <v>337</v>
      </c>
      <c r="B11" s="761"/>
      <c r="C11" s="381"/>
      <c r="D11" s="384">
        <v>168000</v>
      </c>
      <c r="E11" s="385">
        <v>35</v>
      </c>
      <c r="F11" s="384">
        <v>4800</v>
      </c>
      <c r="G11" s="380"/>
    </row>
    <row r="12" spans="1:10" s="370" customFormat="1" ht="12.75" customHeight="1">
      <c r="A12" s="782"/>
      <c r="B12" s="782"/>
      <c r="C12" s="381"/>
      <c r="D12" s="421"/>
      <c r="E12" s="422"/>
      <c r="F12" s="421"/>
      <c r="G12" s="423"/>
      <c r="I12" s="424"/>
      <c r="J12" s="425"/>
    </row>
    <row r="13" spans="1:10" s="370" customFormat="1" ht="11.25">
      <c r="A13" s="761"/>
      <c r="B13" s="761"/>
      <c r="C13" s="380"/>
      <c r="D13" s="386"/>
      <c r="E13" s="385"/>
      <c r="F13" s="384"/>
      <c r="G13" s="380"/>
    </row>
    <row r="14" spans="1:10" s="370" customFormat="1" ht="12" thickBot="1">
      <c r="F14" s="375" t="s">
        <v>304</v>
      </c>
      <c r="G14" s="387">
        <v>4808.566388986922</v>
      </c>
    </row>
    <row r="15" spans="1:10" s="370" customFormat="1" ht="13.5" thickBot="1">
      <c r="A15" s="377" t="s">
        <v>305</v>
      </c>
    </row>
    <row r="16" spans="1:10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9" s="370" customFormat="1" ht="12.75" customHeight="1">
      <c r="A17" s="764" t="s">
        <v>338</v>
      </c>
      <c r="B17" s="765"/>
      <c r="C17" s="379" t="s">
        <v>27</v>
      </c>
      <c r="D17" s="384">
        <v>6667</v>
      </c>
      <c r="E17" s="379">
        <v>1.3</v>
      </c>
      <c r="F17" s="384">
        <v>8667.1</v>
      </c>
      <c r="G17" s="380"/>
    </row>
    <row r="18" spans="1:9" s="370" customFormat="1" ht="12.75" customHeight="1">
      <c r="A18" s="764"/>
      <c r="B18" s="765"/>
      <c r="C18" s="379"/>
      <c r="D18" s="384"/>
      <c r="E18" s="379"/>
      <c r="F18" s="384"/>
      <c r="G18" s="380"/>
    </row>
    <row r="19" spans="1:9" s="370" customFormat="1" ht="12" thickBot="1">
      <c r="F19" s="375" t="s">
        <v>304</v>
      </c>
      <c r="G19" s="387">
        <v>8667.1</v>
      </c>
    </row>
    <row r="20" spans="1:9" s="370" customFormat="1" ht="13.5" thickBot="1">
      <c r="A20" s="377" t="s">
        <v>314</v>
      </c>
    </row>
    <row r="21" spans="1:9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9" s="370" customFormat="1" ht="36" customHeight="1">
      <c r="A22" s="395" t="s">
        <v>339</v>
      </c>
      <c r="B22" s="426">
        <v>1.3</v>
      </c>
      <c r="C22" s="381">
        <v>5</v>
      </c>
      <c r="D22" s="381">
        <v>6.5</v>
      </c>
      <c r="E22" s="421">
        <v>1233.33</v>
      </c>
      <c r="F22" s="421">
        <v>8016.6449999999995</v>
      </c>
      <c r="G22" s="380"/>
    </row>
    <row r="23" spans="1:9" s="370" customFormat="1" ht="11.25">
      <c r="A23" s="395"/>
      <c r="B23" s="379"/>
      <c r="C23" s="379"/>
      <c r="D23" s="379"/>
      <c r="E23" s="384"/>
      <c r="F23" s="384"/>
      <c r="G23" s="380"/>
    </row>
    <row r="24" spans="1:9" s="370" customFormat="1" ht="12" thickBot="1">
      <c r="F24" s="375" t="s">
        <v>304</v>
      </c>
      <c r="G24" s="387">
        <v>8016.6449999999995</v>
      </c>
    </row>
    <row r="25" spans="1:9" s="370" customFormat="1" ht="13.5" thickBot="1">
      <c r="A25" s="377" t="s">
        <v>320</v>
      </c>
    </row>
    <row r="26" spans="1:9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9" s="370" customFormat="1" ht="23.25" customHeight="1" thickBot="1">
      <c r="A27" s="401" t="s">
        <v>340</v>
      </c>
      <c r="B27" s="402">
        <v>83348.649602487611</v>
      </c>
      <c r="C27" s="403">
        <v>185</v>
      </c>
      <c r="D27" s="402">
        <v>154195.00176460209</v>
      </c>
      <c r="E27" s="403">
        <v>180</v>
      </c>
      <c r="F27" s="404">
        <v>856.63889869223385</v>
      </c>
      <c r="G27" s="405"/>
      <c r="H27" s="370" t="s">
        <v>341</v>
      </c>
    </row>
    <row r="28" spans="1:9" s="370" customFormat="1" ht="12" thickBot="1">
      <c r="F28" s="375" t="s">
        <v>304</v>
      </c>
      <c r="G28" s="407">
        <v>856.63889869223385</v>
      </c>
    </row>
    <row r="29" spans="1:9" s="370" customFormat="1" ht="12" thickBot="1">
      <c r="F29" s="408"/>
    </row>
    <row r="30" spans="1:9" s="370" customFormat="1" ht="12" thickBot="1">
      <c r="D30" s="409" t="s">
        <v>327</v>
      </c>
      <c r="E30" s="410"/>
      <c r="F30" s="410"/>
      <c r="G30" s="407">
        <v>22349</v>
      </c>
      <c r="I30" s="411"/>
    </row>
    <row r="31" spans="1:9" s="370" customFormat="1">
      <c r="A31" s="377"/>
    </row>
    <row r="32" spans="1:9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5" customHeight="1">
      <c r="C34" s="759" t="s">
        <v>67</v>
      </c>
      <c r="D34" s="759"/>
      <c r="E34" s="759"/>
      <c r="F34" s="416">
        <v>0.23</v>
      </c>
      <c r="G34" s="417">
        <v>5140.2700000000004</v>
      </c>
    </row>
    <row r="35" spans="1:9" s="370" customFormat="1" ht="15" customHeight="1">
      <c r="C35" s="759" t="s">
        <v>256</v>
      </c>
      <c r="D35" s="759"/>
      <c r="E35" s="759"/>
      <c r="F35" s="416">
        <v>0.02</v>
      </c>
      <c r="G35" s="417">
        <v>446.98</v>
      </c>
    </row>
    <row r="36" spans="1:9" s="370" customFormat="1" ht="15" customHeight="1">
      <c r="A36" s="369"/>
      <c r="B36" s="372"/>
      <c r="C36" s="759" t="s">
        <v>70</v>
      </c>
      <c r="D36" s="759"/>
      <c r="E36" s="759"/>
      <c r="F36" s="416">
        <v>0.05</v>
      </c>
      <c r="G36" s="417">
        <v>1117.45</v>
      </c>
      <c r="I36" s="418"/>
    </row>
    <row r="37" spans="1:9" s="370" customFormat="1" ht="15" customHeight="1">
      <c r="A37" s="372"/>
      <c r="C37" s="758" t="s">
        <v>330</v>
      </c>
      <c r="D37" s="758"/>
      <c r="E37" s="758"/>
      <c r="F37" s="758"/>
      <c r="G37" s="419">
        <v>29054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334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F5B28-1D97-4769-8709-601022F34850}">
  <sheetPr>
    <tabColor rgb="FF7030A0"/>
  </sheetPr>
  <dimension ref="A1:J53"/>
  <sheetViews>
    <sheetView view="pageBreakPreview" zoomScale="90" zoomScaleNormal="100" zoomScaleSheetLayoutView="90" workbookViewId="0">
      <selection activeCell="D24" sqref="D24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2.4257812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5.25" customHeight="1">
      <c r="A1" s="768" t="s">
        <v>288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3.5" customHeight="1" thickBot="1">
      <c r="A4" s="778" t="s">
        <v>291</v>
      </c>
      <c r="B4" s="779"/>
      <c r="C4" s="780"/>
      <c r="D4" s="778" t="s">
        <v>342</v>
      </c>
      <c r="E4" s="779"/>
      <c r="F4" s="779"/>
      <c r="G4" s="780"/>
      <c r="I4" s="370" t="s">
        <v>342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3</v>
      </c>
      <c r="D7" s="429" t="s">
        <v>296</v>
      </c>
      <c r="E7" s="375">
        <v>2.2000000000000002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 customHeight="1">
      <c r="A10" s="785" t="s">
        <v>303</v>
      </c>
      <c r="B10" s="785"/>
      <c r="C10" s="430"/>
      <c r="D10" s="382"/>
      <c r="E10" s="383">
        <v>0.1</v>
      </c>
      <c r="F10" s="384">
        <v>1199.4055692802383</v>
      </c>
      <c r="G10" s="380"/>
    </row>
    <row r="11" spans="1:9" s="370" customFormat="1" ht="11.25" customHeight="1">
      <c r="A11" s="783"/>
      <c r="B11" s="784"/>
      <c r="C11" s="430"/>
      <c r="D11" s="382"/>
      <c r="E11" s="431"/>
      <c r="F11" s="384"/>
      <c r="G11" s="380"/>
    </row>
    <row r="12" spans="1:9" s="370" customFormat="1" ht="11.25" customHeight="1">
      <c r="A12" s="785"/>
      <c r="B12" s="785"/>
      <c r="C12" s="432"/>
      <c r="D12" s="433"/>
      <c r="E12" s="434"/>
      <c r="F12" s="384"/>
      <c r="G12" s="380"/>
    </row>
    <row r="13" spans="1:9" s="370" customFormat="1" ht="11.25" customHeight="1">
      <c r="A13" s="785"/>
      <c r="B13" s="785"/>
      <c r="C13" s="432"/>
      <c r="D13" s="433"/>
      <c r="E13" s="434"/>
      <c r="F13" s="384"/>
      <c r="G13" s="380"/>
    </row>
    <row r="14" spans="1:9" s="370" customFormat="1" ht="12" thickBot="1">
      <c r="F14" s="375" t="s">
        <v>304</v>
      </c>
      <c r="G14" s="387">
        <v>1199.4055692802383</v>
      </c>
    </row>
    <row r="15" spans="1:9" s="370" customFormat="1" ht="13.5" thickBot="1">
      <c r="A15" s="377" t="s">
        <v>305</v>
      </c>
    </row>
    <row r="16" spans="1:9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10" s="370" customFormat="1" ht="23.25" customHeight="1">
      <c r="A17" s="786"/>
      <c r="B17" s="787"/>
      <c r="C17" s="381"/>
      <c r="D17" s="421"/>
      <c r="E17" s="381"/>
      <c r="F17" s="421"/>
      <c r="G17" s="380"/>
    </row>
    <row r="18" spans="1:10" s="370" customFormat="1" ht="11.25">
      <c r="A18" s="764" t="s">
        <v>338</v>
      </c>
      <c r="B18" s="765"/>
      <c r="C18" s="379" t="s">
        <v>27</v>
      </c>
      <c r="D18" s="384">
        <v>6667</v>
      </c>
      <c r="E18" s="379">
        <v>1.3</v>
      </c>
      <c r="F18" s="384">
        <v>8667.1</v>
      </c>
      <c r="G18" s="380"/>
    </row>
    <row r="19" spans="1:10" s="370" customFormat="1" ht="11.25">
      <c r="A19" s="783"/>
      <c r="B19" s="784"/>
      <c r="C19" s="430"/>
      <c r="D19" s="433"/>
      <c r="E19" s="430"/>
      <c r="F19" s="384"/>
      <c r="G19" s="380"/>
    </row>
    <row r="20" spans="1:10" s="370" customFormat="1" ht="12.75" customHeight="1">
      <c r="A20" s="766"/>
      <c r="B20" s="767"/>
      <c r="C20" s="379"/>
      <c r="D20" s="384"/>
      <c r="E20" s="379"/>
      <c r="F20" s="384"/>
      <c r="G20" s="380"/>
    </row>
    <row r="21" spans="1:10" s="370" customFormat="1" ht="12" thickBot="1">
      <c r="F21" s="375" t="s">
        <v>304</v>
      </c>
      <c r="G21" s="387">
        <v>8667.1</v>
      </c>
    </row>
    <row r="22" spans="1:10" s="370" customFormat="1" ht="13.5" thickBot="1">
      <c r="A22" s="377" t="s">
        <v>314</v>
      </c>
    </row>
    <row r="23" spans="1:10" s="370" customFormat="1" ht="11.25">
      <c r="A23" s="392" t="s">
        <v>315</v>
      </c>
      <c r="B23" s="393" t="s">
        <v>316</v>
      </c>
      <c r="C23" s="388" t="s">
        <v>317</v>
      </c>
      <c r="D23" s="388" t="s">
        <v>318</v>
      </c>
      <c r="E23" s="388" t="s">
        <v>319</v>
      </c>
      <c r="F23" s="389" t="s">
        <v>302</v>
      </c>
      <c r="G23" s="394"/>
    </row>
    <row r="24" spans="1:10" s="370" customFormat="1" ht="38.25" customHeight="1">
      <c r="A24" s="395" t="s">
        <v>339</v>
      </c>
      <c r="B24" s="381">
        <v>1.3</v>
      </c>
      <c r="C24" s="435">
        <v>5</v>
      </c>
      <c r="D24" s="435">
        <v>6.5</v>
      </c>
      <c r="E24" s="436">
        <v>1233.33</v>
      </c>
      <c r="F24" s="421">
        <v>8016.6449999999995</v>
      </c>
      <c r="G24" s="380"/>
    </row>
    <row r="25" spans="1:10" s="370" customFormat="1" ht="11.25">
      <c r="A25" s="395"/>
      <c r="B25" s="379"/>
      <c r="C25" s="379"/>
      <c r="D25" s="379"/>
      <c r="E25" s="384"/>
      <c r="F25" s="384"/>
      <c r="G25" s="380"/>
    </row>
    <row r="26" spans="1:10" s="370" customFormat="1" ht="12" thickBot="1">
      <c r="F26" s="375" t="s">
        <v>304</v>
      </c>
      <c r="G26" s="387">
        <v>8016.6449999999995</v>
      </c>
    </row>
    <row r="27" spans="1:10" s="370" customFormat="1" ht="13.5" thickBot="1">
      <c r="A27" s="377" t="s">
        <v>320</v>
      </c>
    </row>
    <row r="28" spans="1:10" s="370" customFormat="1" ht="11.25">
      <c r="A28" s="392" t="s">
        <v>321</v>
      </c>
      <c r="B28" s="397" t="s">
        <v>322</v>
      </c>
      <c r="C28" s="398" t="s">
        <v>323</v>
      </c>
      <c r="D28" s="399" t="s">
        <v>324</v>
      </c>
      <c r="E28" s="400" t="s">
        <v>301</v>
      </c>
      <c r="F28" s="389" t="s">
        <v>302</v>
      </c>
      <c r="G28" s="390"/>
    </row>
    <row r="29" spans="1:10" s="370" customFormat="1" ht="23.25" customHeight="1" thickBot="1">
      <c r="A29" s="401" t="s">
        <v>325</v>
      </c>
      <c r="B29" s="402">
        <v>116698.92025429347</v>
      </c>
      <c r="C29" s="403">
        <v>185</v>
      </c>
      <c r="D29" s="402">
        <v>215893.00247044291</v>
      </c>
      <c r="E29" s="403">
        <v>18</v>
      </c>
      <c r="F29" s="404">
        <v>11994.055692802383</v>
      </c>
      <c r="G29" s="405"/>
      <c r="H29" s="370" t="s">
        <v>326</v>
      </c>
    </row>
    <row r="30" spans="1:10" s="370" customFormat="1" ht="12" thickBot="1">
      <c r="F30" s="375" t="s">
        <v>304</v>
      </c>
      <c r="G30" s="407">
        <v>11994.055692802383</v>
      </c>
      <c r="I30" s="412"/>
    </row>
    <row r="31" spans="1:10" s="370" customFormat="1" ht="12" thickBot="1">
      <c r="F31" s="408"/>
      <c r="I31" s="412"/>
    </row>
    <row r="32" spans="1:10" s="370" customFormat="1" ht="12" thickBot="1">
      <c r="D32" s="409" t="s">
        <v>327</v>
      </c>
      <c r="E32" s="410"/>
      <c r="F32" s="410"/>
      <c r="G32" s="407">
        <v>29877</v>
      </c>
      <c r="I32" s="411"/>
      <c r="J32" s="411"/>
    </row>
    <row r="33" spans="1:9" s="370" customFormat="1">
      <c r="A33" s="377"/>
    </row>
    <row r="34" spans="1:9" s="370" customFormat="1" ht="11.25">
      <c r="A34" s="410"/>
      <c r="B34" s="410"/>
      <c r="C34" s="408"/>
      <c r="D34" s="410"/>
      <c r="E34" s="408"/>
      <c r="F34" s="408"/>
    </row>
    <row r="35" spans="1:9" s="370" customFormat="1" ht="13.5" customHeight="1">
      <c r="A35" s="375"/>
      <c r="B35" s="427"/>
      <c r="C35" s="758" t="s">
        <v>11</v>
      </c>
      <c r="D35" s="758"/>
      <c r="E35" s="758"/>
      <c r="F35" s="428" t="s">
        <v>328</v>
      </c>
      <c r="G35" s="415" t="s">
        <v>329</v>
      </c>
    </row>
    <row r="36" spans="1:9" s="370" customFormat="1" ht="11.25">
      <c r="C36" s="759" t="s">
        <v>67</v>
      </c>
      <c r="D36" s="759"/>
      <c r="E36" s="759"/>
      <c r="F36" s="416">
        <v>0.23</v>
      </c>
      <c r="G36" s="417">
        <v>6871.71</v>
      </c>
    </row>
    <row r="37" spans="1:9" s="370" customFormat="1" ht="11.25">
      <c r="C37" s="759" t="s">
        <v>256</v>
      </c>
      <c r="D37" s="759"/>
      <c r="E37" s="759"/>
      <c r="F37" s="416">
        <v>0.02</v>
      </c>
      <c r="G37" s="417">
        <v>597.54</v>
      </c>
    </row>
    <row r="38" spans="1:9" s="370" customFormat="1">
      <c r="A38" s="369"/>
      <c r="B38" s="372"/>
      <c r="C38" s="759" t="s">
        <v>70</v>
      </c>
      <c r="D38" s="759"/>
      <c r="E38" s="759"/>
      <c r="F38" s="416">
        <v>0.05</v>
      </c>
      <c r="G38" s="417">
        <v>1493.8500000000001</v>
      </c>
      <c r="I38" s="418"/>
    </row>
    <row r="39" spans="1:9" s="370" customFormat="1" ht="11.25">
      <c r="A39" s="372"/>
      <c r="C39" s="758" t="s">
        <v>330</v>
      </c>
      <c r="D39" s="758"/>
      <c r="E39" s="758"/>
      <c r="F39" s="758"/>
      <c r="G39" s="419">
        <v>38840</v>
      </c>
      <c r="I39" s="418"/>
    </row>
    <row r="40" spans="1:9" s="370" customFormat="1" ht="11.25">
      <c r="A40" s="760"/>
      <c r="B40" s="760"/>
      <c r="C40" s="760"/>
      <c r="E40" s="760"/>
      <c r="F40" s="760"/>
      <c r="G40" s="760"/>
    </row>
    <row r="41" spans="1:9" s="370" customFormat="1" ht="9" customHeight="1">
      <c r="A41" s="420"/>
      <c r="B41" s="410"/>
      <c r="C41" s="410"/>
      <c r="D41" s="410"/>
      <c r="E41" s="410"/>
      <c r="F41" s="410"/>
      <c r="G41" s="410"/>
    </row>
    <row r="42" spans="1:9" s="370" customFormat="1" ht="11.25">
      <c r="A42" s="756" t="s">
        <v>331</v>
      </c>
      <c r="B42" s="756"/>
      <c r="D42" s="372"/>
      <c r="E42" s="372"/>
    </row>
    <row r="43" spans="1:9" s="370" customFormat="1" ht="11.25">
      <c r="A43" s="265" t="s">
        <v>332</v>
      </c>
      <c r="B43" s="307"/>
      <c r="C43" s="307"/>
      <c r="D43" s="370" t="s">
        <v>333</v>
      </c>
    </row>
    <row r="44" spans="1:9" s="370" customFormat="1" ht="11.25">
      <c r="A44" s="265" t="s">
        <v>333</v>
      </c>
      <c r="B44" s="307"/>
      <c r="C44" s="307"/>
      <c r="D44" s="370" t="s">
        <v>333</v>
      </c>
    </row>
    <row r="45" spans="1:9" s="370" customFormat="1" ht="11.25"/>
    <row r="46" spans="1:9" s="370" customFormat="1" ht="11.25">
      <c r="A46" s="265" t="s">
        <v>334</v>
      </c>
    </row>
    <row r="47" spans="1:9" s="370" customFormat="1" ht="11.25">
      <c r="A47" s="757"/>
      <c r="B47" s="757"/>
      <c r="C47" s="757"/>
      <c r="D47" s="757"/>
      <c r="E47" s="757"/>
      <c r="F47" s="757"/>
      <c r="G47" s="757"/>
    </row>
    <row r="48" spans="1:9" s="370" customFormat="1" ht="11.25">
      <c r="A48" s="781"/>
      <c r="B48" s="781"/>
      <c r="C48" s="781"/>
      <c r="D48" s="781"/>
      <c r="E48" s="781"/>
      <c r="F48" s="781"/>
      <c r="G48" s="781"/>
    </row>
    <row r="49" s="370" customFormat="1" ht="11.25"/>
    <row r="50" s="370" customFormat="1" ht="11.25"/>
    <row r="51" s="370" customFormat="1" ht="11.25"/>
    <row r="52" s="370" customFormat="1" ht="11.25"/>
    <row r="53" s="370" customFormat="1" ht="11.25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EAA8C-0C1B-46FD-B980-D022AFFB645D}">
  <sheetPr>
    <tabColor rgb="FF7030A0"/>
  </sheetPr>
  <dimension ref="A1:J51"/>
  <sheetViews>
    <sheetView view="pageBreakPreview" zoomScale="106" zoomScaleNormal="80" zoomScaleSheetLayoutView="106" workbookViewId="0">
      <selection activeCell="D16" sqref="D16"/>
    </sheetView>
  </sheetViews>
  <sheetFormatPr baseColWidth="10" defaultRowHeight="12.75"/>
  <cols>
    <col min="1" max="1" width="31.7109375" style="369" customWidth="1"/>
    <col min="2" max="2" width="19.1406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8" width="11.42578125" style="369"/>
    <col min="9" max="9" width="12.140625" style="369" bestFit="1" customWidth="1"/>
    <col min="10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10" ht="34.5" customHeight="1">
      <c r="A1" s="768" t="s">
        <v>288</v>
      </c>
      <c r="B1" s="769"/>
      <c r="C1" s="770" t="s">
        <v>289</v>
      </c>
      <c r="D1" s="771"/>
      <c r="E1" s="771"/>
      <c r="F1" s="771"/>
      <c r="G1" s="772"/>
      <c r="H1" s="368"/>
    </row>
    <row r="2" spans="1:10" s="370" customFormat="1" ht="14.2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10" s="370" customFormat="1" ht="12" thickBot="1"/>
    <row r="4" spans="1:10" s="370" customFormat="1" ht="54" customHeight="1" thickBot="1">
      <c r="A4" s="778" t="s">
        <v>291</v>
      </c>
      <c r="B4" s="779"/>
      <c r="C4" s="780"/>
      <c r="D4" s="778" t="s">
        <v>343</v>
      </c>
      <c r="E4" s="779"/>
      <c r="F4" s="779"/>
      <c r="G4" s="780"/>
      <c r="J4" s="370" t="s">
        <v>343</v>
      </c>
    </row>
    <row r="5" spans="1:10" s="370" customFormat="1" ht="11.25">
      <c r="A5" s="371"/>
      <c r="B5" s="371"/>
      <c r="C5" s="371"/>
      <c r="D5" s="371"/>
      <c r="E5" s="371"/>
      <c r="F5" s="371"/>
      <c r="G5" s="371"/>
    </row>
    <row r="6" spans="1:10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10" s="370" customFormat="1" ht="12" customHeight="1">
      <c r="A7" s="372"/>
      <c r="B7" s="375"/>
      <c r="C7" s="375">
        <v>4</v>
      </c>
      <c r="D7" s="375" t="s">
        <v>296</v>
      </c>
      <c r="E7" s="375">
        <v>2.2999999999999998</v>
      </c>
      <c r="F7" s="372"/>
      <c r="G7" s="372"/>
    </row>
    <row r="8" spans="1:10" s="370" customFormat="1">
      <c r="A8" s="377" t="s">
        <v>297</v>
      </c>
    </row>
    <row r="9" spans="1:10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0" s="370" customFormat="1" ht="11.25" customHeight="1">
      <c r="A10" s="785" t="s">
        <v>344</v>
      </c>
      <c r="B10" s="785"/>
      <c r="C10" s="432"/>
      <c r="D10" s="433">
        <v>166000</v>
      </c>
      <c r="E10" s="434">
        <v>45</v>
      </c>
      <c r="F10" s="384">
        <v>3688.8888888888887</v>
      </c>
      <c r="G10" s="380"/>
    </row>
    <row r="11" spans="1:10" s="370" customFormat="1" ht="11.25" customHeight="1">
      <c r="A11" s="785" t="s">
        <v>345</v>
      </c>
      <c r="B11" s="785"/>
      <c r="C11" s="432"/>
      <c r="D11" s="433">
        <v>121000</v>
      </c>
      <c r="E11" s="434">
        <v>45</v>
      </c>
      <c r="F11" s="384">
        <v>2688.8888888888887</v>
      </c>
      <c r="G11" s="380"/>
    </row>
    <row r="12" spans="1:10" s="370" customFormat="1" ht="11.25" customHeight="1">
      <c r="A12" s="785" t="s">
        <v>346</v>
      </c>
      <c r="B12" s="785"/>
      <c r="C12" s="432"/>
      <c r="D12" s="433">
        <v>116000</v>
      </c>
      <c r="E12" s="434">
        <v>45</v>
      </c>
      <c r="F12" s="384">
        <v>2577.7777777777778</v>
      </c>
      <c r="G12" s="380"/>
    </row>
    <row r="13" spans="1:10" s="370" customFormat="1" ht="11.25">
      <c r="A13" s="785" t="s">
        <v>303</v>
      </c>
      <c r="B13" s="785"/>
      <c r="C13" s="432"/>
      <c r="D13" s="382"/>
      <c r="E13" s="383">
        <v>0.01</v>
      </c>
      <c r="F13" s="384">
        <v>6.1683714991555121</v>
      </c>
      <c r="G13" s="380"/>
    </row>
    <row r="14" spans="1:10" s="370" customFormat="1" ht="12" thickBot="1">
      <c r="F14" s="375" t="s">
        <v>304</v>
      </c>
      <c r="G14" s="387">
        <v>8961.7239270547107</v>
      </c>
    </row>
    <row r="15" spans="1:10" s="370" customFormat="1" ht="13.5" thickBot="1">
      <c r="A15" s="377" t="s">
        <v>305</v>
      </c>
    </row>
    <row r="16" spans="1:10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10" s="370" customFormat="1" ht="11.25">
      <c r="A17" s="785" t="s">
        <v>347</v>
      </c>
      <c r="B17" s="785"/>
      <c r="C17" s="430" t="s">
        <v>27</v>
      </c>
      <c r="D17" s="433">
        <v>55000</v>
      </c>
      <c r="E17" s="430">
        <v>1.3</v>
      </c>
      <c r="F17" s="384">
        <v>71500</v>
      </c>
      <c r="G17" s="380"/>
    </row>
    <row r="18" spans="1:10" s="370" customFormat="1" ht="12.75" customHeight="1">
      <c r="A18" s="764" t="s">
        <v>348</v>
      </c>
      <c r="B18" s="765"/>
      <c r="C18" s="379" t="s">
        <v>349</v>
      </c>
      <c r="D18" s="433">
        <v>40</v>
      </c>
      <c r="E18" s="379">
        <v>24</v>
      </c>
      <c r="F18" s="384">
        <v>960</v>
      </c>
      <c r="G18" s="380"/>
    </row>
    <row r="19" spans="1:10" s="370" customFormat="1" ht="12" thickBot="1">
      <c r="F19" s="375" t="s">
        <v>304</v>
      </c>
      <c r="G19" s="387">
        <v>72460</v>
      </c>
    </row>
    <row r="20" spans="1:10" s="370" customFormat="1" ht="13.5" thickBot="1">
      <c r="A20" s="377" t="s">
        <v>314</v>
      </c>
    </row>
    <row r="21" spans="1:10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10" s="370" customFormat="1" ht="11.25">
      <c r="A22" s="401" t="s">
        <v>350</v>
      </c>
      <c r="B22" s="403">
        <v>1.3</v>
      </c>
      <c r="C22" s="435">
        <v>86.61</v>
      </c>
      <c r="D22" s="379">
        <v>112.593</v>
      </c>
      <c r="E22" s="436">
        <v>1233.33</v>
      </c>
      <c r="F22" s="384">
        <v>138864.32469000001</v>
      </c>
      <c r="G22" s="380"/>
    </row>
    <row r="23" spans="1:10" s="370" customFormat="1" ht="11.25">
      <c r="A23" s="395"/>
      <c r="B23" s="379"/>
      <c r="C23" s="379"/>
      <c r="D23" s="379"/>
      <c r="E23" s="384"/>
      <c r="F23" s="384">
        <v>0</v>
      </c>
      <c r="G23" s="380"/>
    </row>
    <row r="24" spans="1:10" s="370" customFormat="1" ht="12" thickBot="1">
      <c r="F24" s="375" t="s">
        <v>304</v>
      </c>
      <c r="G24" s="387">
        <v>138864.32469000001</v>
      </c>
    </row>
    <row r="25" spans="1:10" s="370" customFormat="1" ht="13.5" thickBot="1">
      <c r="A25" s="377" t="s">
        <v>320</v>
      </c>
    </row>
    <row r="26" spans="1:10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10" s="370" customFormat="1" ht="18" customHeight="1" thickBot="1">
      <c r="A27" s="401" t="s">
        <v>325</v>
      </c>
      <c r="B27" s="402">
        <v>116698.92025429347</v>
      </c>
      <c r="C27" s="403">
        <v>185</v>
      </c>
      <c r="D27" s="402">
        <v>215893.00247044291</v>
      </c>
      <c r="E27" s="403">
        <v>350</v>
      </c>
      <c r="F27" s="404">
        <v>616.83714991555121</v>
      </c>
      <c r="G27" s="405"/>
      <c r="H27" s="370" t="s">
        <v>326</v>
      </c>
    </row>
    <row r="28" spans="1:10" s="370" customFormat="1" ht="12" thickBot="1">
      <c r="F28" s="375" t="s">
        <v>304</v>
      </c>
      <c r="G28" s="407">
        <v>616.83714991555121</v>
      </c>
      <c r="I28" s="412"/>
    </row>
    <row r="29" spans="1:10" s="370" customFormat="1" ht="12" thickBot="1">
      <c r="F29" s="408"/>
      <c r="I29" s="412"/>
    </row>
    <row r="30" spans="1:10" s="370" customFormat="1" ht="12" thickBot="1">
      <c r="D30" s="409" t="s">
        <v>327</v>
      </c>
      <c r="E30" s="410"/>
      <c r="F30" s="410"/>
      <c r="G30" s="407">
        <v>220903</v>
      </c>
      <c r="I30" s="411">
        <v>19881270</v>
      </c>
      <c r="J30" s="411"/>
    </row>
    <row r="31" spans="1:10" s="370" customFormat="1">
      <c r="A31" s="377"/>
    </row>
    <row r="32" spans="1:10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1.25">
      <c r="C34" s="759" t="s">
        <v>67</v>
      </c>
      <c r="D34" s="759"/>
      <c r="E34" s="759"/>
      <c r="F34" s="416">
        <v>0.23</v>
      </c>
      <c r="G34" s="417">
        <v>50807.69</v>
      </c>
    </row>
    <row r="35" spans="1:9" s="370" customFormat="1" ht="11.25">
      <c r="C35" s="759" t="s">
        <v>256</v>
      </c>
      <c r="D35" s="759"/>
      <c r="E35" s="759"/>
      <c r="F35" s="416">
        <v>0.02</v>
      </c>
      <c r="G35" s="417">
        <v>4418.0600000000004</v>
      </c>
    </row>
    <row r="36" spans="1:9" s="370" customFormat="1">
      <c r="A36" s="369"/>
      <c r="B36" s="372"/>
      <c r="C36" s="759" t="s">
        <v>70</v>
      </c>
      <c r="D36" s="759"/>
      <c r="E36" s="759"/>
      <c r="F36" s="416">
        <v>0.05</v>
      </c>
      <c r="G36" s="417">
        <v>11045.150000000001</v>
      </c>
      <c r="I36" s="418"/>
    </row>
    <row r="37" spans="1:9" s="370" customFormat="1" ht="11.25">
      <c r="A37" s="372"/>
      <c r="C37" s="758" t="s">
        <v>330</v>
      </c>
      <c r="D37" s="758"/>
      <c r="E37" s="758"/>
      <c r="F37" s="758"/>
      <c r="G37" s="419">
        <v>287174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334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ADBDE-09E9-4C76-BA57-2AF855917D00}">
  <sheetPr>
    <tabColor rgb="FF7030A0"/>
  </sheetPr>
  <dimension ref="A1:M48"/>
  <sheetViews>
    <sheetView view="pageBreakPreview" topLeftCell="A13" zoomScaleNormal="100" zoomScaleSheetLayoutView="100" workbookViewId="0">
      <selection sqref="A1:XFD1048576"/>
    </sheetView>
  </sheetViews>
  <sheetFormatPr baseColWidth="10" defaultRowHeight="12.75"/>
  <cols>
    <col min="1" max="1" width="31.7109375" style="369" customWidth="1"/>
    <col min="2" max="2" width="19.140625" style="369" customWidth="1"/>
    <col min="3" max="3" width="11.140625" style="369" customWidth="1"/>
    <col min="4" max="4" width="10.85546875" style="369" customWidth="1"/>
    <col min="5" max="5" width="10.140625" style="369" customWidth="1"/>
    <col min="6" max="6" width="11.7109375" style="369" customWidth="1"/>
    <col min="7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0" customHeight="1">
      <c r="A1" s="768" t="s">
        <v>288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2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54" customHeight="1" thickBot="1">
      <c r="A4" s="778" t="s">
        <v>291</v>
      </c>
      <c r="B4" s="779"/>
      <c r="C4" s="780"/>
      <c r="D4" s="778" t="s">
        <v>351</v>
      </c>
      <c r="E4" s="779"/>
      <c r="F4" s="779"/>
      <c r="G4" s="780"/>
      <c r="I4" s="370" t="s">
        <v>351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352</v>
      </c>
      <c r="F6" s="376"/>
      <c r="G6" s="376"/>
    </row>
    <row r="7" spans="1:9" s="370" customFormat="1" ht="12" customHeight="1">
      <c r="A7" s="372"/>
      <c r="B7" s="375"/>
      <c r="C7" s="375">
        <v>5</v>
      </c>
      <c r="D7" s="375" t="s">
        <v>296</v>
      </c>
      <c r="E7" s="375">
        <v>2.4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85" t="s">
        <v>303</v>
      </c>
      <c r="B10" s="785"/>
      <c r="C10" s="432"/>
      <c r="D10" s="382"/>
      <c r="E10" s="383">
        <v>0.05</v>
      </c>
      <c r="F10" s="384">
        <v>43.178600494088585</v>
      </c>
      <c r="G10" s="380"/>
    </row>
    <row r="11" spans="1:9" s="370" customFormat="1" ht="12" thickBot="1">
      <c r="F11" s="375" t="s">
        <v>304</v>
      </c>
      <c r="G11" s="387">
        <v>43.178600494088585</v>
      </c>
    </row>
    <row r="12" spans="1:9" s="370" customFormat="1" ht="13.5" thickBot="1">
      <c r="A12" s="377" t="s">
        <v>305</v>
      </c>
    </row>
    <row r="13" spans="1:9" s="370" customFormat="1" ht="12.75" customHeight="1">
      <c r="A13" s="762" t="s">
        <v>298</v>
      </c>
      <c r="B13" s="763"/>
      <c r="C13" s="388" t="s">
        <v>306</v>
      </c>
      <c r="D13" s="388" t="s">
        <v>307</v>
      </c>
      <c r="E13" s="388" t="s">
        <v>308</v>
      </c>
      <c r="F13" s="389" t="s">
        <v>302</v>
      </c>
      <c r="G13" s="390"/>
    </row>
    <row r="14" spans="1:9" s="370" customFormat="1" ht="11.25">
      <c r="A14" s="785" t="s">
        <v>353</v>
      </c>
      <c r="B14" s="785"/>
      <c r="C14" s="430" t="s">
        <v>34</v>
      </c>
      <c r="D14" s="433">
        <v>5200</v>
      </c>
      <c r="E14" s="430">
        <v>1.05</v>
      </c>
      <c r="F14" s="384">
        <v>5460</v>
      </c>
      <c r="G14" s="380"/>
    </row>
    <row r="15" spans="1:9" s="370" customFormat="1" ht="12.75" customHeight="1">
      <c r="A15" s="764" t="s">
        <v>309</v>
      </c>
      <c r="B15" s="765"/>
      <c r="C15" s="379" t="s">
        <v>310</v>
      </c>
      <c r="D15" s="384">
        <v>7400</v>
      </c>
      <c r="E15" s="391">
        <v>1.0500000000000001E-2</v>
      </c>
      <c r="F15" s="384">
        <v>77.7</v>
      </c>
      <c r="G15" s="380"/>
    </row>
    <row r="16" spans="1:9" s="370" customFormat="1" ht="12" thickBot="1">
      <c r="F16" s="375" t="s">
        <v>304</v>
      </c>
      <c r="G16" s="387">
        <v>5537.7</v>
      </c>
    </row>
    <row r="17" spans="1:13" s="370" customFormat="1" ht="13.5" thickBot="1">
      <c r="A17" s="377" t="s">
        <v>314</v>
      </c>
    </row>
    <row r="18" spans="1:13" s="370" customFormat="1" ht="11.25">
      <c r="A18" s="392" t="s">
        <v>315</v>
      </c>
      <c r="B18" s="393" t="s">
        <v>316</v>
      </c>
      <c r="C18" s="388" t="s">
        <v>317</v>
      </c>
      <c r="D18" s="388" t="s">
        <v>318</v>
      </c>
      <c r="E18" s="388" t="s">
        <v>319</v>
      </c>
      <c r="F18" s="389" t="s">
        <v>302</v>
      </c>
      <c r="G18" s="394"/>
    </row>
    <row r="19" spans="1:13" s="370" customFormat="1" ht="15.75" customHeight="1">
      <c r="A19" s="395" t="s">
        <v>354</v>
      </c>
      <c r="B19" s="396">
        <v>1.05</v>
      </c>
      <c r="C19" s="379">
        <v>19.71</v>
      </c>
      <c r="D19" s="379">
        <v>20.695500000000003</v>
      </c>
      <c r="E19" s="384">
        <v>2</v>
      </c>
      <c r="F19" s="384">
        <v>41.391000000000005</v>
      </c>
      <c r="G19" s="380"/>
    </row>
    <row r="20" spans="1:13" s="370" customFormat="1" ht="11.25">
      <c r="A20" s="395"/>
      <c r="B20" s="379"/>
      <c r="C20" s="379"/>
      <c r="D20" s="379"/>
      <c r="E20" s="384"/>
      <c r="F20" s="384">
        <v>0</v>
      </c>
      <c r="G20" s="380"/>
    </row>
    <row r="21" spans="1:13" s="370" customFormat="1" ht="12" thickBot="1">
      <c r="F21" s="375" t="s">
        <v>304</v>
      </c>
      <c r="G21" s="387">
        <v>41.391000000000005</v>
      </c>
      <c r="K21" s="370">
        <v>6</v>
      </c>
    </row>
    <row r="22" spans="1:13" s="370" customFormat="1" ht="13.5" thickBot="1">
      <c r="A22" s="377" t="s">
        <v>320</v>
      </c>
    </row>
    <row r="23" spans="1:13" s="370" customFormat="1" ht="11.25">
      <c r="A23" s="392" t="s">
        <v>321</v>
      </c>
      <c r="B23" s="397" t="s">
        <v>322</v>
      </c>
      <c r="C23" s="398" t="s">
        <v>323</v>
      </c>
      <c r="D23" s="399" t="s">
        <v>324</v>
      </c>
      <c r="E23" s="400" t="s">
        <v>301</v>
      </c>
      <c r="F23" s="389" t="s">
        <v>302</v>
      </c>
      <c r="G23" s="390"/>
    </row>
    <row r="24" spans="1:13" s="370" customFormat="1" ht="23.25" customHeight="1" thickBot="1">
      <c r="A24" s="401" t="s">
        <v>325</v>
      </c>
      <c r="B24" s="402">
        <v>116698.92025429347</v>
      </c>
      <c r="C24" s="403">
        <v>185</v>
      </c>
      <c r="D24" s="402">
        <v>215893.00247044291</v>
      </c>
      <c r="E24" s="403">
        <v>250</v>
      </c>
      <c r="F24" s="404">
        <v>863.57200988177169</v>
      </c>
      <c r="G24" s="405"/>
      <c r="H24" s="370" t="s">
        <v>326</v>
      </c>
    </row>
    <row r="25" spans="1:13" s="370" customFormat="1" ht="12" thickBot="1">
      <c r="F25" s="375" t="s">
        <v>304</v>
      </c>
      <c r="G25" s="407">
        <v>863.57200988177169</v>
      </c>
      <c r="I25" s="412"/>
    </row>
    <row r="26" spans="1:13" s="370" customFormat="1" ht="12" thickBot="1">
      <c r="F26" s="408"/>
      <c r="I26" s="412"/>
    </row>
    <row r="27" spans="1:13" s="370" customFormat="1" ht="12" thickBot="1">
      <c r="D27" s="409" t="s">
        <v>327</v>
      </c>
      <c r="E27" s="410"/>
      <c r="F27" s="410"/>
      <c r="G27" s="407">
        <v>6486</v>
      </c>
      <c r="I27" s="411"/>
      <c r="J27" s="411"/>
    </row>
    <row r="28" spans="1:13" s="370" customFormat="1">
      <c r="A28" s="377"/>
    </row>
    <row r="29" spans="1:13" s="370" customFormat="1" ht="11.25">
      <c r="A29" s="410"/>
      <c r="B29" s="410"/>
      <c r="C29" s="408"/>
      <c r="D29" s="410"/>
      <c r="E29" s="408"/>
      <c r="F29" s="408"/>
    </row>
    <row r="30" spans="1:13" s="370" customFormat="1" ht="13.5" customHeight="1">
      <c r="A30" s="375"/>
      <c r="B30" s="427"/>
      <c r="C30" s="758" t="s">
        <v>11</v>
      </c>
      <c r="D30" s="758"/>
      <c r="E30" s="758"/>
      <c r="F30" s="428" t="s">
        <v>328</v>
      </c>
      <c r="G30" s="415" t="s">
        <v>329</v>
      </c>
    </row>
    <row r="31" spans="1:13" s="370" customFormat="1" ht="11.25">
      <c r="C31" s="759" t="s">
        <v>67</v>
      </c>
      <c r="D31" s="759"/>
      <c r="E31" s="759"/>
      <c r="F31" s="416">
        <v>0.23</v>
      </c>
      <c r="G31" s="417">
        <v>1491.78</v>
      </c>
    </row>
    <row r="32" spans="1:13" s="370" customFormat="1" ht="11.25">
      <c r="C32" s="759" t="s">
        <v>256</v>
      </c>
      <c r="D32" s="759"/>
      <c r="E32" s="759"/>
      <c r="F32" s="416">
        <v>0.02</v>
      </c>
      <c r="G32" s="417">
        <v>129.72</v>
      </c>
      <c r="I32" s="379" t="s">
        <v>355</v>
      </c>
      <c r="J32" s="379" t="s">
        <v>356</v>
      </c>
      <c r="K32" s="379" t="s">
        <v>357</v>
      </c>
      <c r="L32" s="379" t="s">
        <v>358</v>
      </c>
      <c r="M32" s="379" t="s">
        <v>359</v>
      </c>
    </row>
    <row r="33" spans="1:13" s="370" customFormat="1">
      <c r="A33" s="369"/>
      <c r="B33" s="372"/>
      <c r="C33" s="759" t="s">
        <v>70</v>
      </c>
      <c r="D33" s="759"/>
      <c r="E33" s="759"/>
      <c r="F33" s="416">
        <v>0.05</v>
      </c>
      <c r="G33" s="417">
        <v>324.3</v>
      </c>
      <c r="I33" s="386" t="s">
        <v>360</v>
      </c>
      <c r="J33" s="379">
        <v>6</v>
      </c>
      <c r="K33" s="379">
        <v>1</v>
      </c>
      <c r="L33" s="379">
        <v>6</v>
      </c>
      <c r="M33" s="437">
        <v>5333.333333333333</v>
      </c>
    </row>
    <row r="34" spans="1:13" s="370" customFormat="1" ht="11.25">
      <c r="A34" s="372"/>
      <c r="C34" s="758" t="s">
        <v>330</v>
      </c>
      <c r="D34" s="758"/>
      <c r="E34" s="758"/>
      <c r="F34" s="758"/>
      <c r="G34" s="419">
        <v>8432</v>
      </c>
      <c r="I34" s="386" t="s">
        <v>361</v>
      </c>
      <c r="J34" s="379">
        <v>6</v>
      </c>
      <c r="K34" s="379">
        <v>0.56000000000000005</v>
      </c>
      <c r="L34" s="379">
        <v>3.3600000000000003</v>
      </c>
      <c r="M34" s="437">
        <v>5505.9523809523807</v>
      </c>
    </row>
    <row r="35" spans="1:13" s="370" customFormat="1" ht="11.25">
      <c r="A35" s="760"/>
      <c r="B35" s="760"/>
      <c r="C35" s="760"/>
      <c r="E35" s="760"/>
      <c r="F35" s="760"/>
      <c r="G35" s="760"/>
      <c r="I35" s="379" t="s">
        <v>362</v>
      </c>
      <c r="J35" s="379">
        <v>6</v>
      </c>
      <c r="K35" s="379">
        <v>1.55</v>
      </c>
      <c r="L35" s="379">
        <v>9.3000000000000007</v>
      </c>
      <c r="M35" s="437">
        <v>5505.3763440860212</v>
      </c>
    </row>
    <row r="36" spans="1:13" s="370" customFormat="1" ht="15.75" customHeight="1">
      <c r="A36" s="420"/>
      <c r="B36" s="410"/>
      <c r="C36" s="410"/>
      <c r="D36" s="410"/>
      <c r="E36" s="410"/>
      <c r="F36" s="410"/>
      <c r="G36" s="410"/>
      <c r="I36" s="408"/>
      <c r="J36" s="408"/>
      <c r="K36" s="408"/>
      <c r="L36" s="408" t="s">
        <v>363</v>
      </c>
      <c r="M36" s="408">
        <v>5448.220686123911</v>
      </c>
    </row>
    <row r="37" spans="1:13" s="370" customFormat="1" ht="11.25">
      <c r="A37" s="756" t="s">
        <v>331</v>
      </c>
      <c r="B37" s="756"/>
      <c r="D37" s="372"/>
      <c r="E37" s="372"/>
      <c r="I37" s="408"/>
      <c r="J37" s="408"/>
      <c r="K37" s="408"/>
      <c r="L37" s="408"/>
      <c r="M37" s="408"/>
    </row>
    <row r="38" spans="1:13" s="370" customFormat="1" ht="11.25">
      <c r="A38" s="265" t="s">
        <v>332</v>
      </c>
      <c r="B38" s="307"/>
      <c r="C38" s="307"/>
      <c r="D38" s="370" t="s">
        <v>333</v>
      </c>
    </row>
    <row r="39" spans="1:13" s="370" customFormat="1" ht="11.25">
      <c r="A39" s="265" t="s">
        <v>333</v>
      </c>
      <c r="B39" s="307"/>
      <c r="C39" s="307"/>
      <c r="D39" s="370" t="s">
        <v>333</v>
      </c>
    </row>
    <row r="40" spans="1:13" s="370" customFormat="1" ht="11.25"/>
    <row r="41" spans="1:13" s="370" customFormat="1" ht="11.25">
      <c r="A41" s="265" t="s">
        <v>334</v>
      </c>
    </row>
    <row r="42" spans="1:13" s="370" customFormat="1" ht="11.25">
      <c r="A42" s="757"/>
      <c r="B42" s="757"/>
      <c r="C42" s="757"/>
      <c r="D42" s="757"/>
      <c r="E42" s="757"/>
      <c r="F42" s="757"/>
      <c r="G42" s="757"/>
    </row>
    <row r="43" spans="1:13" s="370" customFormat="1" ht="11.25">
      <c r="A43" s="781"/>
      <c r="B43" s="781"/>
      <c r="C43" s="781"/>
      <c r="D43" s="781"/>
      <c r="E43" s="781"/>
      <c r="F43" s="781"/>
      <c r="G43" s="781"/>
    </row>
    <row r="44" spans="1:13" s="370" customFormat="1" ht="11.25"/>
    <row r="45" spans="1:13" s="370" customFormat="1" ht="11.25"/>
    <row r="46" spans="1:13" s="370" customFormat="1" ht="11.25"/>
    <row r="47" spans="1:13" s="370" customFormat="1" ht="11.25"/>
    <row r="48" spans="1:13" s="370" customFormat="1" ht="11.25"/>
  </sheetData>
  <mergeCells count="19">
    <mergeCell ref="C32:E32"/>
    <mergeCell ref="A1:B1"/>
    <mergeCell ref="C1:G2"/>
    <mergeCell ref="A2:B2"/>
    <mergeCell ref="A4:C4"/>
    <mergeCell ref="D4:G4"/>
    <mergeCell ref="A10:B10"/>
    <mergeCell ref="A13:B13"/>
    <mergeCell ref="A14:B14"/>
    <mergeCell ref="A15:B15"/>
    <mergeCell ref="C30:E30"/>
    <mergeCell ref="C31:E31"/>
    <mergeCell ref="A43:G43"/>
    <mergeCell ref="C33:E33"/>
    <mergeCell ref="C34:F34"/>
    <mergeCell ref="A35:C35"/>
    <mergeCell ref="E35:G35"/>
    <mergeCell ref="A37:B37"/>
    <mergeCell ref="A42:G42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7BBC2-6D19-4DA6-84E6-9856502814D7}">
  <sheetPr>
    <tabColor rgb="FF7030A0"/>
  </sheetPr>
  <dimension ref="A1:J53"/>
  <sheetViews>
    <sheetView view="pageBreakPreview" topLeftCell="A10" zoomScale="90" zoomScaleNormal="100" zoomScaleSheetLayoutView="90" workbookViewId="0">
      <selection activeCell="J29" sqref="J29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3.710937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3.75" customHeight="1">
      <c r="A1" s="790" t="s">
        <v>288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6.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8" customHeight="1" thickBot="1">
      <c r="A4" s="778" t="s">
        <v>291</v>
      </c>
      <c r="B4" s="779"/>
      <c r="C4" s="780"/>
      <c r="D4" s="778" t="s">
        <v>364</v>
      </c>
      <c r="E4" s="779"/>
      <c r="F4" s="779"/>
      <c r="G4" s="780"/>
      <c r="I4" s="370" t="s">
        <v>364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6</v>
      </c>
      <c r="D7" s="375" t="s">
        <v>296</v>
      </c>
      <c r="E7" s="375">
        <v>2.5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 customHeight="1">
      <c r="A10" s="785" t="s">
        <v>303</v>
      </c>
      <c r="B10" s="785"/>
      <c r="C10" s="430"/>
      <c r="D10" s="382"/>
      <c r="E10" s="383">
        <v>0.05</v>
      </c>
      <c r="F10" s="384">
        <v>1982.7928798305982</v>
      </c>
      <c r="G10" s="380"/>
    </row>
    <row r="11" spans="1:9" s="370" customFormat="1" ht="11.25" customHeight="1">
      <c r="A11" s="788" t="s">
        <v>365</v>
      </c>
      <c r="B11" s="789"/>
      <c r="C11" s="435"/>
      <c r="D11" s="436">
        <v>6000</v>
      </c>
      <c r="E11" s="403">
        <v>3</v>
      </c>
      <c r="F11" s="421">
        <v>2000</v>
      </c>
      <c r="G11" s="380"/>
    </row>
    <row r="12" spans="1:9" s="370" customFormat="1" ht="12" thickBot="1">
      <c r="F12" s="375" t="s">
        <v>304</v>
      </c>
      <c r="G12" s="387">
        <v>3982.7928798305984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>
      <c r="A15" s="785" t="s">
        <v>366</v>
      </c>
      <c r="B15" s="785"/>
      <c r="C15" s="430" t="s">
        <v>27</v>
      </c>
      <c r="D15" s="433">
        <v>419250</v>
      </c>
      <c r="E15" s="430">
        <v>1.05</v>
      </c>
      <c r="F15" s="384">
        <v>440212.5</v>
      </c>
      <c r="G15" s="380"/>
    </row>
    <row r="16" spans="1:9" s="370" customFormat="1" ht="11.25">
      <c r="A16" s="782" t="s">
        <v>367</v>
      </c>
      <c r="B16" s="782"/>
      <c r="C16" s="381" t="s">
        <v>310</v>
      </c>
      <c r="D16" s="421">
        <v>7000</v>
      </c>
      <c r="E16" s="381">
        <v>1.3</v>
      </c>
      <c r="F16" s="384">
        <v>9100</v>
      </c>
      <c r="G16" s="380"/>
    </row>
    <row r="17" spans="1:10" s="370" customFormat="1" ht="18.75" customHeight="1">
      <c r="A17" s="788" t="s">
        <v>368</v>
      </c>
      <c r="B17" s="789"/>
      <c r="C17" s="435" t="s">
        <v>369</v>
      </c>
      <c r="D17" s="436">
        <v>4722.55</v>
      </c>
      <c r="E17" s="435">
        <v>4.5999999999999996</v>
      </c>
      <c r="F17" s="421">
        <v>21723.73</v>
      </c>
      <c r="G17" s="380"/>
    </row>
    <row r="18" spans="1:10" s="370" customFormat="1" ht="11.25">
      <c r="A18" s="783"/>
      <c r="B18" s="784"/>
      <c r="C18" s="430"/>
      <c r="D18" s="433"/>
      <c r="E18" s="430"/>
      <c r="F18" s="384"/>
      <c r="G18" s="380"/>
    </row>
    <row r="19" spans="1:10" s="370" customFormat="1" ht="11.25">
      <c r="A19" s="783"/>
      <c r="B19" s="784"/>
      <c r="C19" s="430"/>
      <c r="D19" s="433"/>
      <c r="E19" s="430"/>
      <c r="F19" s="384"/>
      <c r="G19" s="380"/>
    </row>
    <row r="20" spans="1:10" s="370" customFormat="1" ht="12.75" customHeight="1">
      <c r="A20" s="766"/>
      <c r="B20" s="767"/>
      <c r="C20" s="379"/>
      <c r="D20" s="384"/>
      <c r="E20" s="379"/>
      <c r="F20" s="384"/>
      <c r="G20" s="380"/>
    </row>
    <row r="21" spans="1:10" s="370" customFormat="1" ht="12" thickBot="1">
      <c r="F21" s="375" t="s">
        <v>304</v>
      </c>
      <c r="G21" s="387">
        <v>471036.23</v>
      </c>
      <c r="I21" s="370">
        <v>47103.623</v>
      </c>
    </row>
    <row r="22" spans="1:10" s="370" customFormat="1" ht="13.5" thickBot="1">
      <c r="A22" s="377" t="s">
        <v>314</v>
      </c>
    </row>
    <row r="23" spans="1:10" s="370" customFormat="1" ht="11.25">
      <c r="A23" s="392" t="s">
        <v>315</v>
      </c>
      <c r="B23" s="393" t="s">
        <v>316</v>
      </c>
      <c r="C23" s="388" t="s">
        <v>317</v>
      </c>
      <c r="D23" s="388" t="s">
        <v>318</v>
      </c>
      <c r="E23" s="388" t="s">
        <v>319</v>
      </c>
      <c r="F23" s="389" t="s">
        <v>302</v>
      </c>
      <c r="G23" s="394"/>
    </row>
    <row r="24" spans="1:10" s="370" customFormat="1" ht="11.25">
      <c r="A24" s="438" t="s">
        <v>350</v>
      </c>
      <c r="B24" s="439">
        <v>1.5</v>
      </c>
      <c r="C24" s="439">
        <v>86.61</v>
      </c>
      <c r="D24" s="439">
        <v>129.91499999999999</v>
      </c>
      <c r="E24" s="440">
        <v>1233.33</v>
      </c>
      <c r="F24" s="441">
        <v>160228.06694999998</v>
      </c>
      <c r="G24" s="380"/>
    </row>
    <row r="25" spans="1:10" s="370" customFormat="1" ht="11.25">
      <c r="A25" s="395"/>
      <c r="B25" s="379"/>
      <c r="C25" s="379"/>
      <c r="D25" s="379"/>
      <c r="E25" s="384"/>
      <c r="F25" s="384">
        <v>0</v>
      </c>
      <c r="G25" s="380"/>
    </row>
    <row r="26" spans="1:10" s="370" customFormat="1" ht="12" thickBot="1">
      <c r="F26" s="375" t="s">
        <v>304</v>
      </c>
      <c r="G26" s="387">
        <v>160228.06694999998</v>
      </c>
    </row>
    <row r="27" spans="1:10" s="370" customFormat="1" ht="13.5" thickBot="1">
      <c r="A27" s="377" t="s">
        <v>320</v>
      </c>
    </row>
    <row r="28" spans="1:10" s="370" customFormat="1" ht="11.25">
      <c r="A28" s="392" t="s">
        <v>321</v>
      </c>
      <c r="B28" s="397" t="s">
        <v>322</v>
      </c>
      <c r="C28" s="398" t="s">
        <v>323</v>
      </c>
      <c r="D28" s="399" t="s">
        <v>324</v>
      </c>
      <c r="E28" s="400" t="s">
        <v>301</v>
      </c>
      <c r="F28" s="389" t="s">
        <v>302</v>
      </c>
      <c r="G28" s="390"/>
    </row>
    <row r="29" spans="1:10" s="370" customFormat="1" ht="23.25" customHeight="1" thickBot="1">
      <c r="A29" s="401" t="s">
        <v>370</v>
      </c>
      <c r="B29" s="402">
        <v>150049.19090609931</v>
      </c>
      <c r="C29" s="403">
        <v>185</v>
      </c>
      <c r="D29" s="402">
        <v>277591.00317628373</v>
      </c>
      <c r="E29" s="403">
        <v>7</v>
      </c>
      <c r="F29" s="404">
        <v>39655.857596611961</v>
      </c>
      <c r="G29" s="405"/>
      <c r="H29" s="370" t="s">
        <v>371</v>
      </c>
    </row>
    <row r="30" spans="1:10" s="370" customFormat="1" ht="12" thickBot="1">
      <c r="F30" s="375" t="s">
        <v>304</v>
      </c>
      <c r="G30" s="407">
        <v>39655.857596611961</v>
      </c>
      <c r="I30" s="412"/>
    </row>
    <row r="31" spans="1:10" s="370" customFormat="1" ht="12" thickBot="1">
      <c r="F31" s="408"/>
      <c r="I31" s="412"/>
    </row>
    <row r="32" spans="1:10" s="370" customFormat="1" ht="12" thickBot="1">
      <c r="D32" s="409" t="s">
        <v>327</v>
      </c>
      <c r="E32" s="410"/>
      <c r="F32" s="410"/>
      <c r="G32" s="407">
        <v>674903</v>
      </c>
      <c r="I32" s="411"/>
      <c r="J32" s="411"/>
    </row>
    <row r="33" spans="1:9" s="370" customFormat="1">
      <c r="A33" s="377"/>
    </row>
    <row r="34" spans="1:9" s="370" customFormat="1" ht="11.25">
      <c r="A34" s="410"/>
      <c r="B34" s="410"/>
      <c r="C34" s="408"/>
      <c r="D34" s="410"/>
      <c r="E34" s="408"/>
      <c r="F34" s="408"/>
    </row>
    <row r="35" spans="1:9" s="370" customFormat="1" ht="13.5" customHeight="1">
      <c r="A35" s="375"/>
      <c r="B35" s="427"/>
      <c r="C35" s="758" t="s">
        <v>11</v>
      </c>
      <c r="D35" s="758"/>
      <c r="E35" s="758"/>
      <c r="F35" s="428" t="s">
        <v>328</v>
      </c>
      <c r="G35" s="415" t="s">
        <v>329</v>
      </c>
    </row>
    <row r="36" spans="1:9" s="370" customFormat="1" ht="11.25">
      <c r="C36" s="759" t="s">
        <v>67</v>
      </c>
      <c r="D36" s="759"/>
      <c r="E36" s="759"/>
      <c r="F36" s="416">
        <v>0.23</v>
      </c>
      <c r="G36" s="417">
        <v>155227.69</v>
      </c>
    </row>
    <row r="37" spans="1:9" s="370" customFormat="1" ht="11.25">
      <c r="C37" s="759" t="s">
        <v>256</v>
      </c>
      <c r="D37" s="759"/>
      <c r="E37" s="759"/>
      <c r="F37" s="416">
        <v>0.02</v>
      </c>
      <c r="G37" s="417">
        <v>13498.06</v>
      </c>
    </row>
    <row r="38" spans="1:9" s="370" customFormat="1">
      <c r="A38" s="369"/>
      <c r="B38" s="372"/>
      <c r="C38" s="759" t="s">
        <v>70</v>
      </c>
      <c r="D38" s="759"/>
      <c r="E38" s="759"/>
      <c r="F38" s="416">
        <v>0.05</v>
      </c>
      <c r="G38" s="417">
        <v>33745.15</v>
      </c>
      <c r="I38" s="418"/>
    </row>
    <row r="39" spans="1:9" s="370" customFormat="1" ht="11.25">
      <c r="A39" s="372"/>
      <c r="C39" s="758" t="s">
        <v>330</v>
      </c>
      <c r="D39" s="758"/>
      <c r="E39" s="758"/>
      <c r="F39" s="758"/>
      <c r="G39" s="419">
        <v>877374</v>
      </c>
      <c r="I39" s="418"/>
    </row>
    <row r="40" spans="1:9" s="370" customFormat="1" ht="11.25">
      <c r="A40" s="760"/>
      <c r="B40" s="760"/>
      <c r="C40" s="760"/>
      <c r="E40" s="760"/>
      <c r="F40" s="760"/>
      <c r="G40" s="760"/>
    </row>
    <row r="41" spans="1:9" s="370" customFormat="1" ht="9" customHeight="1">
      <c r="A41" s="420"/>
      <c r="B41" s="410"/>
      <c r="C41" s="410"/>
      <c r="D41" s="410"/>
      <c r="E41" s="410"/>
      <c r="F41" s="410"/>
      <c r="G41" s="410"/>
    </row>
    <row r="42" spans="1:9" s="370" customFormat="1" ht="11.25">
      <c r="A42" s="756" t="s">
        <v>331</v>
      </c>
      <c r="B42" s="756"/>
      <c r="D42" s="372"/>
      <c r="E42" s="372"/>
    </row>
    <row r="43" spans="1:9" s="370" customFormat="1" ht="11.25">
      <c r="A43" s="265" t="s">
        <v>332</v>
      </c>
      <c r="B43" s="307"/>
      <c r="C43" s="307"/>
      <c r="D43" s="370" t="s">
        <v>333</v>
      </c>
    </row>
    <row r="44" spans="1:9" s="370" customFormat="1" ht="11.25">
      <c r="A44" s="265" t="s">
        <v>333</v>
      </c>
      <c r="B44" s="307"/>
      <c r="C44" s="307"/>
      <c r="D44" s="370" t="s">
        <v>333</v>
      </c>
    </row>
    <row r="45" spans="1:9" s="370" customFormat="1" ht="11.25"/>
    <row r="46" spans="1:9" s="370" customFormat="1" ht="11.25">
      <c r="A46" s="265" t="s">
        <v>334</v>
      </c>
    </row>
    <row r="47" spans="1:9" s="370" customFormat="1" ht="11.25">
      <c r="A47" s="757"/>
      <c r="B47" s="757"/>
      <c r="C47" s="757"/>
      <c r="D47" s="757"/>
      <c r="E47" s="757"/>
      <c r="F47" s="757"/>
      <c r="G47" s="757"/>
    </row>
    <row r="48" spans="1:9" s="370" customFormat="1" ht="11.25">
      <c r="A48" s="781"/>
      <c r="B48" s="781"/>
      <c r="C48" s="781"/>
      <c r="D48" s="781"/>
      <c r="E48" s="781"/>
      <c r="F48" s="781"/>
      <c r="G48" s="781"/>
    </row>
    <row r="49" s="370" customFormat="1" ht="11.25"/>
    <row r="50" s="370" customFormat="1" ht="11.25"/>
    <row r="51" s="370" customFormat="1" ht="11.25"/>
    <row r="52" s="370" customFormat="1" ht="11.25"/>
    <row r="53" s="370" customFormat="1" ht="11.25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0D057-6425-49CB-9544-1A1A0A3493B2}">
  <sheetPr>
    <tabColor rgb="FF7030A0"/>
  </sheetPr>
  <dimension ref="A1:I51"/>
  <sheetViews>
    <sheetView view="pageBreakPreview" topLeftCell="A10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9" ht="32.25" customHeight="1">
      <c r="A1" s="790" t="s">
        <v>288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3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45.75" customHeight="1" thickBot="1">
      <c r="A4" s="778" t="s">
        <v>291</v>
      </c>
      <c r="B4" s="779"/>
      <c r="C4" s="780"/>
      <c r="D4" s="778" t="s">
        <v>372</v>
      </c>
      <c r="E4" s="779"/>
      <c r="F4" s="779"/>
      <c r="G4" s="780"/>
      <c r="I4" s="370" t="s">
        <v>373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7</v>
      </c>
      <c r="D7" s="375" t="s">
        <v>296</v>
      </c>
      <c r="E7" s="375">
        <v>2.6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1" t="s">
        <v>303</v>
      </c>
      <c r="B10" s="761"/>
      <c r="C10" s="381"/>
      <c r="D10" s="382"/>
      <c r="E10" s="383">
        <v>0.1</v>
      </c>
      <c r="F10" s="384">
        <v>3965.5857596611963</v>
      </c>
      <c r="G10" s="380"/>
    </row>
    <row r="11" spans="1:9" s="370" customFormat="1" ht="11.25">
      <c r="A11" s="761"/>
      <c r="B11" s="761"/>
      <c r="C11" s="380"/>
      <c r="D11" s="386"/>
      <c r="E11" s="385"/>
      <c r="F11" s="384"/>
      <c r="G11" s="380"/>
    </row>
    <row r="12" spans="1:9" s="370" customFormat="1" ht="12" thickBot="1">
      <c r="F12" s="375" t="s">
        <v>304</v>
      </c>
      <c r="G12" s="387">
        <v>3965.5857596611963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 customHeight="1">
      <c r="A15" s="785" t="s">
        <v>366</v>
      </c>
      <c r="B15" s="785"/>
      <c r="C15" s="435" t="s">
        <v>27</v>
      </c>
      <c r="D15" s="436">
        <v>419250</v>
      </c>
      <c r="E15" s="381">
        <v>0.6</v>
      </c>
      <c r="F15" s="421">
        <v>251550</v>
      </c>
      <c r="G15" s="380"/>
    </row>
    <row r="16" spans="1:9" s="370" customFormat="1" ht="11.25" customHeight="1">
      <c r="A16" s="782" t="s">
        <v>374</v>
      </c>
      <c r="B16" s="782"/>
      <c r="C16" s="381" t="s">
        <v>27</v>
      </c>
      <c r="D16" s="421">
        <v>80000</v>
      </c>
      <c r="E16" s="381">
        <v>0.4</v>
      </c>
      <c r="F16" s="384">
        <v>32000</v>
      </c>
      <c r="G16" s="380"/>
    </row>
    <row r="17" spans="1:9" s="370" customFormat="1" ht="24" customHeight="1">
      <c r="A17" s="788" t="s">
        <v>368</v>
      </c>
      <c r="B17" s="789"/>
      <c r="C17" s="435" t="s">
        <v>369</v>
      </c>
      <c r="D17" s="436">
        <v>4722.55</v>
      </c>
      <c r="E17" s="403">
        <v>2</v>
      </c>
      <c r="F17" s="421">
        <v>9445.1</v>
      </c>
      <c r="G17" s="380"/>
    </row>
    <row r="18" spans="1:9" s="370" customFormat="1" ht="12.75" customHeight="1">
      <c r="A18" s="782" t="s">
        <v>375</v>
      </c>
      <c r="B18" s="782"/>
      <c r="C18" s="381" t="s">
        <v>310</v>
      </c>
      <c r="D18" s="421">
        <v>40</v>
      </c>
      <c r="E18" s="381">
        <v>100</v>
      </c>
      <c r="F18" s="384">
        <v>4000</v>
      </c>
      <c r="G18" s="380"/>
    </row>
    <row r="19" spans="1:9" s="370" customFormat="1" ht="12" thickBot="1">
      <c r="F19" s="375" t="s">
        <v>304</v>
      </c>
      <c r="G19" s="387">
        <v>296995.09999999998</v>
      </c>
    </row>
    <row r="20" spans="1:9" s="370" customFormat="1" ht="13.5" thickBot="1">
      <c r="A20" s="377" t="s">
        <v>314</v>
      </c>
    </row>
    <row r="21" spans="1:9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9" s="370" customFormat="1" ht="22.5">
      <c r="A22" s="401" t="s">
        <v>376</v>
      </c>
      <c r="B22" s="426">
        <v>0.4</v>
      </c>
      <c r="C22" s="381">
        <v>86.61</v>
      </c>
      <c r="D22" s="381">
        <v>34.643999999999998</v>
      </c>
      <c r="E22" s="421">
        <v>1233.33</v>
      </c>
      <c r="F22" s="421">
        <v>42727.484519999998</v>
      </c>
      <c r="G22" s="380"/>
    </row>
    <row r="23" spans="1:9" s="370" customFormat="1" ht="11.25">
      <c r="A23" s="438" t="s">
        <v>350</v>
      </c>
      <c r="B23" s="439">
        <v>0.89999999999999991</v>
      </c>
      <c r="C23" s="439">
        <v>86.61</v>
      </c>
      <c r="D23" s="439">
        <v>77.948999999999998</v>
      </c>
      <c r="E23" s="440">
        <v>1233.33</v>
      </c>
      <c r="F23" s="441">
        <v>96136.840169999996</v>
      </c>
      <c r="G23" s="380"/>
    </row>
    <row r="24" spans="1:9" s="370" customFormat="1" ht="12" thickBot="1">
      <c r="F24" s="375" t="s">
        <v>304</v>
      </c>
      <c r="G24" s="387">
        <v>138864.32468999998</v>
      </c>
    </row>
    <row r="25" spans="1:9" s="370" customFormat="1" ht="13.5" thickBot="1">
      <c r="A25" s="377" t="s">
        <v>320</v>
      </c>
    </row>
    <row r="26" spans="1:9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9" s="370" customFormat="1" ht="23.25" customHeight="1" thickBot="1">
      <c r="A27" s="401" t="s">
        <v>370</v>
      </c>
      <c r="B27" s="402">
        <v>150049.19090609931</v>
      </c>
      <c r="C27" s="403">
        <v>185</v>
      </c>
      <c r="D27" s="402">
        <v>277591.00317628373</v>
      </c>
      <c r="E27" s="403">
        <v>7</v>
      </c>
      <c r="F27" s="404">
        <v>39655.857596611961</v>
      </c>
      <c r="G27" s="405"/>
      <c r="H27" s="370" t="s">
        <v>371</v>
      </c>
    </row>
    <row r="28" spans="1:9" s="370" customFormat="1" ht="12" thickBot="1">
      <c r="F28" s="375" t="s">
        <v>304</v>
      </c>
      <c r="G28" s="407">
        <v>39655.857596611961</v>
      </c>
    </row>
    <row r="29" spans="1:9" s="370" customFormat="1" ht="12" thickBot="1">
      <c r="F29" s="408"/>
    </row>
    <row r="30" spans="1:9" s="370" customFormat="1" ht="12" thickBot="1">
      <c r="D30" s="409" t="s">
        <v>327</v>
      </c>
      <c r="E30" s="410"/>
      <c r="F30" s="410"/>
      <c r="G30" s="407">
        <v>479481</v>
      </c>
      <c r="I30" s="411"/>
    </row>
    <row r="31" spans="1:9" s="370" customFormat="1">
      <c r="A31" s="377"/>
    </row>
    <row r="32" spans="1:9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1.25">
      <c r="C34" s="759" t="s">
        <v>67</v>
      </c>
      <c r="D34" s="759"/>
      <c r="E34" s="759"/>
      <c r="F34" s="416">
        <v>0.23</v>
      </c>
      <c r="G34" s="417">
        <v>110280.63</v>
      </c>
    </row>
    <row r="35" spans="1:9" s="370" customFormat="1" ht="11.25">
      <c r="C35" s="759" t="s">
        <v>256</v>
      </c>
      <c r="D35" s="759"/>
      <c r="E35" s="759"/>
      <c r="F35" s="416">
        <v>0.02</v>
      </c>
      <c r="G35" s="417">
        <v>9589.6200000000008</v>
      </c>
    </row>
    <row r="36" spans="1:9" s="370" customFormat="1">
      <c r="A36" s="369"/>
      <c r="B36" s="372"/>
      <c r="C36" s="759" t="s">
        <v>70</v>
      </c>
      <c r="D36" s="759"/>
      <c r="E36" s="759"/>
      <c r="F36" s="416">
        <v>0.05</v>
      </c>
      <c r="G36" s="417">
        <v>23974.050000000003</v>
      </c>
      <c r="I36" s="418"/>
    </row>
    <row r="37" spans="1:9" s="370" customFormat="1" ht="11.25">
      <c r="A37" s="372"/>
      <c r="C37" s="758" t="s">
        <v>330</v>
      </c>
      <c r="D37" s="758"/>
      <c r="E37" s="758"/>
      <c r="F37" s="758"/>
      <c r="G37" s="419">
        <v>623325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334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4DCDB-C168-4AE3-90FD-27928B3F5E56}">
  <sheetPr>
    <tabColor rgb="FF7030A0"/>
  </sheetPr>
  <dimension ref="A1:M50"/>
  <sheetViews>
    <sheetView view="pageBreakPreview" topLeftCell="A4" zoomScaleNormal="100" zoomScaleSheetLayoutView="100" workbookViewId="0">
      <selection activeCell="D21" sqref="D21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9" width="11.42578125" style="369"/>
    <col min="10" max="10" width="3.5703125" style="369" bestFit="1" customWidth="1"/>
    <col min="11" max="11" width="3.42578125" style="369" bestFit="1" customWidth="1"/>
    <col min="12" max="12" width="5.28515625" style="369" bestFit="1" customWidth="1"/>
    <col min="13" max="13" width="3" style="369" bestFit="1" customWidth="1"/>
    <col min="14" max="241" width="11.42578125" style="369"/>
    <col min="242" max="242" width="29.85546875" style="369" customWidth="1"/>
    <col min="243" max="243" width="15.42578125" style="369" customWidth="1"/>
    <col min="244" max="244" width="11.140625" style="369" customWidth="1"/>
    <col min="245" max="245" width="12" style="369" customWidth="1"/>
    <col min="246" max="246" width="10.140625" style="369" customWidth="1"/>
    <col min="247" max="247" width="11.28515625" style="369" customWidth="1"/>
    <col min="248" max="497" width="11.42578125" style="369"/>
    <col min="498" max="498" width="29.85546875" style="369" customWidth="1"/>
    <col min="499" max="499" width="15.42578125" style="369" customWidth="1"/>
    <col min="500" max="500" width="11.140625" style="369" customWidth="1"/>
    <col min="501" max="501" width="12" style="369" customWidth="1"/>
    <col min="502" max="502" width="10.140625" style="369" customWidth="1"/>
    <col min="503" max="503" width="11.28515625" style="369" customWidth="1"/>
    <col min="504" max="753" width="11.42578125" style="369"/>
    <col min="754" max="754" width="29.85546875" style="369" customWidth="1"/>
    <col min="755" max="755" width="15.42578125" style="369" customWidth="1"/>
    <col min="756" max="756" width="11.140625" style="369" customWidth="1"/>
    <col min="757" max="757" width="12" style="369" customWidth="1"/>
    <col min="758" max="758" width="10.140625" style="369" customWidth="1"/>
    <col min="759" max="759" width="11.28515625" style="369" customWidth="1"/>
    <col min="760" max="1009" width="11.42578125" style="369"/>
    <col min="1010" max="1010" width="29.85546875" style="369" customWidth="1"/>
    <col min="1011" max="1011" width="15.42578125" style="369" customWidth="1"/>
    <col min="1012" max="1012" width="11.140625" style="369" customWidth="1"/>
    <col min="1013" max="1013" width="12" style="369" customWidth="1"/>
    <col min="1014" max="1014" width="10.140625" style="369" customWidth="1"/>
    <col min="1015" max="1015" width="11.28515625" style="369" customWidth="1"/>
    <col min="1016" max="1265" width="11.42578125" style="369"/>
    <col min="1266" max="1266" width="29.85546875" style="369" customWidth="1"/>
    <col min="1267" max="1267" width="15.42578125" style="369" customWidth="1"/>
    <col min="1268" max="1268" width="11.140625" style="369" customWidth="1"/>
    <col min="1269" max="1269" width="12" style="369" customWidth="1"/>
    <col min="1270" max="1270" width="10.140625" style="369" customWidth="1"/>
    <col min="1271" max="1271" width="11.28515625" style="369" customWidth="1"/>
    <col min="1272" max="1521" width="11.42578125" style="369"/>
    <col min="1522" max="1522" width="29.85546875" style="369" customWidth="1"/>
    <col min="1523" max="1523" width="15.42578125" style="369" customWidth="1"/>
    <col min="1524" max="1524" width="11.140625" style="369" customWidth="1"/>
    <col min="1525" max="1525" width="12" style="369" customWidth="1"/>
    <col min="1526" max="1526" width="10.140625" style="369" customWidth="1"/>
    <col min="1527" max="1527" width="11.28515625" style="369" customWidth="1"/>
    <col min="1528" max="1777" width="11.42578125" style="369"/>
    <col min="1778" max="1778" width="29.85546875" style="369" customWidth="1"/>
    <col min="1779" max="1779" width="15.42578125" style="369" customWidth="1"/>
    <col min="1780" max="1780" width="11.140625" style="369" customWidth="1"/>
    <col min="1781" max="1781" width="12" style="369" customWidth="1"/>
    <col min="1782" max="1782" width="10.140625" style="369" customWidth="1"/>
    <col min="1783" max="1783" width="11.28515625" style="369" customWidth="1"/>
    <col min="1784" max="2033" width="11.42578125" style="369"/>
    <col min="2034" max="2034" width="29.85546875" style="369" customWidth="1"/>
    <col min="2035" max="2035" width="15.42578125" style="369" customWidth="1"/>
    <col min="2036" max="2036" width="11.140625" style="369" customWidth="1"/>
    <col min="2037" max="2037" width="12" style="369" customWidth="1"/>
    <col min="2038" max="2038" width="10.140625" style="369" customWidth="1"/>
    <col min="2039" max="2039" width="11.28515625" style="369" customWidth="1"/>
    <col min="2040" max="2289" width="11.42578125" style="369"/>
    <col min="2290" max="2290" width="29.85546875" style="369" customWidth="1"/>
    <col min="2291" max="2291" width="15.42578125" style="369" customWidth="1"/>
    <col min="2292" max="2292" width="11.140625" style="369" customWidth="1"/>
    <col min="2293" max="2293" width="12" style="369" customWidth="1"/>
    <col min="2294" max="2294" width="10.140625" style="369" customWidth="1"/>
    <col min="2295" max="2295" width="11.28515625" style="369" customWidth="1"/>
    <col min="2296" max="2545" width="11.42578125" style="369"/>
    <col min="2546" max="2546" width="29.85546875" style="369" customWidth="1"/>
    <col min="2547" max="2547" width="15.42578125" style="369" customWidth="1"/>
    <col min="2548" max="2548" width="11.140625" style="369" customWidth="1"/>
    <col min="2549" max="2549" width="12" style="369" customWidth="1"/>
    <col min="2550" max="2550" width="10.140625" style="369" customWidth="1"/>
    <col min="2551" max="2551" width="11.28515625" style="369" customWidth="1"/>
    <col min="2552" max="2801" width="11.42578125" style="369"/>
    <col min="2802" max="2802" width="29.85546875" style="369" customWidth="1"/>
    <col min="2803" max="2803" width="15.42578125" style="369" customWidth="1"/>
    <col min="2804" max="2804" width="11.140625" style="369" customWidth="1"/>
    <col min="2805" max="2805" width="12" style="369" customWidth="1"/>
    <col min="2806" max="2806" width="10.140625" style="369" customWidth="1"/>
    <col min="2807" max="2807" width="11.28515625" style="369" customWidth="1"/>
    <col min="2808" max="3057" width="11.42578125" style="369"/>
    <col min="3058" max="3058" width="29.85546875" style="369" customWidth="1"/>
    <col min="3059" max="3059" width="15.42578125" style="369" customWidth="1"/>
    <col min="3060" max="3060" width="11.140625" style="369" customWidth="1"/>
    <col min="3061" max="3061" width="12" style="369" customWidth="1"/>
    <col min="3062" max="3062" width="10.140625" style="369" customWidth="1"/>
    <col min="3063" max="3063" width="11.28515625" style="369" customWidth="1"/>
    <col min="3064" max="3313" width="11.42578125" style="369"/>
    <col min="3314" max="3314" width="29.85546875" style="369" customWidth="1"/>
    <col min="3315" max="3315" width="15.42578125" style="369" customWidth="1"/>
    <col min="3316" max="3316" width="11.140625" style="369" customWidth="1"/>
    <col min="3317" max="3317" width="12" style="369" customWidth="1"/>
    <col min="3318" max="3318" width="10.140625" style="369" customWidth="1"/>
    <col min="3319" max="3319" width="11.28515625" style="369" customWidth="1"/>
    <col min="3320" max="3569" width="11.42578125" style="369"/>
    <col min="3570" max="3570" width="29.85546875" style="369" customWidth="1"/>
    <col min="3571" max="3571" width="15.42578125" style="369" customWidth="1"/>
    <col min="3572" max="3572" width="11.140625" style="369" customWidth="1"/>
    <col min="3573" max="3573" width="12" style="369" customWidth="1"/>
    <col min="3574" max="3574" width="10.140625" style="369" customWidth="1"/>
    <col min="3575" max="3575" width="11.28515625" style="369" customWidth="1"/>
    <col min="3576" max="3825" width="11.42578125" style="369"/>
    <col min="3826" max="3826" width="29.85546875" style="369" customWidth="1"/>
    <col min="3827" max="3827" width="15.42578125" style="369" customWidth="1"/>
    <col min="3828" max="3828" width="11.140625" style="369" customWidth="1"/>
    <col min="3829" max="3829" width="12" style="369" customWidth="1"/>
    <col min="3830" max="3830" width="10.140625" style="369" customWidth="1"/>
    <col min="3831" max="3831" width="11.28515625" style="369" customWidth="1"/>
    <col min="3832" max="4081" width="11.42578125" style="369"/>
    <col min="4082" max="4082" width="29.85546875" style="369" customWidth="1"/>
    <col min="4083" max="4083" width="15.42578125" style="369" customWidth="1"/>
    <col min="4084" max="4084" width="11.140625" style="369" customWidth="1"/>
    <col min="4085" max="4085" width="12" style="369" customWidth="1"/>
    <col min="4086" max="4086" width="10.140625" style="369" customWidth="1"/>
    <col min="4087" max="4087" width="11.28515625" style="369" customWidth="1"/>
    <col min="4088" max="4337" width="11.42578125" style="369"/>
    <col min="4338" max="4338" width="29.85546875" style="369" customWidth="1"/>
    <col min="4339" max="4339" width="15.42578125" style="369" customWidth="1"/>
    <col min="4340" max="4340" width="11.140625" style="369" customWidth="1"/>
    <col min="4341" max="4341" width="12" style="369" customWidth="1"/>
    <col min="4342" max="4342" width="10.140625" style="369" customWidth="1"/>
    <col min="4343" max="4343" width="11.28515625" style="369" customWidth="1"/>
    <col min="4344" max="4593" width="11.42578125" style="369"/>
    <col min="4594" max="4594" width="29.85546875" style="369" customWidth="1"/>
    <col min="4595" max="4595" width="15.42578125" style="369" customWidth="1"/>
    <col min="4596" max="4596" width="11.140625" style="369" customWidth="1"/>
    <col min="4597" max="4597" width="12" style="369" customWidth="1"/>
    <col min="4598" max="4598" width="10.140625" style="369" customWidth="1"/>
    <col min="4599" max="4599" width="11.28515625" style="369" customWidth="1"/>
    <col min="4600" max="4849" width="11.42578125" style="369"/>
    <col min="4850" max="4850" width="29.85546875" style="369" customWidth="1"/>
    <col min="4851" max="4851" width="15.42578125" style="369" customWidth="1"/>
    <col min="4852" max="4852" width="11.140625" style="369" customWidth="1"/>
    <col min="4853" max="4853" width="12" style="369" customWidth="1"/>
    <col min="4854" max="4854" width="10.140625" style="369" customWidth="1"/>
    <col min="4855" max="4855" width="11.28515625" style="369" customWidth="1"/>
    <col min="4856" max="5105" width="11.42578125" style="369"/>
    <col min="5106" max="5106" width="29.85546875" style="369" customWidth="1"/>
    <col min="5107" max="5107" width="15.42578125" style="369" customWidth="1"/>
    <col min="5108" max="5108" width="11.140625" style="369" customWidth="1"/>
    <col min="5109" max="5109" width="12" style="369" customWidth="1"/>
    <col min="5110" max="5110" width="10.140625" style="369" customWidth="1"/>
    <col min="5111" max="5111" width="11.28515625" style="369" customWidth="1"/>
    <col min="5112" max="5361" width="11.42578125" style="369"/>
    <col min="5362" max="5362" width="29.85546875" style="369" customWidth="1"/>
    <col min="5363" max="5363" width="15.42578125" style="369" customWidth="1"/>
    <col min="5364" max="5364" width="11.140625" style="369" customWidth="1"/>
    <col min="5365" max="5365" width="12" style="369" customWidth="1"/>
    <col min="5366" max="5366" width="10.140625" style="369" customWidth="1"/>
    <col min="5367" max="5367" width="11.28515625" style="369" customWidth="1"/>
    <col min="5368" max="5617" width="11.42578125" style="369"/>
    <col min="5618" max="5618" width="29.85546875" style="369" customWidth="1"/>
    <col min="5619" max="5619" width="15.42578125" style="369" customWidth="1"/>
    <col min="5620" max="5620" width="11.140625" style="369" customWidth="1"/>
    <col min="5621" max="5621" width="12" style="369" customWidth="1"/>
    <col min="5622" max="5622" width="10.140625" style="369" customWidth="1"/>
    <col min="5623" max="5623" width="11.28515625" style="369" customWidth="1"/>
    <col min="5624" max="5873" width="11.42578125" style="369"/>
    <col min="5874" max="5874" width="29.85546875" style="369" customWidth="1"/>
    <col min="5875" max="5875" width="15.42578125" style="369" customWidth="1"/>
    <col min="5876" max="5876" width="11.140625" style="369" customWidth="1"/>
    <col min="5877" max="5877" width="12" style="369" customWidth="1"/>
    <col min="5878" max="5878" width="10.140625" style="369" customWidth="1"/>
    <col min="5879" max="5879" width="11.28515625" style="369" customWidth="1"/>
    <col min="5880" max="6129" width="11.42578125" style="369"/>
    <col min="6130" max="6130" width="29.85546875" style="369" customWidth="1"/>
    <col min="6131" max="6131" width="15.42578125" style="369" customWidth="1"/>
    <col min="6132" max="6132" width="11.140625" style="369" customWidth="1"/>
    <col min="6133" max="6133" width="12" style="369" customWidth="1"/>
    <col min="6134" max="6134" width="10.140625" style="369" customWidth="1"/>
    <col min="6135" max="6135" width="11.28515625" style="369" customWidth="1"/>
    <col min="6136" max="6385" width="11.42578125" style="369"/>
    <col min="6386" max="6386" width="29.85546875" style="369" customWidth="1"/>
    <col min="6387" max="6387" width="15.42578125" style="369" customWidth="1"/>
    <col min="6388" max="6388" width="11.140625" style="369" customWidth="1"/>
    <col min="6389" max="6389" width="12" style="369" customWidth="1"/>
    <col min="6390" max="6390" width="10.140625" style="369" customWidth="1"/>
    <col min="6391" max="6391" width="11.28515625" style="369" customWidth="1"/>
    <col min="6392" max="6641" width="11.42578125" style="369"/>
    <col min="6642" max="6642" width="29.85546875" style="369" customWidth="1"/>
    <col min="6643" max="6643" width="15.42578125" style="369" customWidth="1"/>
    <col min="6644" max="6644" width="11.140625" style="369" customWidth="1"/>
    <col min="6645" max="6645" width="12" style="369" customWidth="1"/>
    <col min="6646" max="6646" width="10.140625" style="369" customWidth="1"/>
    <col min="6647" max="6647" width="11.28515625" style="369" customWidth="1"/>
    <col min="6648" max="6897" width="11.42578125" style="369"/>
    <col min="6898" max="6898" width="29.85546875" style="369" customWidth="1"/>
    <col min="6899" max="6899" width="15.42578125" style="369" customWidth="1"/>
    <col min="6900" max="6900" width="11.140625" style="369" customWidth="1"/>
    <col min="6901" max="6901" width="12" style="369" customWidth="1"/>
    <col min="6902" max="6902" width="10.140625" style="369" customWidth="1"/>
    <col min="6903" max="6903" width="11.28515625" style="369" customWidth="1"/>
    <col min="6904" max="7153" width="11.42578125" style="369"/>
    <col min="7154" max="7154" width="29.85546875" style="369" customWidth="1"/>
    <col min="7155" max="7155" width="15.42578125" style="369" customWidth="1"/>
    <col min="7156" max="7156" width="11.140625" style="369" customWidth="1"/>
    <col min="7157" max="7157" width="12" style="369" customWidth="1"/>
    <col min="7158" max="7158" width="10.140625" style="369" customWidth="1"/>
    <col min="7159" max="7159" width="11.28515625" style="369" customWidth="1"/>
    <col min="7160" max="7409" width="11.42578125" style="369"/>
    <col min="7410" max="7410" width="29.85546875" style="369" customWidth="1"/>
    <col min="7411" max="7411" width="15.42578125" style="369" customWidth="1"/>
    <col min="7412" max="7412" width="11.140625" style="369" customWidth="1"/>
    <col min="7413" max="7413" width="12" style="369" customWidth="1"/>
    <col min="7414" max="7414" width="10.140625" style="369" customWidth="1"/>
    <col min="7415" max="7415" width="11.28515625" style="369" customWidth="1"/>
    <col min="7416" max="7665" width="11.42578125" style="369"/>
    <col min="7666" max="7666" width="29.85546875" style="369" customWidth="1"/>
    <col min="7667" max="7667" width="15.42578125" style="369" customWidth="1"/>
    <col min="7668" max="7668" width="11.140625" style="369" customWidth="1"/>
    <col min="7669" max="7669" width="12" style="369" customWidth="1"/>
    <col min="7670" max="7670" width="10.140625" style="369" customWidth="1"/>
    <col min="7671" max="7671" width="11.28515625" style="369" customWidth="1"/>
    <col min="7672" max="7921" width="11.42578125" style="369"/>
    <col min="7922" max="7922" width="29.85546875" style="369" customWidth="1"/>
    <col min="7923" max="7923" width="15.42578125" style="369" customWidth="1"/>
    <col min="7924" max="7924" width="11.140625" style="369" customWidth="1"/>
    <col min="7925" max="7925" width="12" style="369" customWidth="1"/>
    <col min="7926" max="7926" width="10.140625" style="369" customWidth="1"/>
    <col min="7927" max="7927" width="11.28515625" style="369" customWidth="1"/>
    <col min="7928" max="8177" width="11.42578125" style="369"/>
    <col min="8178" max="8178" width="29.85546875" style="369" customWidth="1"/>
    <col min="8179" max="8179" width="15.42578125" style="369" customWidth="1"/>
    <col min="8180" max="8180" width="11.140625" style="369" customWidth="1"/>
    <col min="8181" max="8181" width="12" style="369" customWidth="1"/>
    <col min="8182" max="8182" width="10.140625" style="369" customWidth="1"/>
    <col min="8183" max="8183" width="11.28515625" style="369" customWidth="1"/>
    <col min="8184" max="8433" width="11.42578125" style="369"/>
    <col min="8434" max="8434" width="29.85546875" style="369" customWidth="1"/>
    <col min="8435" max="8435" width="15.42578125" style="369" customWidth="1"/>
    <col min="8436" max="8436" width="11.140625" style="369" customWidth="1"/>
    <col min="8437" max="8437" width="12" style="369" customWidth="1"/>
    <col min="8438" max="8438" width="10.140625" style="369" customWidth="1"/>
    <col min="8439" max="8439" width="11.28515625" style="369" customWidth="1"/>
    <col min="8440" max="8689" width="11.42578125" style="369"/>
    <col min="8690" max="8690" width="29.85546875" style="369" customWidth="1"/>
    <col min="8691" max="8691" width="15.42578125" style="369" customWidth="1"/>
    <col min="8692" max="8692" width="11.140625" style="369" customWidth="1"/>
    <col min="8693" max="8693" width="12" style="369" customWidth="1"/>
    <col min="8694" max="8694" width="10.140625" style="369" customWidth="1"/>
    <col min="8695" max="8695" width="11.28515625" style="369" customWidth="1"/>
    <col min="8696" max="8945" width="11.42578125" style="369"/>
    <col min="8946" max="8946" width="29.85546875" style="369" customWidth="1"/>
    <col min="8947" max="8947" width="15.42578125" style="369" customWidth="1"/>
    <col min="8948" max="8948" width="11.140625" style="369" customWidth="1"/>
    <col min="8949" max="8949" width="12" style="369" customWidth="1"/>
    <col min="8950" max="8950" width="10.140625" style="369" customWidth="1"/>
    <col min="8951" max="8951" width="11.28515625" style="369" customWidth="1"/>
    <col min="8952" max="9201" width="11.42578125" style="369"/>
    <col min="9202" max="9202" width="29.85546875" style="369" customWidth="1"/>
    <col min="9203" max="9203" width="15.42578125" style="369" customWidth="1"/>
    <col min="9204" max="9204" width="11.140625" style="369" customWidth="1"/>
    <col min="9205" max="9205" width="12" style="369" customWidth="1"/>
    <col min="9206" max="9206" width="10.140625" style="369" customWidth="1"/>
    <col min="9207" max="9207" width="11.28515625" style="369" customWidth="1"/>
    <col min="9208" max="9457" width="11.42578125" style="369"/>
    <col min="9458" max="9458" width="29.85546875" style="369" customWidth="1"/>
    <col min="9459" max="9459" width="15.42578125" style="369" customWidth="1"/>
    <col min="9460" max="9460" width="11.140625" style="369" customWidth="1"/>
    <col min="9461" max="9461" width="12" style="369" customWidth="1"/>
    <col min="9462" max="9462" width="10.140625" style="369" customWidth="1"/>
    <col min="9463" max="9463" width="11.28515625" style="369" customWidth="1"/>
    <col min="9464" max="9713" width="11.42578125" style="369"/>
    <col min="9714" max="9714" width="29.85546875" style="369" customWidth="1"/>
    <col min="9715" max="9715" width="15.42578125" style="369" customWidth="1"/>
    <col min="9716" max="9716" width="11.140625" style="369" customWidth="1"/>
    <col min="9717" max="9717" width="12" style="369" customWidth="1"/>
    <col min="9718" max="9718" width="10.140625" style="369" customWidth="1"/>
    <col min="9719" max="9719" width="11.28515625" style="369" customWidth="1"/>
    <col min="9720" max="9969" width="11.42578125" style="369"/>
    <col min="9970" max="9970" width="29.85546875" style="369" customWidth="1"/>
    <col min="9971" max="9971" width="15.42578125" style="369" customWidth="1"/>
    <col min="9972" max="9972" width="11.140625" style="369" customWidth="1"/>
    <col min="9973" max="9973" width="12" style="369" customWidth="1"/>
    <col min="9974" max="9974" width="10.140625" style="369" customWidth="1"/>
    <col min="9975" max="9975" width="11.28515625" style="369" customWidth="1"/>
    <col min="9976" max="10225" width="11.42578125" style="369"/>
    <col min="10226" max="10226" width="29.85546875" style="369" customWidth="1"/>
    <col min="10227" max="10227" width="15.42578125" style="369" customWidth="1"/>
    <col min="10228" max="10228" width="11.140625" style="369" customWidth="1"/>
    <col min="10229" max="10229" width="12" style="369" customWidth="1"/>
    <col min="10230" max="10230" width="10.140625" style="369" customWidth="1"/>
    <col min="10231" max="10231" width="11.28515625" style="369" customWidth="1"/>
    <col min="10232" max="10481" width="11.42578125" style="369"/>
    <col min="10482" max="10482" width="29.85546875" style="369" customWidth="1"/>
    <col min="10483" max="10483" width="15.42578125" style="369" customWidth="1"/>
    <col min="10484" max="10484" width="11.140625" style="369" customWidth="1"/>
    <col min="10485" max="10485" width="12" style="369" customWidth="1"/>
    <col min="10486" max="10486" width="10.140625" style="369" customWidth="1"/>
    <col min="10487" max="10487" width="11.28515625" style="369" customWidth="1"/>
    <col min="10488" max="10737" width="11.42578125" style="369"/>
    <col min="10738" max="10738" width="29.85546875" style="369" customWidth="1"/>
    <col min="10739" max="10739" width="15.42578125" style="369" customWidth="1"/>
    <col min="10740" max="10740" width="11.140625" style="369" customWidth="1"/>
    <col min="10741" max="10741" width="12" style="369" customWidth="1"/>
    <col min="10742" max="10742" width="10.140625" style="369" customWidth="1"/>
    <col min="10743" max="10743" width="11.28515625" style="369" customWidth="1"/>
    <col min="10744" max="10993" width="11.42578125" style="369"/>
    <col min="10994" max="10994" width="29.85546875" style="369" customWidth="1"/>
    <col min="10995" max="10995" width="15.42578125" style="369" customWidth="1"/>
    <col min="10996" max="10996" width="11.140625" style="369" customWidth="1"/>
    <col min="10997" max="10997" width="12" style="369" customWidth="1"/>
    <col min="10998" max="10998" width="10.140625" style="369" customWidth="1"/>
    <col min="10999" max="10999" width="11.28515625" style="369" customWidth="1"/>
    <col min="11000" max="11249" width="11.42578125" style="369"/>
    <col min="11250" max="11250" width="29.85546875" style="369" customWidth="1"/>
    <col min="11251" max="11251" width="15.42578125" style="369" customWidth="1"/>
    <col min="11252" max="11252" width="11.140625" style="369" customWidth="1"/>
    <col min="11253" max="11253" width="12" style="369" customWidth="1"/>
    <col min="11254" max="11254" width="10.140625" style="369" customWidth="1"/>
    <col min="11255" max="11255" width="11.28515625" style="369" customWidth="1"/>
    <col min="11256" max="11505" width="11.42578125" style="369"/>
    <col min="11506" max="11506" width="29.85546875" style="369" customWidth="1"/>
    <col min="11507" max="11507" width="15.42578125" style="369" customWidth="1"/>
    <col min="11508" max="11508" width="11.140625" style="369" customWidth="1"/>
    <col min="11509" max="11509" width="12" style="369" customWidth="1"/>
    <col min="11510" max="11510" width="10.140625" style="369" customWidth="1"/>
    <col min="11511" max="11511" width="11.28515625" style="369" customWidth="1"/>
    <col min="11512" max="11761" width="11.42578125" style="369"/>
    <col min="11762" max="11762" width="29.85546875" style="369" customWidth="1"/>
    <col min="11763" max="11763" width="15.42578125" style="369" customWidth="1"/>
    <col min="11764" max="11764" width="11.140625" style="369" customWidth="1"/>
    <col min="11765" max="11765" width="12" style="369" customWidth="1"/>
    <col min="11766" max="11766" width="10.140625" style="369" customWidth="1"/>
    <col min="11767" max="11767" width="11.28515625" style="369" customWidth="1"/>
    <col min="11768" max="12017" width="11.42578125" style="369"/>
    <col min="12018" max="12018" width="29.85546875" style="369" customWidth="1"/>
    <col min="12019" max="12019" width="15.42578125" style="369" customWidth="1"/>
    <col min="12020" max="12020" width="11.140625" style="369" customWidth="1"/>
    <col min="12021" max="12021" width="12" style="369" customWidth="1"/>
    <col min="12022" max="12022" width="10.140625" style="369" customWidth="1"/>
    <col min="12023" max="12023" width="11.28515625" style="369" customWidth="1"/>
    <col min="12024" max="12273" width="11.42578125" style="369"/>
    <col min="12274" max="12274" width="29.85546875" style="369" customWidth="1"/>
    <col min="12275" max="12275" width="15.42578125" style="369" customWidth="1"/>
    <col min="12276" max="12276" width="11.140625" style="369" customWidth="1"/>
    <col min="12277" max="12277" width="12" style="369" customWidth="1"/>
    <col min="12278" max="12278" width="10.140625" style="369" customWidth="1"/>
    <col min="12279" max="12279" width="11.28515625" style="369" customWidth="1"/>
    <col min="12280" max="12529" width="11.42578125" style="369"/>
    <col min="12530" max="12530" width="29.85546875" style="369" customWidth="1"/>
    <col min="12531" max="12531" width="15.42578125" style="369" customWidth="1"/>
    <col min="12532" max="12532" width="11.140625" style="369" customWidth="1"/>
    <col min="12533" max="12533" width="12" style="369" customWidth="1"/>
    <col min="12534" max="12534" width="10.140625" style="369" customWidth="1"/>
    <col min="12535" max="12535" width="11.28515625" style="369" customWidth="1"/>
    <col min="12536" max="12785" width="11.42578125" style="369"/>
    <col min="12786" max="12786" width="29.85546875" style="369" customWidth="1"/>
    <col min="12787" max="12787" width="15.42578125" style="369" customWidth="1"/>
    <col min="12788" max="12788" width="11.140625" style="369" customWidth="1"/>
    <col min="12789" max="12789" width="12" style="369" customWidth="1"/>
    <col min="12790" max="12790" width="10.140625" style="369" customWidth="1"/>
    <col min="12791" max="12791" width="11.28515625" style="369" customWidth="1"/>
    <col min="12792" max="13041" width="11.42578125" style="369"/>
    <col min="13042" max="13042" width="29.85546875" style="369" customWidth="1"/>
    <col min="13043" max="13043" width="15.42578125" style="369" customWidth="1"/>
    <col min="13044" max="13044" width="11.140625" style="369" customWidth="1"/>
    <col min="13045" max="13045" width="12" style="369" customWidth="1"/>
    <col min="13046" max="13046" width="10.140625" style="369" customWidth="1"/>
    <col min="13047" max="13047" width="11.28515625" style="369" customWidth="1"/>
    <col min="13048" max="13297" width="11.42578125" style="369"/>
    <col min="13298" max="13298" width="29.85546875" style="369" customWidth="1"/>
    <col min="13299" max="13299" width="15.42578125" style="369" customWidth="1"/>
    <col min="13300" max="13300" width="11.140625" style="369" customWidth="1"/>
    <col min="13301" max="13301" width="12" style="369" customWidth="1"/>
    <col min="13302" max="13302" width="10.140625" style="369" customWidth="1"/>
    <col min="13303" max="13303" width="11.28515625" style="369" customWidth="1"/>
    <col min="13304" max="13553" width="11.42578125" style="369"/>
    <col min="13554" max="13554" width="29.85546875" style="369" customWidth="1"/>
    <col min="13555" max="13555" width="15.42578125" style="369" customWidth="1"/>
    <col min="13556" max="13556" width="11.140625" style="369" customWidth="1"/>
    <col min="13557" max="13557" width="12" style="369" customWidth="1"/>
    <col min="13558" max="13558" width="10.140625" style="369" customWidth="1"/>
    <col min="13559" max="13559" width="11.28515625" style="369" customWidth="1"/>
    <col min="13560" max="13809" width="11.42578125" style="369"/>
    <col min="13810" max="13810" width="29.85546875" style="369" customWidth="1"/>
    <col min="13811" max="13811" width="15.42578125" style="369" customWidth="1"/>
    <col min="13812" max="13812" width="11.140625" style="369" customWidth="1"/>
    <col min="13813" max="13813" width="12" style="369" customWidth="1"/>
    <col min="13814" max="13814" width="10.140625" style="369" customWidth="1"/>
    <col min="13815" max="13815" width="11.28515625" style="369" customWidth="1"/>
    <col min="13816" max="14065" width="11.42578125" style="369"/>
    <col min="14066" max="14066" width="29.85546875" style="369" customWidth="1"/>
    <col min="14067" max="14067" width="15.42578125" style="369" customWidth="1"/>
    <col min="14068" max="14068" width="11.140625" style="369" customWidth="1"/>
    <col min="14069" max="14069" width="12" style="369" customWidth="1"/>
    <col min="14070" max="14070" width="10.140625" style="369" customWidth="1"/>
    <col min="14071" max="14071" width="11.28515625" style="369" customWidth="1"/>
    <col min="14072" max="14321" width="11.42578125" style="369"/>
    <col min="14322" max="14322" width="29.85546875" style="369" customWidth="1"/>
    <col min="14323" max="14323" width="15.42578125" style="369" customWidth="1"/>
    <col min="14324" max="14324" width="11.140625" style="369" customWidth="1"/>
    <col min="14325" max="14325" width="12" style="369" customWidth="1"/>
    <col min="14326" max="14326" width="10.140625" style="369" customWidth="1"/>
    <col min="14327" max="14327" width="11.28515625" style="369" customWidth="1"/>
    <col min="14328" max="14577" width="11.42578125" style="369"/>
    <col min="14578" max="14578" width="29.85546875" style="369" customWidth="1"/>
    <col min="14579" max="14579" width="15.42578125" style="369" customWidth="1"/>
    <col min="14580" max="14580" width="11.140625" style="369" customWidth="1"/>
    <col min="14581" max="14581" width="12" style="369" customWidth="1"/>
    <col min="14582" max="14582" width="10.140625" style="369" customWidth="1"/>
    <col min="14583" max="14583" width="11.28515625" style="369" customWidth="1"/>
    <col min="14584" max="14833" width="11.42578125" style="369"/>
    <col min="14834" max="14834" width="29.85546875" style="369" customWidth="1"/>
    <col min="14835" max="14835" width="15.42578125" style="369" customWidth="1"/>
    <col min="14836" max="14836" width="11.140625" style="369" customWidth="1"/>
    <col min="14837" max="14837" width="12" style="369" customWidth="1"/>
    <col min="14838" max="14838" width="10.140625" style="369" customWidth="1"/>
    <col min="14839" max="14839" width="11.28515625" style="369" customWidth="1"/>
    <col min="14840" max="15089" width="11.42578125" style="369"/>
    <col min="15090" max="15090" width="29.85546875" style="369" customWidth="1"/>
    <col min="15091" max="15091" width="15.42578125" style="369" customWidth="1"/>
    <col min="15092" max="15092" width="11.140625" style="369" customWidth="1"/>
    <col min="15093" max="15093" width="12" style="369" customWidth="1"/>
    <col min="15094" max="15094" width="10.140625" style="369" customWidth="1"/>
    <col min="15095" max="15095" width="11.28515625" style="369" customWidth="1"/>
    <col min="15096" max="15345" width="11.42578125" style="369"/>
    <col min="15346" max="15346" width="29.85546875" style="369" customWidth="1"/>
    <col min="15347" max="15347" width="15.42578125" style="369" customWidth="1"/>
    <col min="15348" max="15348" width="11.140625" style="369" customWidth="1"/>
    <col min="15349" max="15349" width="12" style="369" customWidth="1"/>
    <col min="15350" max="15350" width="10.140625" style="369" customWidth="1"/>
    <col min="15351" max="15351" width="11.28515625" style="369" customWidth="1"/>
    <col min="15352" max="15601" width="11.42578125" style="369"/>
    <col min="15602" max="15602" width="29.85546875" style="369" customWidth="1"/>
    <col min="15603" max="15603" width="15.42578125" style="369" customWidth="1"/>
    <col min="15604" max="15604" width="11.140625" style="369" customWidth="1"/>
    <col min="15605" max="15605" width="12" style="369" customWidth="1"/>
    <col min="15606" max="15606" width="10.140625" style="369" customWidth="1"/>
    <col min="15607" max="15607" width="11.28515625" style="369" customWidth="1"/>
    <col min="15608" max="15857" width="11.42578125" style="369"/>
    <col min="15858" max="15858" width="29.85546875" style="369" customWidth="1"/>
    <col min="15859" max="15859" width="15.42578125" style="369" customWidth="1"/>
    <col min="15860" max="15860" width="11.140625" style="369" customWidth="1"/>
    <col min="15861" max="15861" width="12" style="369" customWidth="1"/>
    <col min="15862" max="15862" width="10.140625" style="369" customWidth="1"/>
    <col min="15863" max="15863" width="11.28515625" style="369" customWidth="1"/>
    <col min="15864" max="16113" width="11.42578125" style="369"/>
    <col min="16114" max="16114" width="29.85546875" style="369" customWidth="1"/>
    <col min="16115" max="16115" width="15.42578125" style="369" customWidth="1"/>
    <col min="16116" max="16116" width="11.140625" style="369" customWidth="1"/>
    <col min="16117" max="16117" width="12" style="369" customWidth="1"/>
    <col min="16118" max="16118" width="10.140625" style="369" customWidth="1"/>
    <col min="16119" max="16119" width="11.28515625" style="369" customWidth="1"/>
    <col min="16120" max="16384" width="11.42578125" style="369"/>
  </cols>
  <sheetData>
    <row r="1" spans="1:9" ht="32.25" customHeight="1">
      <c r="A1" s="790" t="s">
        <v>288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6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44.25" customHeight="1" thickBot="1">
      <c r="A4" s="778" t="s">
        <v>291</v>
      </c>
      <c r="B4" s="779"/>
      <c r="C4" s="780"/>
      <c r="D4" s="778" t="s">
        <v>377</v>
      </c>
      <c r="E4" s="779"/>
      <c r="F4" s="779"/>
      <c r="G4" s="780"/>
      <c r="I4" s="370" t="s">
        <v>378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8</v>
      </c>
      <c r="D7" s="375" t="s">
        <v>296</v>
      </c>
      <c r="E7" s="375">
        <v>3.1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6" t="s">
        <v>379</v>
      </c>
      <c r="B10" s="767"/>
      <c r="C10" s="379"/>
      <c r="D10" s="382"/>
      <c r="E10" s="383">
        <v>0.1</v>
      </c>
      <c r="F10" s="384">
        <v>3469.8875397035467</v>
      </c>
      <c r="G10" s="380"/>
    </row>
    <row r="11" spans="1:9" s="370" customFormat="1" ht="11.25" customHeight="1">
      <c r="A11" s="766"/>
      <c r="B11" s="767"/>
      <c r="C11" s="379"/>
      <c r="D11" s="382"/>
      <c r="E11" s="383"/>
      <c r="F11" s="384"/>
      <c r="G11" s="380"/>
    </row>
    <row r="12" spans="1:9" s="370" customFormat="1" ht="12" thickBot="1">
      <c r="F12" s="375" t="s">
        <v>304</v>
      </c>
      <c r="G12" s="387">
        <v>3469.8875397035467</v>
      </c>
      <c r="I12" s="370">
        <v>20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 customHeight="1">
      <c r="A15" s="794" t="s">
        <v>380</v>
      </c>
      <c r="B15" s="795"/>
      <c r="C15" s="430" t="s">
        <v>27</v>
      </c>
      <c r="D15" s="433">
        <v>364808</v>
      </c>
      <c r="E15" s="430">
        <v>1.05</v>
      </c>
      <c r="F15" s="384">
        <v>383048.4</v>
      </c>
      <c r="G15" s="380"/>
      <c r="I15" s="370" t="s">
        <v>381</v>
      </c>
    </row>
    <row r="16" spans="1:9" s="370" customFormat="1" ht="11.25">
      <c r="A16" s="796" t="s">
        <v>382</v>
      </c>
      <c r="B16" s="796"/>
      <c r="C16" s="381" t="s">
        <v>383</v>
      </c>
      <c r="D16" s="433">
        <v>40</v>
      </c>
      <c r="E16" s="381">
        <v>50</v>
      </c>
      <c r="F16" s="384">
        <v>2000</v>
      </c>
      <c r="G16" s="380"/>
      <c r="I16" s="370">
        <v>0.19200000000000003</v>
      </c>
    </row>
    <row r="17" spans="1:13" s="370" customFormat="1" ht="22.5" customHeight="1">
      <c r="A17" s="788"/>
      <c r="B17" s="789"/>
      <c r="C17" s="435"/>
      <c r="D17" s="436"/>
      <c r="E17" s="435"/>
      <c r="F17" s="421"/>
      <c r="G17" s="380"/>
      <c r="J17" s="370">
        <v>1</v>
      </c>
      <c r="K17" s="370" t="s">
        <v>384</v>
      </c>
      <c r="L17" s="370">
        <v>1E-3</v>
      </c>
      <c r="M17" s="370" t="s">
        <v>336</v>
      </c>
    </row>
    <row r="18" spans="1:13" s="370" customFormat="1" ht="12" thickBot="1">
      <c r="F18" s="375" t="s">
        <v>304</v>
      </c>
      <c r="G18" s="387">
        <v>385048.4</v>
      </c>
      <c r="J18" s="370">
        <v>192.00000000000003</v>
      </c>
      <c r="L18" s="370">
        <v>0.19200000000000003</v>
      </c>
    </row>
    <row r="19" spans="1:13" s="370" customFormat="1" ht="13.5" thickBot="1">
      <c r="A19" s="377" t="s">
        <v>314</v>
      </c>
    </row>
    <row r="20" spans="1:13" s="370" customFormat="1" ht="11.25">
      <c r="A20" s="392" t="s">
        <v>315</v>
      </c>
      <c r="B20" s="393" t="s">
        <v>316</v>
      </c>
      <c r="C20" s="388" t="s">
        <v>317</v>
      </c>
      <c r="D20" s="388" t="s">
        <v>318</v>
      </c>
      <c r="E20" s="388" t="s">
        <v>319</v>
      </c>
      <c r="F20" s="389" t="s">
        <v>302</v>
      </c>
      <c r="G20" s="394"/>
    </row>
    <row r="21" spans="1:13" s="370" customFormat="1" ht="11.25">
      <c r="A21" s="438" t="s">
        <v>350</v>
      </c>
      <c r="B21" s="439">
        <v>1.47</v>
      </c>
      <c r="C21" s="439">
        <v>86.61</v>
      </c>
      <c r="D21" s="439">
        <v>127.3167</v>
      </c>
      <c r="E21" s="440">
        <v>1233.33</v>
      </c>
      <c r="F21" s="441">
        <v>157023.505611</v>
      </c>
      <c r="G21" s="380"/>
    </row>
    <row r="22" spans="1:13" s="370" customFormat="1" ht="11.25">
      <c r="A22" s="395"/>
      <c r="B22" s="379"/>
      <c r="C22" s="379"/>
      <c r="D22" s="379"/>
      <c r="E22" s="384"/>
      <c r="F22" s="384">
        <v>0</v>
      </c>
      <c r="G22" s="380"/>
    </row>
    <row r="23" spans="1:13" s="370" customFormat="1" ht="12" thickBot="1">
      <c r="F23" s="375" t="s">
        <v>304</v>
      </c>
      <c r="G23" s="387">
        <v>157023.505611</v>
      </c>
    </row>
    <row r="24" spans="1:13" s="370" customFormat="1" ht="13.5" thickBot="1">
      <c r="A24" s="377" t="s">
        <v>320</v>
      </c>
    </row>
    <row r="25" spans="1:13" s="370" customFormat="1" ht="11.25">
      <c r="A25" s="392" t="s">
        <v>321</v>
      </c>
      <c r="B25" s="397" t="s">
        <v>322</v>
      </c>
      <c r="C25" s="398" t="s">
        <v>323</v>
      </c>
      <c r="D25" s="399" t="s">
        <v>324</v>
      </c>
      <c r="E25" s="400" t="s">
        <v>301</v>
      </c>
      <c r="F25" s="389" t="s">
        <v>302</v>
      </c>
      <c r="G25" s="390"/>
    </row>
    <row r="26" spans="1:13" s="370" customFormat="1" ht="23.25" customHeight="1" thickBot="1">
      <c r="A26" s="401" t="s">
        <v>370</v>
      </c>
      <c r="B26" s="402">
        <v>150049.19090609931</v>
      </c>
      <c r="C26" s="403">
        <v>185</v>
      </c>
      <c r="D26" s="402">
        <v>277591.00317628373</v>
      </c>
      <c r="E26" s="403">
        <v>8</v>
      </c>
      <c r="F26" s="404">
        <v>34698.875397035466</v>
      </c>
      <c r="G26" s="405"/>
      <c r="H26" s="370" t="s">
        <v>371</v>
      </c>
      <c r="I26" s="370">
        <v>600</v>
      </c>
    </row>
    <row r="27" spans="1:13" s="370" customFormat="1" ht="12" thickBot="1">
      <c r="F27" s="375" t="s">
        <v>304</v>
      </c>
      <c r="G27" s="407">
        <v>34698.875397035466</v>
      </c>
    </row>
    <row r="28" spans="1:13" s="370" customFormat="1" ht="12" thickBot="1">
      <c r="F28" s="408"/>
    </row>
    <row r="29" spans="1:13" s="370" customFormat="1" ht="12" thickBot="1">
      <c r="D29" s="409" t="s">
        <v>327</v>
      </c>
      <c r="E29" s="410"/>
      <c r="F29" s="410"/>
      <c r="G29" s="407">
        <v>580241</v>
      </c>
    </row>
    <row r="30" spans="1:13" s="370" customFormat="1">
      <c r="A30" s="377"/>
    </row>
    <row r="31" spans="1:13" s="370" customFormat="1" ht="11.25">
      <c r="A31" s="410"/>
      <c r="B31" s="410"/>
      <c r="C31" s="408"/>
      <c r="D31" s="410"/>
      <c r="E31" s="408"/>
      <c r="F31" s="408"/>
    </row>
    <row r="32" spans="1:13" s="370" customFormat="1" ht="13.5" customHeight="1">
      <c r="A32" s="375"/>
      <c r="B32" s="427"/>
      <c r="C32" s="758" t="s">
        <v>11</v>
      </c>
      <c r="D32" s="758"/>
      <c r="E32" s="758"/>
      <c r="F32" s="428" t="s">
        <v>328</v>
      </c>
      <c r="G32" s="415" t="s">
        <v>329</v>
      </c>
    </row>
    <row r="33" spans="1:7" s="370" customFormat="1" ht="11.25">
      <c r="C33" s="759" t="s">
        <v>67</v>
      </c>
      <c r="D33" s="759"/>
      <c r="E33" s="759"/>
      <c r="F33" s="416">
        <v>0.23</v>
      </c>
      <c r="G33" s="417">
        <v>133455.43</v>
      </c>
    </row>
    <row r="34" spans="1:7" s="370" customFormat="1" ht="11.25">
      <c r="C34" s="759" t="s">
        <v>256</v>
      </c>
      <c r="D34" s="759"/>
      <c r="E34" s="759"/>
      <c r="F34" s="416">
        <v>0.02</v>
      </c>
      <c r="G34" s="417">
        <v>11604.82</v>
      </c>
    </row>
    <row r="35" spans="1:7" s="370" customFormat="1">
      <c r="A35" s="369"/>
      <c r="B35" s="372"/>
      <c r="C35" s="759" t="s">
        <v>70</v>
      </c>
      <c r="D35" s="759"/>
      <c r="E35" s="759"/>
      <c r="F35" s="416">
        <v>0.05</v>
      </c>
      <c r="G35" s="417">
        <v>29012.050000000003</v>
      </c>
    </row>
    <row r="36" spans="1:7" s="370" customFormat="1" ht="11.25">
      <c r="A36" s="372"/>
      <c r="C36" s="758" t="s">
        <v>330</v>
      </c>
      <c r="D36" s="758"/>
      <c r="E36" s="758"/>
      <c r="F36" s="758"/>
      <c r="G36" s="419">
        <v>754313</v>
      </c>
    </row>
    <row r="37" spans="1:7" s="370" customFormat="1" ht="11.25" customHeight="1">
      <c r="A37" s="760"/>
      <c r="B37" s="760"/>
      <c r="C37" s="760"/>
      <c r="E37" s="760"/>
      <c r="F37" s="760"/>
      <c r="G37" s="760"/>
    </row>
    <row r="38" spans="1:7" s="370" customFormat="1" ht="9" customHeight="1">
      <c r="A38" s="442"/>
      <c r="B38" s="408"/>
      <c r="C38" s="408"/>
      <c r="D38" s="410"/>
      <c r="E38" s="410"/>
      <c r="F38" s="410"/>
      <c r="G38" s="410"/>
    </row>
    <row r="39" spans="1:7" s="370" customFormat="1" ht="11.25">
      <c r="A39" s="756" t="s">
        <v>331</v>
      </c>
      <c r="B39" s="756"/>
      <c r="D39" s="372"/>
      <c r="E39" s="372"/>
    </row>
    <row r="40" spans="1:7" s="370" customFormat="1" ht="11.25">
      <c r="A40" s="265" t="s">
        <v>332</v>
      </c>
      <c r="B40" s="307"/>
      <c r="C40" s="307"/>
      <c r="D40" s="370" t="s">
        <v>333</v>
      </c>
    </row>
    <row r="41" spans="1:7" s="370" customFormat="1" ht="11.25">
      <c r="A41" s="265" t="s">
        <v>333</v>
      </c>
      <c r="B41" s="307"/>
      <c r="C41" s="307"/>
      <c r="D41" s="370" t="s">
        <v>333</v>
      </c>
    </row>
    <row r="42" spans="1:7" s="370" customFormat="1" ht="11.25"/>
    <row r="43" spans="1:7" s="370" customFormat="1" ht="11.25">
      <c r="A43" s="265" t="s">
        <v>334</v>
      </c>
    </row>
    <row r="44" spans="1:7" s="370" customFormat="1" ht="11.25">
      <c r="A44" s="757"/>
      <c r="B44" s="757"/>
      <c r="C44" s="757"/>
      <c r="D44" s="757"/>
      <c r="E44" s="757"/>
      <c r="F44" s="757"/>
      <c r="G44" s="757"/>
    </row>
    <row r="45" spans="1:7" s="370" customFormat="1" ht="11.25">
      <c r="A45" s="781"/>
      <c r="B45" s="781"/>
      <c r="C45" s="781"/>
      <c r="D45" s="781"/>
      <c r="E45" s="781"/>
      <c r="F45" s="781"/>
      <c r="G45" s="781"/>
    </row>
    <row r="46" spans="1:7" s="370" customFormat="1" ht="11.25"/>
    <row r="47" spans="1:7" s="370" customFormat="1" ht="11.25"/>
    <row r="48" spans="1:7" s="370" customFormat="1" ht="11.25"/>
    <row r="49" s="370" customFormat="1" ht="11.25"/>
    <row r="50" s="370" customFormat="1" ht="11.25"/>
  </sheetData>
  <mergeCells count="21">
    <mergeCell ref="C32:E32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39:B39"/>
    <mergeCell ref="A44:G44"/>
    <mergeCell ref="A45:G45"/>
    <mergeCell ref="C33:E33"/>
    <mergeCell ref="C34:E34"/>
    <mergeCell ref="C35:E35"/>
    <mergeCell ref="C36:F36"/>
    <mergeCell ref="A37:C37"/>
    <mergeCell ref="E37:G3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6D2D0-AF0F-4A5A-9250-1F7275B1920F}">
  <sheetPr>
    <tabColor rgb="FF7030A0"/>
  </sheetPr>
  <dimension ref="A1:J53"/>
  <sheetViews>
    <sheetView view="pageBreakPreview" topLeftCell="A13" zoomScale="90" zoomScaleNormal="10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3.8554687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0.75" customHeight="1">
      <c r="A1" s="790" t="s">
        <v>288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6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48" customHeight="1" thickBot="1">
      <c r="A4" s="778" t="s">
        <v>291</v>
      </c>
      <c r="B4" s="779"/>
      <c r="C4" s="780"/>
      <c r="D4" s="778" t="s">
        <v>385</v>
      </c>
      <c r="E4" s="779"/>
      <c r="F4" s="779"/>
      <c r="G4" s="780"/>
      <c r="I4" s="370" t="s">
        <v>385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9</v>
      </c>
      <c r="D7" s="375" t="s">
        <v>296</v>
      </c>
      <c r="E7" s="375">
        <v>3.2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 customHeight="1">
      <c r="A10" s="785" t="s">
        <v>303</v>
      </c>
      <c r="B10" s="785"/>
      <c r="C10" s="430"/>
      <c r="D10" s="382"/>
      <c r="E10" s="383">
        <v>0.05</v>
      </c>
      <c r="F10" s="384">
        <v>1982.7928798305982</v>
      </c>
      <c r="G10" s="380"/>
    </row>
    <row r="11" spans="1:9" s="370" customFormat="1" ht="11.25" customHeight="1">
      <c r="A11" s="788" t="s">
        <v>365</v>
      </c>
      <c r="B11" s="789"/>
      <c r="C11" s="435"/>
      <c r="D11" s="436">
        <v>6000</v>
      </c>
      <c r="E11" s="403">
        <v>3</v>
      </c>
      <c r="F11" s="421">
        <v>2000</v>
      </c>
      <c r="G11" s="380"/>
    </row>
    <row r="12" spans="1:9" s="370" customFormat="1" ht="12" thickBot="1">
      <c r="F12" s="375" t="s">
        <v>304</v>
      </c>
      <c r="G12" s="387">
        <v>3982.7928798305984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>
      <c r="A15" s="785" t="s">
        <v>366</v>
      </c>
      <c r="B15" s="785"/>
      <c r="C15" s="430" t="s">
        <v>27</v>
      </c>
      <c r="D15" s="433">
        <v>419250</v>
      </c>
      <c r="E15" s="430">
        <v>1.05</v>
      </c>
      <c r="F15" s="384">
        <v>440212.5</v>
      </c>
      <c r="G15" s="380"/>
    </row>
    <row r="16" spans="1:9" s="370" customFormat="1" ht="11.25">
      <c r="A16" s="782" t="s">
        <v>367</v>
      </c>
      <c r="B16" s="782"/>
      <c r="C16" s="381" t="s">
        <v>310</v>
      </c>
      <c r="D16" s="421">
        <v>7000</v>
      </c>
      <c r="E16" s="381">
        <v>1.3</v>
      </c>
      <c r="F16" s="384">
        <v>9100</v>
      </c>
      <c r="G16" s="380"/>
    </row>
    <row r="17" spans="1:10" s="370" customFormat="1" ht="18.75" customHeight="1">
      <c r="A17" s="788" t="s">
        <v>368</v>
      </c>
      <c r="B17" s="789"/>
      <c r="C17" s="435" t="s">
        <v>369</v>
      </c>
      <c r="D17" s="436">
        <v>4722.55</v>
      </c>
      <c r="E17" s="435">
        <v>4.5999999999999996</v>
      </c>
      <c r="F17" s="421">
        <v>21723.73</v>
      </c>
      <c r="G17" s="380"/>
    </row>
    <row r="18" spans="1:10" s="370" customFormat="1" ht="11.25">
      <c r="A18" s="783"/>
      <c r="B18" s="784"/>
      <c r="C18" s="430"/>
      <c r="D18" s="433"/>
      <c r="E18" s="430"/>
      <c r="F18" s="384"/>
      <c r="G18" s="380"/>
    </row>
    <row r="19" spans="1:10" s="370" customFormat="1" ht="11.25">
      <c r="A19" s="783"/>
      <c r="B19" s="784"/>
      <c r="C19" s="430"/>
      <c r="D19" s="433"/>
      <c r="E19" s="430"/>
      <c r="F19" s="384"/>
      <c r="G19" s="380"/>
    </row>
    <row r="20" spans="1:10" s="370" customFormat="1" ht="12.75" customHeight="1">
      <c r="A20" s="766"/>
      <c r="B20" s="767"/>
      <c r="C20" s="379"/>
      <c r="D20" s="384"/>
      <c r="E20" s="379"/>
      <c r="F20" s="384"/>
      <c r="G20" s="380"/>
    </row>
    <row r="21" spans="1:10" s="370" customFormat="1" ht="12" thickBot="1">
      <c r="F21" s="375" t="s">
        <v>304</v>
      </c>
      <c r="G21" s="387">
        <v>471036.23</v>
      </c>
      <c r="I21" s="370">
        <v>47103.623</v>
      </c>
    </row>
    <row r="22" spans="1:10" s="370" customFormat="1" ht="13.5" thickBot="1">
      <c r="A22" s="377" t="s">
        <v>314</v>
      </c>
    </row>
    <row r="23" spans="1:10" s="370" customFormat="1" ht="11.25">
      <c r="A23" s="392" t="s">
        <v>315</v>
      </c>
      <c r="B23" s="393" t="s">
        <v>316</v>
      </c>
      <c r="C23" s="388" t="s">
        <v>317</v>
      </c>
      <c r="D23" s="388" t="s">
        <v>318</v>
      </c>
      <c r="E23" s="388" t="s">
        <v>319</v>
      </c>
      <c r="F23" s="389" t="s">
        <v>302</v>
      </c>
      <c r="G23" s="394"/>
    </row>
    <row r="24" spans="1:10" s="370" customFormat="1" ht="11.25">
      <c r="A24" s="395" t="s">
        <v>350</v>
      </c>
      <c r="B24" s="396">
        <v>1.5</v>
      </c>
      <c r="C24" s="379">
        <v>86.61</v>
      </c>
      <c r="D24" s="379">
        <v>129.91499999999999</v>
      </c>
      <c r="E24" s="384">
        <v>1233.33</v>
      </c>
      <c r="F24" s="384">
        <v>160228.06694999998</v>
      </c>
      <c r="G24" s="380"/>
    </row>
    <row r="25" spans="1:10" s="370" customFormat="1" ht="11.25">
      <c r="A25" s="395"/>
      <c r="B25" s="379"/>
      <c r="C25" s="379"/>
      <c r="D25" s="379"/>
      <c r="E25" s="384"/>
      <c r="F25" s="384"/>
      <c r="G25" s="380"/>
    </row>
    <row r="26" spans="1:10" s="370" customFormat="1" ht="12" thickBot="1">
      <c r="F26" s="375" t="s">
        <v>304</v>
      </c>
      <c r="G26" s="387">
        <v>160228.06694999998</v>
      </c>
    </row>
    <row r="27" spans="1:10" s="370" customFormat="1" ht="13.5" thickBot="1">
      <c r="A27" s="377" t="s">
        <v>320</v>
      </c>
    </row>
    <row r="28" spans="1:10" s="370" customFormat="1" ht="11.25">
      <c r="A28" s="392" t="s">
        <v>321</v>
      </c>
      <c r="B28" s="397" t="s">
        <v>322</v>
      </c>
      <c r="C28" s="398" t="s">
        <v>323</v>
      </c>
      <c r="D28" s="399" t="s">
        <v>324</v>
      </c>
      <c r="E28" s="400" t="s">
        <v>301</v>
      </c>
      <c r="F28" s="389" t="s">
        <v>302</v>
      </c>
      <c r="G28" s="390"/>
    </row>
    <row r="29" spans="1:10" s="370" customFormat="1" ht="23.25" customHeight="1" thickBot="1">
      <c r="A29" s="401" t="s">
        <v>370</v>
      </c>
      <c r="B29" s="402">
        <v>150049.19090609931</v>
      </c>
      <c r="C29" s="403">
        <v>185</v>
      </c>
      <c r="D29" s="402">
        <v>277591.00317628373</v>
      </c>
      <c r="E29" s="403">
        <v>7</v>
      </c>
      <c r="F29" s="404">
        <v>39655.857596611961</v>
      </c>
      <c r="G29" s="405"/>
      <c r="H29" s="370" t="s">
        <v>371</v>
      </c>
    </row>
    <row r="30" spans="1:10" s="370" customFormat="1" ht="12" thickBot="1">
      <c r="F30" s="375" t="s">
        <v>304</v>
      </c>
      <c r="G30" s="407">
        <v>39655.857596611961</v>
      </c>
      <c r="I30" s="412"/>
    </row>
    <row r="31" spans="1:10" s="370" customFormat="1" ht="12" thickBot="1">
      <c r="F31" s="408"/>
      <c r="I31" s="412"/>
    </row>
    <row r="32" spans="1:10" s="370" customFormat="1" ht="12" thickBot="1">
      <c r="D32" s="409" t="s">
        <v>327</v>
      </c>
      <c r="E32" s="410"/>
      <c r="F32" s="410"/>
      <c r="G32" s="407">
        <v>674903</v>
      </c>
      <c r="I32" s="411"/>
      <c r="J32" s="411"/>
    </row>
    <row r="33" spans="1:9" s="370" customFormat="1">
      <c r="A33" s="377"/>
    </row>
    <row r="34" spans="1:9" s="370" customFormat="1" ht="11.25">
      <c r="A34" s="410"/>
      <c r="B34" s="410"/>
      <c r="C34" s="408"/>
      <c r="D34" s="410"/>
      <c r="E34" s="408"/>
      <c r="F34" s="408"/>
    </row>
    <row r="35" spans="1:9" s="370" customFormat="1" ht="13.5" customHeight="1">
      <c r="A35" s="375"/>
      <c r="B35" s="427"/>
      <c r="C35" s="758" t="s">
        <v>11</v>
      </c>
      <c r="D35" s="758"/>
      <c r="E35" s="758"/>
      <c r="F35" s="428" t="s">
        <v>328</v>
      </c>
      <c r="G35" s="415" t="s">
        <v>329</v>
      </c>
    </row>
    <row r="36" spans="1:9" s="370" customFormat="1" ht="11.25">
      <c r="C36" s="759" t="s">
        <v>67</v>
      </c>
      <c r="D36" s="759"/>
      <c r="E36" s="759"/>
      <c r="F36" s="416">
        <v>0.23</v>
      </c>
      <c r="G36" s="417">
        <v>155227.69</v>
      </c>
    </row>
    <row r="37" spans="1:9" s="370" customFormat="1" ht="11.25">
      <c r="C37" s="759" t="s">
        <v>256</v>
      </c>
      <c r="D37" s="759"/>
      <c r="E37" s="759"/>
      <c r="F37" s="416">
        <v>0.02</v>
      </c>
      <c r="G37" s="417">
        <v>13498.06</v>
      </c>
    </row>
    <row r="38" spans="1:9" s="370" customFormat="1">
      <c r="A38" s="369"/>
      <c r="B38" s="372"/>
      <c r="C38" s="759" t="s">
        <v>70</v>
      </c>
      <c r="D38" s="759"/>
      <c r="E38" s="759"/>
      <c r="F38" s="416">
        <v>0.05</v>
      </c>
      <c r="G38" s="417">
        <v>33745.15</v>
      </c>
      <c r="I38" s="418"/>
    </row>
    <row r="39" spans="1:9" s="370" customFormat="1" ht="11.25">
      <c r="A39" s="372"/>
      <c r="C39" s="758" t="s">
        <v>330</v>
      </c>
      <c r="D39" s="758"/>
      <c r="E39" s="758"/>
      <c r="F39" s="758"/>
      <c r="G39" s="419">
        <v>877374</v>
      </c>
      <c r="I39" s="418"/>
    </row>
    <row r="40" spans="1:9" s="370" customFormat="1" ht="11.25">
      <c r="A40" s="760"/>
      <c r="B40" s="760"/>
      <c r="C40" s="760"/>
      <c r="E40" s="760"/>
      <c r="F40" s="760"/>
      <c r="G40" s="760"/>
    </row>
    <row r="41" spans="1:9" s="370" customFormat="1" ht="9" customHeight="1">
      <c r="A41" s="420"/>
      <c r="B41" s="410"/>
      <c r="C41" s="410"/>
      <c r="D41" s="410"/>
      <c r="E41" s="410"/>
      <c r="F41" s="410"/>
      <c r="G41" s="410"/>
    </row>
    <row r="42" spans="1:9" s="370" customFormat="1" ht="11.25">
      <c r="A42" s="756" t="s">
        <v>331</v>
      </c>
      <c r="B42" s="756"/>
      <c r="D42" s="372"/>
      <c r="E42" s="372"/>
    </row>
    <row r="43" spans="1:9" s="370" customFormat="1" ht="11.25">
      <c r="A43" s="265" t="s">
        <v>332</v>
      </c>
      <c r="B43" s="307"/>
      <c r="C43" s="307"/>
      <c r="D43" s="370" t="s">
        <v>333</v>
      </c>
    </row>
    <row r="44" spans="1:9" s="370" customFormat="1" ht="11.25">
      <c r="A44" s="265" t="s">
        <v>333</v>
      </c>
      <c r="B44" s="307"/>
      <c r="C44" s="307"/>
      <c r="D44" s="370" t="s">
        <v>333</v>
      </c>
    </row>
    <row r="45" spans="1:9" s="370" customFormat="1" ht="11.25"/>
    <row r="46" spans="1:9" s="370" customFormat="1" ht="11.25">
      <c r="A46" s="265" t="s">
        <v>334</v>
      </c>
    </row>
    <row r="47" spans="1:9" s="370" customFormat="1" ht="11.25">
      <c r="A47" s="757"/>
      <c r="B47" s="757"/>
      <c r="C47" s="757"/>
      <c r="D47" s="757"/>
      <c r="E47" s="757"/>
      <c r="F47" s="757"/>
      <c r="G47" s="757"/>
    </row>
    <row r="48" spans="1:9" s="370" customFormat="1" ht="11.25">
      <c r="A48" s="781"/>
      <c r="B48" s="781"/>
      <c r="C48" s="781"/>
      <c r="D48" s="781"/>
      <c r="E48" s="781"/>
      <c r="F48" s="781"/>
      <c r="G48" s="781"/>
    </row>
    <row r="49" s="370" customFormat="1" ht="11.25"/>
    <row r="50" s="370" customFormat="1" ht="11.25"/>
    <row r="51" s="370" customFormat="1" ht="11.25"/>
    <row r="52" s="370" customFormat="1" ht="11.25"/>
    <row r="53" s="370" customFormat="1" ht="11.25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D0C46-ADC7-46F6-AF6A-6FBEDC8B4584}">
  <sheetPr>
    <tabColor rgb="FF7030A0"/>
  </sheetPr>
  <dimension ref="A1:I51"/>
  <sheetViews>
    <sheetView view="pageBreakPreview" topLeftCell="A4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9" ht="29.25" customHeight="1">
      <c r="A1" s="768" t="s">
        <v>288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2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5.75" customHeight="1" thickBot="1">
      <c r="A4" s="778" t="s">
        <v>291</v>
      </c>
      <c r="B4" s="779"/>
      <c r="C4" s="780"/>
      <c r="D4" s="778" t="s">
        <v>386</v>
      </c>
      <c r="E4" s="779"/>
      <c r="F4" s="779"/>
      <c r="G4" s="780"/>
      <c r="I4" s="370" t="s">
        <v>386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295</v>
      </c>
      <c r="F6" s="376"/>
      <c r="G6" s="376"/>
    </row>
    <row r="7" spans="1:9" s="370" customFormat="1" ht="12" customHeight="1">
      <c r="A7" s="372"/>
      <c r="B7" s="375"/>
      <c r="C7" s="375">
        <v>10</v>
      </c>
      <c r="D7" s="375" t="s">
        <v>296</v>
      </c>
      <c r="E7" s="375">
        <v>3.3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1" t="s">
        <v>303</v>
      </c>
      <c r="B10" s="761"/>
      <c r="C10" s="381"/>
      <c r="D10" s="382"/>
      <c r="E10" s="383">
        <v>0.1</v>
      </c>
      <c r="F10" s="384">
        <v>1156.6291799011822</v>
      </c>
      <c r="G10" s="380"/>
    </row>
    <row r="11" spans="1:9" s="370" customFormat="1" ht="11.25" customHeight="1">
      <c r="A11" s="761" t="s">
        <v>387</v>
      </c>
      <c r="B11" s="761"/>
      <c r="C11" s="381"/>
      <c r="D11" s="384">
        <v>113000</v>
      </c>
      <c r="E11" s="385">
        <v>3</v>
      </c>
      <c r="F11" s="384">
        <v>37666.666666666664</v>
      </c>
      <c r="G11" s="380"/>
    </row>
    <row r="12" spans="1:9" s="370" customFormat="1" ht="11.25">
      <c r="A12" s="761"/>
      <c r="B12" s="761"/>
      <c r="C12" s="380"/>
      <c r="D12" s="386"/>
      <c r="E12" s="385"/>
      <c r="F12" s="384"/>
      <c r="G12" s="380"/>
    </row>
    <row r="13" spans="1:9" s="370" customFormat="1" ht="12" thickBot="1">
      <c r="F13" s="375" t="s">
        <v>304</v>
      </c>
      <c r="G13" s="387">
        <v>38823.295846567846</v>
      </c>
    </row>
    <row r="14" spans="1:9" s="370" customFormat="1" ht="13.5" thickBot="1">
      <c r="A14" s="377" t="s">
        <v>305</v>
      </c>
    </row>
    <row r="15" spans="1:9" s="370" customFormat="1" ht="12.75" customHeight="1">
      <c r="A15" s="762" t="s">
        <v>298</v>
      </c>
      <c r="B15" s="763"/>
      <c r="C15" s="388" t="s">
        <v>306</v>
      </c>
      <c r="D15" s="388" t="s">
        <v>307</v>
      </c>
      <c r="E15" s="388" t="s">
        <v>308</v>
      </c>
      <c r="F15" s="389" t="s">
        <v>302</v>
      </c>
      <c r="G15" s="390"/>
    </row>
    <row r="16" spans="1:9" s="370" customFormat="1" ht="28.5" customHeight="1">
      <c r="A16" s="782" t="s">
        <v>388</v>
      </c>
      <c r="B16" s="782"/>
      <c r="C16" s="381" t="s">
        <v>22</v>
      </c>
      <c r="D16" s="421">
        <v>280000</v>
      </c>
      <c r="E16" s="422">
        <v>1</v>
      </c>
      <c r="F16" s="384">
        <v>280000</v>
      </c>
      <c r="G16" s="380"/>
    </row>
    <row r="17" spans="1:9" s="370" customFormat="1" ht="24" customHeight="1">
      <c r="A17" s="782" t="s">
        <v>389</v>
      </c>
      <c r="B17" s="782"/>
      <c r="C17" s="381" t="s">
        <v>27</v>
      </c>
      <c r="D17" s="421">
        <v>364808</v>
      </c>
      <c r="E17" s="381">
        <v>0.06</v>
      </c>
      <c r="F17" s="421">
        <v>21888.48</v>
      </c>
      <c r="G17" s="380"/>
    </row>
    <row r="18" spans="1:9" s="370" customFormat="1" ht="12.75" customHeight="1">
      <c r="A18" s="782" t="s">
        <v>390</v>
      </c>
      <c r="B18" s="782"/>
      <c r="C18" s="381" t="s">
        <v>27</v>
      </c>
      <c r="D18" s="421">
        <v>399568</v>
      </c>
      <c r="E18" s="381">
        <v>0.06</v>
      </c>
      <c r="F18" s="384">
        <v>23974.079999999998</v>
      </c>
      <c r="G18" s="380"/>
    </row>
    <row r="19" spans="1:9" s="370" customFormat="1" ht="12" thickBot="1">
      <c r="F19" s="375" t="s">
        <v>304</v>
      </c>
      <c r="G19" s="387">
        <v>325862.56</v>
      </c>
    </row>
    <row r="20" spans="1:9" s="370" customFormat="1" ht="13.5" thickBot="1">
      <c r="A20" s="377" t="s">
        <v>314</v>
      </c>
    </row>
    <row r="21" spans="1:9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9" s="370" customFormat="1" ht="11.25">
      <c r="A22" s="401" t="s">
        <v>391</v>
      </c>
      <c r="B22" s="426">
        <v>825</v>
      </c>
      <c r="C22" s="381">
        <v>19.71</v>
      </c>
      <c r="D22" s="381">
        <v>16260.75</v>
      </c>
      <c r="E22" s="421">
        <v>2</v>
      </c>
      <c r="F22" s="421">
        <v>32521.5</v>
      </c>
      <c r="G22" s="380"/>
    </row>
    <row r="23" spans="1:9" s="370" customFormat="1" ht="11.25">
      <c r="A23" s="395" t="s">
        <v>350</v>
      </c>
      <c r="B23" s="396">
        <v>0.12</v>
      </c>
      <c r="C23" s="379">
        <v>67.819999999999993</v>
      </c>
      <c r="D23" s="381">
        <v>8.138399999999999</v>
      </c>
      <c r="E23" s="384">
        <v>1233.33</v>
      </c>
      <c r="F23" s="421">
        <v>10037.332871999999</v>
      </c>
      <c r="G23" s="380"/>
    </row>
    <row r="24" spans="1:9" s="370" customFormat="1" ht="12" thickBot="1">
      <c r="F24" s="375" t="s">
        <v>304</v>
      </c>
      <c r="G24" s="387">
        <v>42558.832871999999</v>
      </c>
    </row>
    <row r="25" spans="1:9" s="370" customFormat="1" ht="13.5" thickBot="1">
      <c r="A25" s="377" t="s">
        <v>320</v>
      </c>
    </row>
    <row r="26" spans="1:9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9" s="370" customFormat="1" ht="23.25" customHeight="1" thickBot="1">
      <c r="A27" s="401" t="s">
        <v>370</v>
      </c>
      <c r="B27" s="402">
        <v>150049.19090609931</v>
      </c>
      <c r="C27" s="403">
        <v>185</v>
      </c>
      <c r="D27" s="402">
        <v>277591.00317628373</v>
      </c>
      <c r="E27" s="403">
        <v>24</v>
      </c>
      <c r="F27" s="404">
        <v>11566.291799011822</v>
      </c>
      <c r="G27" s="405"/>
      <c r="H27" s="370" t="s">
        <v>371</v>
      </c>
    </row>
    <row r="28" spans="1:9" s="370" customFormat="1" ht="12" thickBot="1">
      <c r="F28" s="375" t="s">
        <v>304</v>
      </c>
      <c r="G28" s="407">
        <v>11566.291799011822</v>
      </c>
    </row>
    <row r="29" spans="1:9" s="370" customFormat="1" ht="12" thickBot="1">
      <c r="F29" s="408"/>
    </row>
    <row r="30" spans="1:9" s="370" customFormat="1" ht="12" thickBot="1">
      <c r="D30" s="409" t="s">
        <v>327</v>
      </c>
      <c r="E30" s="410"/>
      <c r="F30" s="410"/>
      <c r="G30" s="407">
        <v>418811</v>
      </c>
      <c r="I30" s="411"/>
    </row>
    <row r="31" spans="1:9" s="370" customFormat="1">
      <c r="A31" s="377"/>
    </row>
    <row r="32" spans="1:9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1.25">
      <c r="C34" s="759" t="s">
        <v>67</v>
      </c>
      <c r="D34" s="759"/>
      <c r="E34" s="759"/>
      <c r="F34" s="416">
        <v>0.23</v>
      </c>
      <c r="G34" s="417">
        <v>96326.53</v>
      </c>
    </row>
    <row r="35" spans="1:9" s="370" customFormat="1" ht="11.25">
      <c r="C35" s="759" t="s">
        <v>256</v>
      </c>
      <c r="D35" s="759"/>
      <c r="E35" s="759"/>
      <c r="F35" s="416">
        <v>0.02</v>
      </c>
      <c r="G35" s="417">
        <v>8376.2199999999993</v>
      </c>
    </row>
    <row r="36" spans="1:9" s="370" customFormat="1">
      <c r="A36" s="369"/>
      <c r="B36" s="372"/>
      <c r="C36" s="759" t="s">
        <v>70</v>
      </c>
      <c r="D36" s="759"/>
      <c r="E36" s="759"/>
      <c r="F36" s="416">
        <v>0.05</v>
      </c>
      <c r="G36" s="417">
        <v>20940.550000000003</v>
      </c>
      <c r="I36" s="418"/>
    </row>
    <row r="37" spans="1:9" s="370" customFormat="1" ht="11.25">
      <c r="A37" s="372"/>
      <c r="C37" s="758" t="s">
        <v>330</v>
      </c>
      <c r="D37" s="758"/>
      <c r="E37" s="758"/>
      <c r="F37" s="758"/>
      <c r="G37" s="419">
        <v>544454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334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5:B15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4A80F-F885-4A83-9984-B388EFB275A3}">
  <sheetPr>
    <tabColor rgb="FF7030A0"/>
  </sheetPr>
  <dimension ref="A1:J48"/>
  <sheetViews>
    <sheetView view="pageBreakPreview" topLeftCell="A4" zoomScale="90" zoomScaleNormal="100" zoomScaleSheetLayoutView="90" workbookViewId="0">
      <selection sqref="A1:XFD1048576"/>
    </sheetView>
  </sheetViews>
  <sheetFormatPr baseColWidth="10" defaultRowHeight="12.75"/>
  <cols>
    <col min="1" max="1" width="31.7109375" style="369" customWidth="1"/>
    <col min="2" max="2" width="19.1406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0" customHeight="1">
      <c r="A1" s="790" t="s">
        <v>288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54" customHeight="1" thickBot="1">
      <c r="A4" s="778" t="s">
        <v>291</v>
      </c>
      <c r="B4" s="779"/>
      <c r="C4" s="780"/>
      <c r="D4" s="778" t="s">
        <v>392</v>
      </c>
      <c r="E4" s="779"/>
      <c r="F4" s="779"/>
      <c r="G4" s="780"/>
      <c r="I4" s="370" t="s">
        <v>392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310</v>
      </c>
      <c r="F6" s="376"/>
      <c r="G6" s="376"/>
    </row>
    <row r="7" spans="1:9" s="370" customFormat="1" ht="12" customHeight="1">
      <c r="A7" s="372"/>
      <c r="B7" s="375"/>
      <c r="C7" s="375">
        <v>11</v>
      </c>
      <c r="D7" s="375" t="s">
        <v>296</v>
      </c>
      <c r="E7" s="375">
        <v>3.4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85" t="s">
        <v>303</v>
      </c>
      <c r="B10" s="785"/>
      <c r="C10" s="432"/>
      <c r="D10" s="382"/>
      <c r="E10" s="383">
        <v>0.05</v>
      </c>
      <c r="F10" s="384">
        <v>43.178600494088585</v>
      </c>
      <c r="G10" s="380"/>
    </row>
    <row r="11" spans="1:9" s="370" customFormat="1" ht="12" thickBot="1">
      <c r="F11" s="375" t="s">
        <v>304</v>
      </c>
      <c r="G11" s="387">
        <v>43.178600494088585</v>
      </c>
    </row>
    <row r="12" spans="1:9" s="370" customFormat="1" ht="13.5" thickBot="1">
      <c r="A12" s="377" t="s">
        <v>305</v>
      </c>
    </row>
    <row r="13" spans="1:9" s="370" customFormat="1" ht="12.75" customHeight="1">
      <c r="A13" s="762" t="s">
        <v>298</v>
      </c>
      <c r="B13" s="763"/>
      <c r="C13" s="388" t="s">
        <v>306</v>
      </c>
      <c r="D13" s="388" t="s">
        <v>307</v>
      </c>
      <c r="E13" s="388" t="s">
        <v>308</v>
      </c>
      <c r="F13" s="389" t="s">
        <v>302</v>
      </c>
      <c r="G13" s="390"/>
    </row>
    <row r="14" spans="1:9" s="370" customFormat="1" ht="11.25">
      <c r="A14" s="785" t="s">
        <v>353</v>
      </c>
      <c r="B14" s="785"/>
      <c r="C14" s="430" t="s">
        <v>34</v>
      </c>
      <c r="D14" s="433">
        <v>5200</v>
      </c>
      <c r="E14" s="430">
        <v>1.05</v>
      </c>
      <c r="F14" s="384">
        <v>5460</v>
      </c>
      <c r="G14" s="380"/>
    </row>
    <row r="15" spans="1:9" s="370" customFormat="1" ht="12.75" customHeight="1">
      <c r="A15" s="764" t="s">
        <v>309</v>
      </c>
      <c r="B15" s="765"/>
      <c r="C15" s="379" t="s">
        <v>310</v>
      </c>
      <c r="D15" s="384">
        <v>7400</v>
      </c>
      <c r="E15" s="391">
        <v>1.0500000000000001E-2</v>
      </c>
      <c r="F15" s="384">
        <v>77.7</v>
      </c>
      <c r="G15" s="380"/>
    </row>
    <row r="16" spans="1:9" s="370" customFormat="1" ht="12" thickBot="1">
      <c r="F16" s="375" t="s">
        <v>304</v>
      </c>
      <c r="G16" s="387">
        <v>5537.7</v>
      </c>
    </row>
    <row r="17" spans="1:10" s="370" customFormat="1" ht="13.5" thickBot="1">
      <c r="A17" s="377" t="s">
        <v>314</v>
      </c>
    </row>
    <row r="18" spans="1:10" s="370" customFormat="1" ht="11.25">
      <c r="A18" s="392" t="s">
        <v>315</v>
      </c>
      <c r="B18" s="393" t="s">
        <v>316</v>
      </c>
      <c r="C18" s="388" t="s">
        <v>317</v>
      </c>
      <c r="D18" s="388" t="s">
        <v>318</v>
      </c>
      <c r="E18" s="388" t="s">
        <v>319</v>
      </c>
      <c r="F18" s="389" t="s">
        <v>302</v>
      </c>
      <c r="G18" s="394"/>
    </row>
    <row r="19" spans="1:10" s="370" customFormat="1" ht="22.5">
      <c r="A19" s="395" t="s">
        <v>354</v>
      </c>
      <c r="B19" s="396">
        <v>1.05</v>
      </c>
      <c r="C19" s="379">
        <v>19.71</v>
      </c>
      <c r="D19" s="379">
        <v>20.695500000000003</v>
      </c>
      <c r="E19" s="384">
        <v>2</v>
      </c>
      <c r="F19" s="384">
        <v>41.391000000000005</v>
      </c>
      <c r="G19" s="380"/>
    </row>
    <row r="20" spans="1:10" s="370" customFormat="1" ht="11.25">
      <c r="A20" s="395"/>
      <c r="B20" s="379"/>
      <c r="C20" s="379"/>
      <c r="D20" s="379"/>
      <c r="E20" s="384"/>
      <c r="F20" s="384">
        <v>0</v>
      </c>
      <c r="G20" s="380"/>
    </row>
    <row r="21" spans="1:10" s="370" customFormat="1" ht="12" thickBot="1">
      <c r="F21" s="375" t="s">
        <v>304</v>
      </c>
      <c r="G21" s="387">
        <v>41.391000000000005</v>
      </c>
    </row>
    <row r="22" spans="1:10" s="370" customFormat="1" ht="13.5" thickBot="1">
      <c r="A22" s="377" t="s">
        <v>320</v>
      </c>
    </row>
    <row r="23" spans="1:10" s="370" customFormat="1" ht="11.25">
      <c r="A23" s="392" t="s">
        <v>321</v>
      </c>
      <c r="B23" s="397" t="s">
        <v>322</v>
      </c>
      <c r="C23" s="398" t="s">
        <v>323</v>
      </c>
      <c r="D23" s="399" t="s">
        <v>324</v>
      </c>
      <c r="E23" s="400" t="s">
        <v>301</v>
      </c>
      <c r="F23" s="389" t="s">
        <v>302</v>
      </c>
      <c r="G23" s="390"/>
    </row>
    <row r="24" spans="1:10" s="370" customFormat="1" ht="23.25" customHeight="1" thickBot="1">
      <c r="A24" s="401" t="s">
        <v>325</v>
      </c>
      <c r="B24" s="402">
        <v>116698.92025429347</v>
      </c>
      <c r="C24" s="403">
        <v>185</v>
      </c>
      <c r="D24" s="402">
        <v>215893.00247044291</v>
      </c>
      <c r="E24" s="403">
        <v>250</v>
      </c>
      <c r="F24" s="404">
        <v>863.57200988177169</v>
      </c>
      <c r="G24" s="405"/>
      <c r="H24" s="370" t="s">
        <v>326</v>
      </c>
    </row>
    <row r="25" spans="1:10" s="370" customFormat="1" ht="12" thickBot="1">
      <c r="F25" s="375" t="s">
        <v>304</v>
      </c>
      <c r="G25" s="407">
        <v>863.57200988177169</v>
      </c>
      <c r="I25" s="412"/>
    </row>
    <row r="26" spans="1:10" s="370" customFormat="1" ht="12" thickBot="1">
      <c r="F26" s="408"/>
      <c r="I26" s="412"/>
    </row>
    <row r="27" spans="1:10" s="370" customFormat="1" ht="12" thickBot="1">
      <c r="D27" s="409" t="s">
        <v>327</v>
      </c>
      <c r="E27" s="410"/>
      <c r="F27" s="410"/>
      <c r="G27" s="407">
        <v>6486</v>
      </c>
      <c r="I27" s="411"/>
      <c r="J27" s="411"/>
    </row>
    <row r="28" spans="1:10" s="370" customFormat="1">
      <c r="A28" s="377"/>
    </row>
    <row r="29" spans="1:10" s="370" customFormat="1" ht="11.25">
      <c r="A29" s="410"/>
      <c r="B29" s="410"/>
      <c r="C29" s="408"/>
      <c r="D29" s="410"/>
      <c r="E29" s="408"/>
      <c r="F29" s="408"/>
    </row>
    <row r="30" spans="1:10" s="370" customFormat="1" ht="13.5" customHeight="1">
      <c r="A30" s="375"/>
      <c r="B30" s="427"/>
      <c r="C30" s="758" t="s">
        <v>11</v>
      </c>
      <c r="D30" s="758"/>
      <c r="E30" s="758"/>
      <c r="F30" s="428" t="s">
        <v>328</v>
      </c>
      <c r="G30" s="415" t="s">
        <v>329</v>
      </c>
    </row>
    <row r="31" spans="1:10" s="370" customFormat="1" ht="11.25">
      <c r="C31" s="759" t="s">
        <v>67</v>
      </c>
      <c r="D31" s="759"/>
      <c r="E31" s="759"/>
      <c r="F31" s="416">
        <v>0.23</v>
      </c>
      <c r="G31" s="417">
        <v>1491.78</v>
      </c>
    </row>
    <row r="32" spans="1:10" s="370" customFormat="1" ht="11.25">
      <c r="C32" s="759" t="s">
        <v>256</v>
      </c>
      <c r="D32" s="759"/>
      <c r="E32" s="759"/>
      <c r="F32" s="416">
        <v>0.02</v>
      </c>
      <c r="G32" s="417">
        <v>129.72</v>
      </c>
    </row>
    <row r="33" spans="1:9" s="370" customFormat="1">
      <c r="A33" s="369"/>
      <c r="B33" s="372"/>
      <c r="C33" s="759" t="s">
        <v>70</v>
      </c>
      <c r="D33" s="759"/>
      <c r="E33" s="759"/>
      <c r="F33" s="416">
        <v>0.05</v>
      </c>
      <c r="G33" s="417">
        <v>324.3</v>
      </c>
      <c r="I33" s="418"/>
    </row>
    <row r="34" spans="1:9" s="370" customFormat="1" ht="11.25">
      <c r="A34" s="372"/>
      <c r="C34" s="758" t="s">
        <v>330</v>
      </c>
      <c r="D34" s="758"/>
      <c r="E34" s="758"/>
      <c r="F34" s="758"/>
      <c r="G34" s="419">
        <v>8432</v>
      </c>
      <c r="I34" s="418"/>
    </row>
    <row r="35" spans="1:9" s="370" customFormat="1" ht="11.25">
      <c r="A35" s="760"/>
      <c r="B35" s="760"/>
      <c r="C35" s="760"/>
      <c r="E35" s="760"/>
      <c r="F35" s="760"/>
      <c r="G35" s="760"/>
    </row>
    <row r="36" spans="1:9" s="370" customFormat="1" ht="9" customHeight="1">
      <c r="A36" s="420"/>
      <c r="B36" s="410"/>
      <c r="C36" s="410"/>
      <c r="D36" s="410"/>
      <c r="E36" s="410"/>
      <c r="F36" s="410"/>
      <c r="G36" s="410"/>
    </row>
    <row r="37" spans="1:9" s="370" customFormat="1" ht="11.25">
      <c r="A37" s="756" t="s">
        <v>331</v>
      </c>
      <c r="B37" s="756"/>
      <c r="D37" s="372"/>
      <c r="E37" s="372"/>
    </row>
    <row r="38" spans="1:9" s="370" customFormat="1" ht="11.25">
      <c r="A38" s="265" t="s">
        <v>332</v>
      </c>
      <c r="B38" s="307"/>
      <c r="C38" s="307"/>
      <c r="D38" s="370" t="s">
        <v>333</v>
      </c>
    </row>
    <row r="39" spans="1:9" s="370" customFormat="1" ht="11.25">
      <c r="A39" s="265" t="s">
        <v>333</v>
      </c>
      <c r="B39" s="307"/>
      <c r="C39" s="307"/>
      <c r="D39" s="370" t="s">
        <v>333</v>
      </c>
    </row>
    <row r="40" spans="1:9" s="370" customFormat="1" ht="11.25"/>
    <row r="41" spans="1:9" s="370" customFormat="1" ht="11.25">
      <c r="A41" s="265" t="s">
        <v>334</v>
      </c>
    </row>
    <row r="42" spans="1:9" s="370" customFormat="1" ht="11.25">
      <c r="A42" s="757"/>
      <c r="B42" s="757"/>
      <c r="C42" s="757"/>
      <c r="D42" s="757"/>
      <c r="E42" s="757"/>
      <c r="F42" s="757"/>
      <c r="G42" s="757"/>
    </row>
    <row r="43" spans="1:9" s="370" customFormat="1" ht="11.25">
      <c r="A43" s="781"/>
      <c r="B43" s="781"/>
      <c r="C43" s="781"/>
      <c r="D43" s="781"/>
      <c r="E43" s="781"/>
      <c r="F43" s="781"/>
      <c r="G43" s="781"/>
    </row>
    <row r="44" spans="1:9" s="370" customFormat="1" ht="11.25"/>
    <row r="45" spans="1:9" s="370" customFormat="1" ht="11.25"/>
    <row r="46" spans="1:9" s="370" customFormat="1" ht="11.25"/>
    <row r="47" spans="1:9" s="370" customFormat="1" ht="11.25"/>
    <row r="48" spans="1:9" s="370" customFormat="1" ht="11.25"/>
  </sheetData>
  <mergeCells count="19">
    <mergeCell ref="C32:E32"/>
    <mergeCell ref="A1:B1"/>
    <mergeCell ref="C1:G2"/>
    <mergeCell ref="A2:B2"/>
    <mergeCell ref="A4:C4"/>
    <mergeCell ref="D4:G4"/>
    <mergeCell ref="A10:B10"/>
    <mergeCell ref="A13:B13"/>
    <mergeCell ref="A14:B14"/>
    <mergeCell ref="A15:B15"/>
    <mergeCell ref="C30:E30"/>
    <mergeCell ref="C31:E31"/>
    <mergeCell ref="A43:G43"/>
    <mergeCell ref="C33:E33"/>
    <mergeCell ref="C34:F34"/>
    <mergeCell ref="A35:C35"/>
    <mergeCell ref="E35:G35"/>
    <mergeCell ref="A37:B37"/>
    <mergeCell ref="A42:G42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184E4-9EBC-4C32-A0C2-7E4E49A422AB}">
  <sheetPr>
    <tabColor rgb="FF7030A0"/>
  </sheetPr>
  <dimension ref="A1:M50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13" ht="31.5" customHeight="1">
      <c r="A1" s="790" t="s">
        <v>288</v>
      </c>
      <c r="B1" s="791"/>
      <c r="C1" s="770" t="s">
        <v>289</v>
      </c>
      <c r="D1" s="771"/>
      <c r="E1" s="771"/>
      <c r="F1" s="771"/>
      <c r="G1" s="772"/>
      <c r="H1" s="368"/>
    </row>
    <row r="2" spans="1:13" s="370" customFormat="1" ht="16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13" s="370" customFormat="1" ht="12" thickBot="1"/>
    <row r="4" spans="1:13" s="370" customFormat="1" ht="45.75" customHeight="1" thickBot="1">
      <c r="A4" s="778" t="s">
        <v>291</v>
      </c>
      <c r="B4" s="779"/>
      <c r="C4" s="780"/>
      <c r="D4" s="778" t="s">
        <v>393</v>
      </c>
      <c r="E4" s="779"/>
      <c r="F4" s="779"/>
      <c r="G4" s="780"/>
      <c r="I4" s="370" t="s">
        <v>393</v>
      </c>
    </row>
    <row r="5" spans="1:13" s="370" customFormat="1" ht="11.25">
      <c r="A5" s="371"/>
      <c r="B5" s="371"/>
      <c r="C5" s="371"/>
      <c r="D5" s="371"/>
      <c r="E5" s="371"/>
      <c r="F5" s="371"/>
      <c r="G5" s="371"/>
    </row>
    <row r="6" spans="1:13" s="370" customFormat="1">
      <c r="A6" s="372"/>
      <c r="C6" s="373" t="s">
        <v>293</v>
      </c>
      <c r="D6" s="374" t="s">
        <v>294</v>
      </c>
      <c r="E6" s="375" t="s">
        <v>336</v>
      </c>
      <c r="F6" s="376"/>
      <c r="G6" s="376"/>
    </row>
    <row r="7" spans="1:13" s="370" customFormat="1" ht="12" customHeight="1">
      <c r="A7" s="372"/>
      <c r="C7" s="375">
        <v>12</v>
      </c>
      <c r="D7" s="375" t="s">
        <v>296</v>
      </c>
      <c r="E7" s="375">
        <v>3.5</v>
      </c>
      <c r="F7" s="372"/>
      <c r="G7" s="372"/>
    </row>
    <row r="8" spans="1:13" s="370" customFormat="1">
      <c r="A8" s="377" t="s">
        <v>297</v>
      </c>
    </row>
    <row r="9" spans="1:13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3" s="370" customFormat="1" ht="11.25">
      <c r="A10" s="761" t="s">
        <v>303</v>
      </c>
      <c r="B10" s="761"/>
      <c r="C10" s="381"/>
      <c r="D10" s="382"/>
      <c r="E10" s="383">
        <v>0.1</v>
      </c>
      <c r="F10" s="384">
        <v>555.18200635256744</v>
      </c>
      <c r="G10" s="380"/>
    </row>
    <row r="11" spans="1:13" s="370" customFormat="1" ht="11.25">
      <c r="A11" s="761"/>
      <c r="B11" s="761"/>
      <c r="C11" s="380"/>
      <c r="D11" s="386"/>
      <c r="E11" s="385"/>
      <c r="F11" s="384"/>
      <c r="G11" s="380"/>
    </row>
    <row r="12" spans="1:13" s="370" customFormat="1" ht="12" thickBot="1">
      <c r="F12" s="375" t="s">
        <v>304</v>
      </c>
      <c r="G12" s="387">
        <v>555.18200635256744</v>
      </c>
    </row>
    <row r="13" spans="1:13" s="370" customFormat="1" ht="13.5" thickBot="1">
      <c r="A13" s="377" t="s">
        <v>305</v>
      </c>
      <c r="J13" s="443" t="s">
        <v>221</v>
      </c>
      <c r="K13" s="443" t="s">
        <v>394</v>
      </c>
      <c r="L13" s="443" t="s">
        <v>395</v>
      </c>
      <c r="M13" s="443" t="s">
        <v>27</v>
      </c>
    </row>
    <row r="14" spans="1:13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  <c r="J14" s="443">
        <v>0.4</v>
      </c>
      <c r="K14" s="443">
        <v>0.6</v>
      </c>
      <c r="L14" s="443">
        <v>4</v>
      </c>
      <c r="M14" s="443">
        <v>0.96</v>
      </c>
    </row>
    <row r="15" spans="1:13" s="370" customFormat="1" ht="11.25" customHeight="1">
      <c r="A15" s="782" t="s">
        <v>396</v>
      </c>
      <c r="B15" s="782"/>
      <c r="C15" s="381" t="s">
        <v>397</v>
      </c>
      <c r="D15" s="421">
        <v>5100</v>
      </c>
      <c r="E15" s="422">
        <v>8</v>
      </c>
      <c r="F15" s="421">
        <v>40800</v>
      </c>
      <c r="G15" s="380"/>
    </row>
    <row r="16" spans="1:13" s="370" customFormat="1" ht="11.25">
      <c r="A16" s="797" t="s">
        <v>398</v>
      </c>
      <c r="B16" s="798"/>
      <c r="C16" s="381" t="s">
        <v>295</v>
      </c>
      <c r="D16" s="421">
        <v>2174.4202538071067</v>
      </c>
      <c r="E16" s="422">
        <v>4</v>
      </c>
      <c r="F16" s="421">
        <v>8697.681015228427</v>
      </c>
      <c r="G16" s="380"/>
      <c r="K16" s="370">
        <v>2</v>
      </c>
      <c r="L16" s="370">
        <v>8</v>
      </c>
    </row>
    <row r="17" spans="1:10" s="370" customFormat="1" ht="12.75" customHeight="1">
      <c r="A17" s="782" t="s">
        <v>399</v>
      </c>
      <c r="B17" s="782"/>
      <c r="C17" s="381" t="s">
        <v>27</v>
      </c>
      <c r="D17" s="421">
        <v>95200</v>
      </c>
      <c r="E17" s="422">
        <v>1</v>
      </c>
      <c r="F17" s="421">
        <v>95200</v>
      </c>
      <c r="G17" s="380"/>
    </row>
    <row r="18" spans="1:10" s="370" customFormat="1" ht="12" thickBot="1">
      <c r="F18" s="375" t="s">
        <v>304</v>
      </c>
      <c r="G18" s="387">
        <v>144697.68101522845</v>
      </c>
    </row>
    <row r="19" spans="1:10" s="370" customFormat="1" ht="13.5" thickBot="1">
      <c r="A19" s="377" t="s">
        <v>314</v>
      </c>
    </row>
    <row r="20" spans="1:10" s="370" customFormat="1" ht="11.25">
      <c r="A20" s="392" t="s">
        <v>315</v>
      </c>
      <c r="B20" s="393" t="s">
        <v>316</v>
      </c>
      <c r="C20" s="388" t="s">
        <v>317</v>
      </c>
      <c r="D20" s="388" t="s">
        <v>318</v>
      </c>
      <c r="E20" s="388" t="s">
        <v>319</v>
      </c>
      <c r="F20" s="389" t="s">
        <v>302</v>
      </c>
      <c r="G20" s="394"/>
    </row>
    <row r="21" spans="1:10" s="370" customFormat="1" ht="11.25">
      <c r="A21" s="401" t="s">
        <v>400</v>
      </c>
      <c r="B21" s="444">
        <v>1</v>
      </c>
      <c r="C21" s="381">
        <v>86.61</v>
      </c>
      <c r="D21" s="381">
        <v>86.61</v>
      </c>
      <c r="E21" s="421">
        <v>1233.33</v>
      </c>
      <c r="F21" s="421">
        <v>106818.7113</v>
      </c>
      <c r="G21" s="380"/>
    </row>
    <row r="22" spans="1:10" s="370" customFormat="1" ht="11.25">
      <c r="A22" s="395"/>
      <c r="B22" s="379"/>
      <c r="C22" s="379"/>
      <c r="D22" s="379"/>
      <c r="E22" s="384"/>
      <c r="F22" s="384">
        <v>0</v>
      </c>
      <c r="G22" s="380"/>
    </row>
    <row r="23" spans="1:10" s="370" customFormat="1" ht="12" thickBot="1">
      <c r="F23" s="375" t="s">
        <v>304</v>
      </c>
      <c r="G23" s="387">
        <v>106818.7113</v>
      </c>
      <c r="I23" s="445" t="s">
        <v>401</v>
      </c>
    </row>
    <row r="24" spans="1:10" s="370" customFormat="1" ht="13.5" thickBot="1">
      <c r="A24" s="377" t="s">
        <v>320</v>
      </c>
    </row>
    <row r="25" spans="1:10" s="370" customFormat="1" ht="11.25">
      <c r="A25" s="392" t="s">
        <v>321</v>
      </c>
      <c r="B25" s="397" t="s">
        <v>322</v>
      </c>
      <c r="C25" s="398" t="s">
        <v>323</v>
      </c>
      <c r="D25" s="399" t="s">
        <v>324</v>
      </c>
      <c r="E25" s="400" t="s">
        <v>301</v>
      </c>
      <c r="F25" s="389" t="s">
        <v>302</v>
      </c>
      <c r="G25" s="390"/>
    </row>
    <row r="26" spans="1:10" s="370" customFormat="1" ht="23.25" customHeight="1" thickBot="1">
      <c r="A26" s="401" t="s">
        <v>370</v>
      </c>
      <c r="B26" s="402">
        <v>150049.19090609931</v>
      </c>
      <c r="C26" s="403">
        <v>185</v>
      </c>
      <c r="D26" s="402">
        <v>277591.00317628373</v>
      </c>
      <c r="E26" s="403">
        <v>50</v>
      </c>
      <c r="F26" s="404">
        <v>5551.8200635256744</v>
      </c>
      <c r="G26" s="405"/>
      <c r="H26" s="370" t="s">
        <v>371</v>
      </c>
    </row>
    <row r="27" spans="1:10" s="370" customFormat="1" ht="12" thickBot="1">
      <c r="F27" s="375" t="s">
        <v>304</v>
      </c>
      <c r="G27" s="407">
        <v>5551.8200635256744</v>
      </c>
    </row>
    <row r="28" spans="1:10" s="370" customFormat="1" ht="12" thickBot="1">
      <c r="F28" s="408"/>
      <c r="J28" s="370">
        <v>16034</v>
      </c>
    </row>
    <row r="29" spans="1:10" s="370" customFormat="1" ht="12" thickBot="1">
      <c r="D29" s="409" t="s">
        <v>327</v>
      </c>
      <c r="E29" s="410"/>
      <c r="F29" s="410"/>
      <c r="G29" s="407">
        <v>257623</v>
      </c>
      <c r="I29" s="411">
        <v>160924</v>
      </c>
      <c r="J29" s="412">
        <v>-96699</v>
      </c>
    </row>
    <row r="30" spans="1:10" s="370" customFormat="1">
      <c r="A30" s="377"/>
    </row>
    <row r="31" spans="1:10" s="370" customFormat="1" ht="11.25">
      <c r="A31" s="410"/>
      <c r="B31" s="410"/>
      <c r="C31" s="408"/>
      <c r="D31" s="410"/>
      <c r="E31" s="408"/>
      <c r="F31" s="408"/>
    </row>
    <row r="32" spans="1:10" s="370" customFormat="1" ht="13.5" customHeight="1">
      <c r="A32" s="375"/>
      <c r="B32" s="427"/>
      <c r="C32" s="758" t="s">
        <v>11</v>
      </c>
      <c r="D32" s="758"/>
      <c r="E32" s="758"/>
      <c r="F32" s="428" t="s">
        <v>328</v>
      </c>
      <c r="G32" s="415" t="s">
        <v>329</v>
      </c>
    </row>
    <row r="33" spans="1:9" s="370" customFormat="1" ht="11.25">
      <c r="C33" s="759" t="s">
        <v>67</v>
      </c>
      <c r="D33" s="759"/>
      <c r="E33" s="759"/>
      <c r="F33" s="416">
        <v>0.23</v>
      </c>
      <c r="G33" s="417">
        <v>59253.29</v>
      </c>
    </row>
    <row r="34" spans="1:9" s="370" customFormat="1" ht="11.25">
      <c r="C34" s="759" t="s">
        <v>256</v>
      </c>
      <c r="D34" s="759"/>
      <c r="E34" s="759"/>
      <c r="F34" s="416">
        <v>0.02</v>
      </c>
      <c r="G34" s="417">
        <v>5152.46</v>
      </c>
    </row>
    <row r="35" spans="1:9" s="370" customFormat="1">
      <c r="A35" s="369"/>
      <c r="B35" s="372"/>
      <c r="C35" s="759" t="s">
        <v>70</v>
      </c>
      <c r="D35" s="759"/>
      <c r="E35" s="759"/>
      <c r="F35" s="416">
        <v>0.05</v>
      </c>
      <c r="G35" s="417">
        <v>12881.150000000001</v>
      </c>
      <c r="I35" s="418"/>
    </row>
    <row r="36" spans="1:9" s="370" customFormat="1" ht="11.25">
      <c r="A36" s="372"/>
      <c r="C36" s="758" t="s">
        <v>330</v>
      </c>
      <c r="D36" s="758"/>
      <c r="E36" s="758"/>
      <c r="F36" s="758"/>
      <c r="G36" s="419">
        <v>334910</v>
      </c>
      <c r="I36" s="418"/>
    </row>
    <row r="37" spans="1:9" s="370" customFormat="1" ht="11.25">
      <c r="A37" s="760"/>
      <c r="B37" s="760"/>
      <c r="C37" s="760"/>
      <c r="E37" s="760"/>
      <c r="F37" s="760"/>
      <c r="G37" s="760"/>
    </row>
    <row r="38" spans="1:9" s="370" customFormat="1" ht="9" customHeight="1">
      <c r="A38" s="420"/>
      <c r="B38" s="410"/>
      <c r="C38" s="410"/>
      <c r="D38" s="410"/>
      <c r="E38" s="410"/>
      <c r="F38" s="410"/>
      <c r="G38" s="410"/>
    </row>
    <row r="39" spans="1:9" s="370" customFormat="1" ht="11.25">
      <c r="A39" s="756" t="s">
        <v>331</v>
      </c>
      <c r="B39" s="756"/>
      <c r="D39" s="372"/>
      <c r="E39" s="372"/>
    </row>
    <row r="40" spans="1:9" s="370" customFormat="1" ht="11.25">
      <c r="A40" s="265" t="s">
        <v>332</v>
      </c>
      <c r="B40" s="307"/>
      <c r="C40" s="307"/>
      <c r="D40" s="370" t="s">
        <v>333</v>
      </c>
    </row>
    <row r="41" spans="1:9" s="370" customFormat="1" ht="11.25">
      <c r="A41" s="265" t="s">
        <v>333</v>
      </c>
      <c r="B41" s="307"/>
      <c r="C41" s="307"/>
      <c r="D41" s="370" t="s">
        <v>333</v>
      </c>
    </row>
    <row r="42" spans="1:9" s="370" customFormat="1" ht="11.25"/>
    <row r="43" spans="1:9" s="370" customFormat="1" ht="11.25">
      <c r="A43" s="265" t="s">
        <v>334</v>
      </c>
    </row>
    <row r="44" spans="1:9" s="370" customFormat="1" ht="11.25">
      <c r="A44" s="757"/>
      <c r="B44" s="757"/>
      <c r="C44" s="757"/>
      <c r="D44" s="757"/>
      <c r="E44" s="757"/>
      <c r="F44" s="757"/>
      <c r="G44" s="757"/>
    </row>
    <row r="45" spans="1:9" s="370" customFormat="1" ht="11.25">
      <c r="A45" s="781"/>
      <c r="B45" s="781"/>
      <c r="C45" s="781"/>
      <c r="D45" s="781"/>
      <c r="E45" s="781"/>
      <c r="F45" s="781"/>
      <c r="G45" s="781"/>
    </row>
    <row r="46" spans="1:9" s="370" customFormat="1" ht="11.25"/>
    <row r="47" spans="1:9" s="370" customFormat="1" ht="11.25"/>
    <row r="48" spans="1:9" s="370" customFormat="1" ht="11.25"/>
    <row r="49" s="370" customFormat="1" ht="11.25"/>
    <row r="50" s="370" customFormat="1" ht="11.25"/>
  </sheetData>
  <mergeCells count="21">
    <mergeCell ref="C32:E32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39:B39"/>
    <mergeCell ref="A44:G44"/>
    <mergeCell ref="A45:G45"/>
    <mergeCell ref="C33:E33"/>
    <mergeCell ref="C34:E34"/>
    <mergeCell ref="C35:E35"/>
    <mergeCell ref="C36:F36"/>
    <mergeCell ref="A37:C37"/>
    <mergeCell ref="E37:G3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8D75C-1663-4547-9473-0E297CFDFEBE}">
  <sheetPr>
    <tabColor rgb="FF7030A0"/>
  </sheetPr>
  <dimension ref="A1:M55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2.8554687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13" ht="39.75" customHeight="1">
      <c r="A1" s="790" t="s">
        <v>288</v>
      </c>
      <c r="B1" s="791"/>
      <c r="C1" s="770" t="s">
        <v>289</v>
      </c>
      <c r="D1" s="771"/>
      <c r="E1" s="771"/>
      <c r="F1" s="771"/>
      <c r="G1" s="772"/>
      <c r="H1" s="368"/>
    </row>
    <row r="2" spans="1:13" s="370" customFormat="1" ht="15.7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13" s="370" customFormat="1" ht="12" thickBot="1"/>
    <row r="4" spans="1:13" s="370" customFormat="1" ht="43.5" customHeight="1" thickBot="1">
      <c r="A4" s="778" t="s">
        <v>291</v>
      </c>
      <c r="B4" s="779"/>
      <c r="C4" s="780"/>
      <c r="D4" s="778" t="s">
        <v>402</v>
      </c>
      <c r="E4" s="779"/>
      <c r="F4" s="779"/>
      <c r="G4" s="780"/>
      <c r="I4" s="370" t="s">
        <v>403</v>
      </c>
    </row>
    <row r="5" spans="1:13" s="370" customFormat="1" ht="11.25">
      <c r="A5" s="371"/>
      <c r="B5" s="371"/>
      <c r="C5" s="371"/>
      <c r="D5" s="371"/>
      <c r="E5" s="371"/>
      <c r="F5" s="371"/>
      <c r="G5" s="371"/>
    </row>
    <row r="6" spans="1:13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13" s="370" customFormat="1" ht="12" customHeight="1">
      <c r="A7" s="372"/>
      <c r="B7" s="375"/>
      <c r="C7" s="375">
        <v>13</v>
      </c>
      <c r="D7" s="375" t="s">
        <v>296</v>
      </c>
      <c r="E7" s="375">
        <v>3.6</v>
      </c>
      <c r="F7" s="372"/>
      <c r="G7" s="372"/>
    </row>
    <row r="8" spans="1:13" s="370" customFormat="1">
      <c r="A8" s="377" t="s">
        <v>297</v>
      </c>
    </row>
    <row r="9" spans="1:13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3" s="370" customFormat="1" ht="11.25" customHeight="1">
      <c r="A10" s="785" t="s">
        <v>303</v>
      </c>
      <c r="B10" s="785"/>
      <c r="C10" s="430"/>
      <c r="D10" s="382"/>
      <c r="E10" s="383">
        <v>0.05</v>
      </c>
      <c r="F10" s="384">
        <v>107.94650123522145</v>
      </c>
      <c r="G10" s="380"/>
    </row>
    <row r="11" spans="1:13" s="370" customFormat="1" ht="11.25" customHeight="1">
      <c r="A11" s="783" t="s">
        <v>345</v>
      </c>
      <c r="B11" s="784"/>
      <c r="C11" s="430"/>
      <c r="D11" s="382">
        <v>121000</v>
      </c>
      <c r="E11" s="434">
        <v>50</v>
      </c>
      <c r="F11" s="384">
        <v>2420</v>
      </c>
      <c r="G11" s="380"/>
      <c r="J11" s="370">
        <v>121975</v>
      </c>
      <c r="K11" s="370">
        <v>50</v>
      </c>
      <c r="M11" s="370">
        <v>2439.5</v>
      </c>
    </row>
    <row r="12" spans="1:13" s="370" customFormat="1" ht="11.25" customHeight="1">
      <c r="A12" s="785" t="s">
        <v>344</v>
      </c>
      <c r="B12" s="785"/>
      <c r="C12" s="432"/>
      <c r="D12" s="433">
        <v>166000</v>
      </c>
      <c r="E12" s="434">
        <v>50</v>
      </c>
      <c r="F12" s="384">
        <v>3320</v>
      </c>
      <c r="G12" s="380"/>
    </row>
    <row r="13" spans="1:13" s="370" customFormat="1" ht="11.25" customHeight="1">
      <c r="A13" s="785" t="s">
        <v>346</v>
      </c>
      <c r="B13" s="785"/>
      <c r="C13" s="432"/>
      <c r="D13" s="433">
        <v>116000</v>
      </c>
      <c r="E13" s="434">
        <v>50</v>
      </c>
      <c r="F13" s="384">
        <v>2320</v>
      </c>
      <c r="G13" s="380"/>
    </row>
    <row r="14" spans="1:13" s="370" customFormat="1" ht="12" thickBot="1">
      <c r="F14" s="375" t="s">
        <v>304</v>
      </c>
      <c r="G14" s="387">
        <v>8167.9465012352211</v>
      </c>
    </row>
    <row r="15" spans="1:13" s="370" customFormat="1" ht="13.5" thickBot="1">
      <c r="A15" s="377" t="s">
        <v>305</v>
      </c>
    </row>
    <row r="16" spans="1:13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9" s="370" customFormat="1" ht="23.25" customHeight="1">
      <c r="A17" s="782" t="s">
        <v>404</v>
      </c>
      <c r="B17" s="782"/>
      <c r="C17" s="381" t="s">
        <v>27</v>
      </c>
      <c r="D17" s="421">
        <v>29750</v>
      </c>
      <c r="E17" s="381">
        <v>1.3</v>
      </c>
      <c r="F17" s="421">
        <v>38675</v>
      </c>
      <c r="G17" s="380"/>
    </row>
    <row r="18" spans="1:9" s="370" customFormat="1" ht="11.25">
      <c r="A18" s="785" t="s">
        <v>405</v>
      </c>
      <c r="B18" s="785"/>
      <c r="C18" s="430" t="s">
        <v>349</v>
      </c>
      <c r="D18" s="433">
        <v>40</v>
      </c>
      <c r="E18" s="430">
        <v>25</v>
      </c>
      <c r="F18" s="384">
        <v>1000</v>
      </c>
      <c r="G18" s="380"/>
    </row>
    <row r="19" spans="1:9" s="370" customFormat="1" ht="11.25">
      <c r="A19" s="783"/>
      <c r="B19" s="784"/>
      <c r="C19" s="430"/>
      <c r="D19" s="433"/>
      <c r="E19" s="430"/>
      <c r="F19" s="384"/>
      <c r="G19" s="380"/>
    </row>
    <row r="20" spans="1:9" s="370" customFormat="1" ht="11.25">
      <c r="A20" s="783"/>
      <c r="B20" s="784"/>
      <c r="C20" s="430"/>
      <c r="D20" s="433"/>
      <c r="E20" s="430"/>
      <c r="F20" s="384"/>
      <c r="G20" s="380"/>
    </row>
    <row r="21" spans="1:9" s="370" customFormat="1" ht="11.25">
      <c r="A21" s="783"/>
      <c r="B21" s="784"/>
      <c r="C21" s="430"/>
      <c r="D21" s="433"/>
      <c r="E21" s="430"/>
      <c r="F21" s="384"/>
      <c r="G21" s="380"/>
    </row>
    <row r="22" spans="1:9" s="370" customFormat="1" ht="12.75" customHeight="1">
      <c r="A22" s="766"/>
      <c r="B22" s="767"/>
      <c r="C22" s="379"/>
      <c r="D22" s="384"/>
      <c r="E22" s="379"/>
      <c r="F22" s="384"/>
      <c r="G22" s="380"/>
    </row>
    <row r="23" spans="1:9" s="370" customFormat="1" ht="12" thickBot="1">
      <c r="F23" s="375" t="s">
        <v>304</v>
      </c>
      <c r="G23" s="387">
        <v>39675</v>
      </c>
    </row>
    <row r="24" spans="1:9" s="370" customFormat="1" ht="13.5" thickBot="1">
      <c r="A24" s="377" t="s">
        <v>314</v>
      </c>
    </row>
    <row r="25" spans="1:9" s="370" customFormat="1" ht="11.25">
      <c r="A25" s="392" t="s">
        <v>315</v>
      </c>
      <c r="B25" s="393" t="s">
        <v>316</v>
      </c>
      <c r="C25" s="388" t="s">
        <v>317</v>
      </c>
      <c r="D25" s="388" t="s">
        <v>318</v>
      </c>
      <c r="E25" s="388" t="s">
        <v>319</v>
      </c>
      <c r="F25" s="389" t="s">
        <v>302</v>
      </c>
      <c r="G25" s="394"/>
    </row>
    <row r="26" spans="1:9" s="370" customFormat="1" ht="22.5">
      <c r="A26" s="401" t="s">
        <v>406</v>
      </c>
      <c r="B26" s="381">
        <v>1.3</v>
      </c>
      <c r="C26" s="381">
        <v>86.61</v>
      </c>
      <c r="D26" s="381">
        <v>112.593</v>
      </c>
      <c r="E26" s="421">
        <v>1233.33</v>
      </c>
      <c r="F26" s="421">
        <v>138864.32469000001</v>
      </c>
      <c r="G26" s="380"/>
    </row>
    <row r="27" spans="1:9" s="370" customFormat="1" ht="11.25">
      <c r="A27" s="395"/>
      <c r="B27" s="379"/>
      <c r="C27" s="379"/>
      <c r="D27" s="379"/>
      <c r="E27" s="384"/>
      <c r="F27" s="384">
        <v>0</v>
      </c>
      <c r="G27" s="380"/>
    </row>
    <row r="28" spans="1:9" s="370" customFormat="1" ht="12" thickBot="1">
      <c r="F28" s="375" t="s">
        <v>304</v>
      </c>
      <c r="G28" s="387">
        <v>138864.32469000001</v>
      </c>
    </row>
    <row r="29" spans="1:9" s="370" customFormat="1" ht="13.5" thickBot="1">
      <c r="A29" s="377" t="s">
        <v>320</v>
      </c>
    </row>
    <row r="30" spans="1:9" s="370" customFormat="1" ht="11.25">
      <c r="A30" s="392" t="s">
        <v>321</v>
      </c>
      <c r="B30" s="397" t="s">
        <v>322</v>
      </c>
      <c r="C30" s="398" t="s">
        <v>323</v>
      </c>
      <c r="D30" s="399" t="s">
        <v>324</v>
      </c>
      <c r="E30" s="400" t="s">
        <v>301</v>
      </c>
      <c r="F30" s="389" t="s">
        <v>302</v>
      </c>
      <c r="G30" s="390"/>
    </row>
    <row r="31" spans="1:9" s="370" customFormat="1" ht="23.25" customHeight="1" thickBot="1">
      <c r="A31" s="401" t="s">
        <v>325</v>
      </c>
      <c r="B31" s="402">
        <v>116698.92025429347</v>
      </c>
      <c r="C31" s="403">
        <v>185</v>
      </c>
      <c r="D31" s="402">
        <v>215893.00247044291</v>
      </c>
      <c r="E31" s="403">
        <v>100</v>
      </c>
      <c r="F31" s="404">
        <v>2158.9300247044289</v>
      </c>
      <c r="G31" s="405"/>
      <c r="H31" s="370" t="s">
        <v>326</v>
      </c>
    </row>
    <row r="32" spans="1:9" s="370" customFormat="1" ht="12" thickBot="1">
      <c r="F32" s="375" t="s">
        <v>304</v>
      </c>
      <c r="G32" s="407">
        <v>2158.9300247044289</v>
      </c>
      <c r="I32" s="412"/>
    </row>
    <row r="33" spans="1:10" s="370" customFormat="1" ht="12" thickBot="1">
      <c r="F33" s="408"/>
      <c r="I33" s="412"/>
    </row>
    <row r="34" spans="1:10" s="370" customFormat="1" ht="12" thickBot="1">
      <c r="D34" s="409" t="s">
        <v>327</v>
      </c>
      <c r="E34" s="410"/>
      <c r="F34" s="410"/>
      <c r="G34" s="407">
        <v>188866</v>
      </c>
      <c r="I34" s="411"/>
      <c r="J34" s="411"/>
    </row>
    <row r="35" spans="1:10" s="370" customFormat="1">
      <c r="A35" s="377"/>
    </row>
    <row r="36" spans="1:10" s="370" customFormat="1" ht="11.25">
      <c r="A36" s="410"/>
      <c r="B36" s="410"/>
      <c r="C36" s="408"/>
      <c r="D36" s="410"/>
      <c r="E36" s="408"/>
      <c r="F36" s="408"/>
    </row>
    <row r="37" spans="1:10" s="370" customFormat="1" ht="13.5" customHeight="1">
      <c r="A37" s="375"/>
      <c r="B37" s="427"/>
      <c r="C37" s="758" t="s">
        <v>11</v>
      </c>
      <c r="D37" s="758"/>
      <c r="E37" s="758"/>
      <c r="F37" s="428" t="s">
        <v>328</v>
      </c>
      <c r="G37" s="415" t="s">
        <v>329</v>
      </c>
    </row>
    <row r="38" spans="1:10" s="370" customFormat="1" ht="11.25">
      <c r="C38" s="759" t="s">
        <v>67</v>
      </c>
      <c r="D38" s="759"/>
      <c r="E38" s="759"/>
      <c r="F38" s="416">
        <v>0.23</v>
      </c>
      <c r="G38" s="417">
        <v>43439.18</v>
      </c>
    </row>
    <row r="39" spans="1:10" s="370" customFormat="1" ht="11.25">
      <c r="C39" s="759" t="s">
        <v>256</v>
      </c>
      <c r="D39" s="759"/>
      <c r="E39" s="759"/>
      <c r="F39" s="416">
        <v>0.02</v>
      </c>
      <c r="G39" s="417">
        <v>3777.32</v>
      </c>
    </row>
    <row r="40" spans="1:10" s="370" customFormat="1">
      <c r="A40" s="369"/>
      <c r="B40" s="372"/>
      <c r="C40" s="759" t="s">
        <v>70</v>
      </c>
      <c r="D40" s="759"/>
      <c r="E40" s="759"/>
      <c r="F40" s="416">
        <v>0.05</v>
      </c>
      <c r="G40" s="417">
        <v>9443.3000000000011</v>
      </c>
      <c r="I40" s="418"/>
    </row>
    <row r="41" spans="1:10" s="370" customFormat="1" ht="11.25">
      <c r="A41" s="372"/>
      <c r="C41" s="758" t="s">
        <v>330</v>
      </c>
      <c r="D41" s="758"/>
      <c r="E41" s="758"/>
      <c r="F41" s="758"/>
      <c r="G41" s="419">
        <v>245526</v>
      </c>
      <c r="I41" s="418"/>
    </row>
    <row r="42" spans="1:10" s="370" customFormat="1" ht="11.25">
      <c r="A42" s="760"/>
      <c r="B42" s="760"/>
      <c r="C42" s="760"/>
      <c r="E42" s="760"/>
      <c r="F42" s="760"/>
      <c r="G42" s="760"/>
    </row>
    <row r="43" spans="1:10" s="370" customFormat="1" ht="9" customHeight="1">
      <c r="A43" s="420"/>
      <c r="B43" s="410"/>
      <c r="C43" s="410"/>
      <c r="D43" s="410"/>
      <c r="E43" s="410"/>
      <c r="F43" s="410"/>
      <c r="G43" s="410"/>
    </row>
    <row r="44" spans="1:10" s="370" customFormat="1" ht="11.25">
      <c r="A44" s="756" t="s">
        <v>331</v>
      </c>
      <c r="B44" s="756"/>
      <c r="D44" s="372"/>
      <c r="E44" s="372"/>
    </row>
    <row r="45" spans="1:10" s="370" customFormat="1" ht="11.25">
      <c r="A45" s="265" t="s">
        <v>332</v>
      </c>
      <c r="B45" s="307"/>
      <c r="C45" s="307"/>
      <c r="D45" s="370" t="s">
        <v>333</v>
      </c>
    </row>
    <row r="46" spans="1:10" s="370" customFormat="1" ht="11.25">
      <c r="A46" s="265" t="s">
        <v>333</v>
      </c>
      <c r="B46" s="307"/>
      <c r="C46" s="307"/>
      <c r="D46" s="370" t="s">
        <v>333</v>
      </c>
    </row>
    <row r="47" spans="1:10" s="370" customFormat="1" ht="11.25"/>
    <row r="48" spans="1:10" s="370" customFormat="1" ht="11.25">
      <c r="A48" s="265" t="s">
        <v>334</v>
      </c>
    </row>
    <row r="49" spans="1:7" s="370" customFormat="1" ht="11.25">
      <c r="A49" s="757"/>
      <c r="B49" s="757"/>
      <c r="C49" s="757"/>
      <c r="D49" s="757"/>
      <c r="E49" s="757"/>
      <c r="F49" s="757"/>
      <c r="G49" s="757"/>
    </row>
    <row r="50" spans="1:7" s="370" customFormat="1" ht="11.25">
      <c r="A50" s="781"/>
      <c r="B50" s="781"/>
      <c r="C50" s="781"/>
      <c r="D50" s="781"/>
      <c r="E50" s="781"/>
      <c r="F50" s="781"/>
      <c r="G50" s="781"/>
    </row>
    <row r="51" spans="1:7" s="370" customFormat="1" ht="11.25"/>
    <row r="52" spans="1:7" s="370" customFormat="1" ht="11.25"/>
    <row r="53" spans="1:7" s="370" customFormat="1" ht="11.25"/>
    <row r="54" spans="1:7" s="370" customFormat="1" ht="11.25"/>
    <row r="55" spans="1:7" s="370" customFormat="1" ht="11.25"/>
  </sheetData>
  <mergeCells count="26">
    <mergeCell ref="A10:B10"/>
    <mergeCell ref="A1:B1"/>
    <mergeCell ref="C1:G2"/>
    <mergeCell ref="A2:B2"/>
    <mergeCell ref="A4:C4"/>
    <mergeCell ref="D4:G4"/>
    <mergeCell ref="C38:E38"/>
    <mergeCell ref="A11:B11"/>
    <mergeCell ref="A12:B12"/>
    <mergeCell ref="A13:B13"/>
    <mergeCell ref="A16:B16"/>
    <mergeCell ref="A17:B17"/>
    <mergeCell ref="A18:B18"/>
    <mergeCell ref="A19:B19"/>
    <mergeCell ref="A20:B20"/>
    <mergeCell ref="A21:B21"/>
    <mergeCell ref="A22:B22"/>
    <mergeCell ref="C37:E37"/>
    <mergeCell ref="A49:G49"/>
    <mergeCell ref="A50:G50"/>
    <mergeCell ref="C39:E39"/>
    <mergeCell ref="C40:E40"/>
    <mergeCell ref="C41:F41"/>
    <mergeCell ref="A42:C42"/>
    <mergeCell ref="E42:G42"/>
    <mergeCell ref="A44:B44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145DA-073C-4E26-A318-F864B6EF1E00}">
  <sheetPr>
    <tabColor rgb="FF7030A0"/>
  </sheetPr>
  <dimension ref="A1:K45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0.140625" style="369" customWidth="1"/>
    <col min="4" max="4" width="14.85546875" style="369" customWidth="1"/>
    <col min="5" max="5" width="10.140625" style="369" customWidth="1"/>
    <col min="6" max="6" width="13" style="369" customWidth="1"/>
    <col min="7" max="7" width="11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3" customHeight="1">
      <c r="A1" s="768" t="s">
        <v>407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2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6.5" customHeight="1" thickBot="1">
      <c r="A4" s="778" t="s">
        <v>408</v>
      </c>
      <c r="B4" s="779"/>
      <c r="C4" s="780"/>
      <c r="D4" s="778" t="s">
        <v>292</v>
      </c>
      <c r="E4" s="779"/>
      <c r="F4" s="779"/>
      <c r="G4" s="780"/>
      <c r="I4" s="370" t="s">
        <v>292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295</v>
      </c>
      <c r="F6" s="376"/>
      <c r="G6" s="376"/>
    </row>
    <row r="7" spans="1:9" s="370" customFormat="1" ht="12" customHeight="1">
      <c r="A7" s="372"/>
      <c r="B7" s="375"/>
      <c r="C7" s="375">
        <v>14</v>
      </c>
      <c r="D7" s="375" t="s">
        <v>296</v>
      </c>
      <c r="E7" s="375">
        <v>1.1000000000000001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1" t="s">
        <v>303</v>
      </c>
      <c r="B10" s="761"/>
      <c r="C10" s="381"/>
      <c r="D10" s="382"/>
      <c r="E10" s="383">
        <v>0.1</v>
      </c>
      <c r="F10" s="384">
        <v>154.20000000000002</v>
      </c>
      <c r="G10" s="380"/>
    </row>
    <row r="11" spans="1:9" s="370" customFormat="1" ht="11.25">
      <c r="A11" s="761"/>
      <c r="B11" s="761"/>
      <c r="C11" s="381"/>
      <c r="D11" s="384"/>
      <c r="E11" s="385"/>
      <c r="F11" s="384"/>
      <c r="G11" s="380"/>
    </row>
    <row r="12" spans="1:9" s="370" customFormat="1" ht="11.25">
      <c r="A12" s="761"/>
      <c r="B12" s="761"/>
      <c r="C12" s="380"/>
      <c r="D12" s="386"/>
      <c r="E12" s="385"/>
      <c r="F12" s="384"/>
      <c r="G12" s="380"/>
    </row>
    <row r="13" spans="1:9" s="370" customFormat="1" ht="12" thickBot="1">
      <c r="F13" s="375" t="s">
        <v>304</v>
      </c>
      <c r="G13" s="387">
        <v>154</v>
      </c>
    </row>
    <row r="14" spans="1:9" s="370" customFormat="1" ht="13.5" thickBot="1">
      <c r="A14" s="377" t="s">
        <v>305</v>
      </c>
    </row>
    <row r="15" spans="1:9" s="370" customFormat="1" ht="12.75" customHeight="1">
      <c r="A15" s="762" t="s">
        <v>298</v>
      </c>
      <c r="B15" s="763"/>
      <c r="C15" s="388" t="s">
        <v>306</v>
      </c>
      <c r="D15" s="388" t="s">
        <v>307</v>
      </c>
      <c r="E15" s="388" t="s">
        <v>308</v>
      </c>
      <c r="F15" s="389" t="s">
        <v>302</v>
      </c>
      <c r="G15" s="390"/>
    </row>
    <row r="16" spans="1:9" s="370" customFormat="1" ht="12.75" customHeight="1">
      <c r="A16" s="764" t="s">
        <v>309</v>
      </c>
      <c r="B16" s="765"/>
      <c r="C16" s="379" t="s">
        <v>310</v>
      </c>
      <c r="D16" s="384">
        <v>7400</v>
      </c>
      <c r="E16" s="391">
        <v>0.01</v>
      </c>
      <c r="F16" s="384">
        <v>74</v>
      </c>
      <c r="G16" s="380"/>
    </row>
    <row r="17" spans="1:11" s="370" customFormat="1" ht="12.75" customHeight="1">
      <c r="A17" s="766" t="s">
        <v>311</v>
      </c>
      <c r="B17" s="767"/>
      <c r="C17" s="379" t="s">
        <v>295</v>
      </c>
      <c r="D17" s="384">
        <v>3000</v>
      </c>
      <c r="E17" s="391">
        <v>0.5</v>
      </c>
      <c r="F17" s="384">
        <v>1500</v>
      </c>
      <c r="G17" s="380"/>
    </row>
    <row r="18" spans="1:11" s="370" customFormat="1" ht="12.75" customHeight="1">
      <c r="A18" s="764" t="s">
        <v>312</v>
      </c>
      <c r="B18" s="765"/>
      <c r="C18" s="379" t="s">
        <v>313</v>
      </c>
      <c r="D18" s="384">
        <v>2600</v>
      </c>
      <c r="E18" s="391">
        <v>0.01</v>
      </c>
      <c r="F18" s="384">
        <v>26</v>
      </c>
      <c r="G18" s="380"/>
    </row>
    <row r="19" spans="1:11" s="370" customFormat="1" ht="12" thickBot="1">
      <c r="F19" s="375" t="s">
        <v>304</v>
      </c>
      <c r="G19" s="387">
        <v>1600</v>
      </c>
    </row>
    <row r="20" spans="1:11" s="370" customFormat="1" ht="13.5" thickBot="1">
      <c r="A20" s="377" t="s">
        <v>314</v>
      </c>
    </row>
    <row r="21" spans="1:11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11" s="370" customFormat="1" ht="11.25">
      <c r="A22" s="395"/>
      <c r="B22" s="396"/>
      <c r="C22" s="379">
        <v>0</v>
      </c>
      <c r="D22" s="379">
        <v>0</v>
      </c>
      <c r="E22" s="384"/>
      <c r="F22" s="384">
        <v>0</v>
      </c>
      <c r="G22" s="380"/>
    </row>
    <row r="23" spans="1:11" s="370" customFormat="1" ht="11.25">
      <c r="A23" s="395"/>
      <c r="B23" s="379"/>
      <c r="C23" s="379"/>
      <c r="D23" s="379"/>
      <c r="E23" s="384"/>
      <c r="F23" s="384">
        <v>0</v>
      </c>
      <c r="G23" s="380"/>
    </row>
    <row r="24" spans="1:11" s="370" customFormat="1" ht="12" thickBot="1">
      <c r="F24" s="375" t="s">
        <v>304</v>
      </c>
      <c r="G24" s="387">
        <v>0</v>
      </c>
    </row>
    <row r="25" spans="1:11" s="370" customFormat="1" ht="13.5" thickBot="1">
      <c r="A25" s="377" t="s">
        <v>320</v>
      </c>
    </row>
    <row r="26" spans="1:11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11" s="370" customFormat="1" ht="23.25" customHeight="1" thickBot="1">
      <c r="A27" s="401" t="s">
        <v>325</v>
      </c>
      <c r="B27" s="402">
        <v>116698.92025429347</v>
      </c>
      <c r="C27" s="403">
        <v>185</v>
      </c>
      <c r="D27" s="402">
        <v>215893.00247044291</v>
      </c>
      <c r="E27" s="403">
        <v>140</v>
      </c>
      <c r="F27" s="404">
        <v>1542.0928747888779</v>
      </c>
      <c r="G27" s="405"/>
      <c r="H27" s="370" t="s">
        <v>326</v>
      </c>
      <c r="I27" s="406"/>
    </row>
    <row r="28" spans="1:11" s="370" customFormat="1" ht="12" thickBot="1">
      <c r="F28" s="375" t="s">
        <v>304</v>
      </c>
      <c r="G28" s="407">
        <v>1542</v>
      </c>
    </row>
    <row r="29" spans="1:11" s="370" customFormat="1" ht="12" thickBot="1">
      <c r="F29" s="408"/>
    </row>
    <row r="30" spans="1:11" s="370" customFormat="1" ht="12" thickBot="1">
      <c r="D30" s="409" t="s">
        <v>327</v>
      </c>
      <c r="E30" s="410"/>
      <c r="F30" s="410"/>
      <c r="G30" s="407">
        <v>3296</v>
      </c>
      <c r="I30" s="411"/>
      <c r="J30" s="411"/>
      <c r="K30" s="412"/>
    </row>
    <row r="31" spans="1:11" s="370" customFormat="1" ht="11.25">
      <c r="C31" s="413"/>
      <c r="K31" s="412"/>
    </row>
    <row r="32" spans="1:11" s="370" customFormat="1" ht="11.25">
      <c r="C32" s="414"/>
      <c r="J32" s="412"/>
    </row>
    <row r="33" spans="1:9" s="370" customFormat="1" ht="13.5" customHeight="1">
      <c r="D33" s="758" t="s">
        <v>11</v>
      </c>
      <c r="E33" s="758"/>
      <c r="F33" s="415" t="s">
        <v>328</v>
      </c>
      <c r="G33" s="415" t="s">
        <v>329</v>
      </c>
    </row>
    <row r="34" spans="1:9" s="370" customFormat="1" ht="11.25">
      <c r="D34" s="759" t="s">
        <v>67</v>
      </c>
      <c r="E34" s="759"/>
      <c r="F34" s="416">
        <v>0.23</v>
      </c>
      <c r="G34" s="417">
        <v>758.08</v>
      </c>
    </row>
    <row r="35" spans="1:9" s="370" customFormat="1" ht="11.25">
      <c r="D35" s="759" t="s">
        <v>256</v>
      </c>
      <c r="E35" s="759"/>
      <c r="F35" s="416">
        <v>0.02</v>
      </c>
      <c r="G35" s="417">
        <v>65.92</v>
      </c>
    </row>
    <row r="36" spans="1:9" s="370" customFormat="1" ht="11.25">
      <c r="D36" s="759" t="s">
        <v>70</v>
      </c>
      <c r="E36" s="759"/>
      <c r="F36" s="416">
        <v>0.05</v>
      </c>
      <c r="G36" s="417">
        <v>164.8</v>
      </c>
      <c r="I36" s="418"/>
    </row>
    <row r="37" spans="1:9" s="370" customFormat="1" ht="11.25">
      <c r="D37" s="758" t="s">
        <v>330</v>
      </c>
      <c r="E37" s="758"/>
      <c r="F37" s="758"/>
      <c r="G37" s="419">
        <v>4285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</sheetData>
  <mergeCells count="21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5:B15"/>
    <mergeCell ref="A16:B16"/>
    <mergeCell ref="A17:B17"/>
    <mergeCell ref="A40:B40"/>
    <mergeCell ref="A45:G45"/>
    <mergeCell ref="D33:E33"/>
    <mergeCell ref="D34:E34"/>
    <mergeCell ref="D35:E35"/>
    <mergeCell ref="D36:E36"/>
    <mergeCell ref="D37:F37"/>
    <mergeCell ref="A38:C38"/>
    <mergeCell ref="E38:G38"/>
  </mergeCells>
  <pageMargins left="0.78740157480314965" right="0.39370078740157483" top="0.6" bottom="0.19685039370078741" header="0.39370078740157483" footer="0"/>
  <pageSetup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1235A-31FB-4C0E-952F-0D849A9EFCD2}">
  <sheetPr>
    <tabColor rgb="FF7030A0"/>
  </sheetPr>
  <dimension ref="A1:J51"/>
  <sheetViews>
    <sheetView view="pageBreakPreview" zoomScale="90" zoomScaleNormal="12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" style="369" customWidth="1"/>
    <col min="7" max="7" width="12.5703125" style="369" customWidth="1"/>
    <col min="8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10" ht="33" customHeight="1">
      <c r="A1" s="768" t="s">
        <v>407</v>
      </c>
      <c r="B1" s="769"/>
      <c r="C1" s="770" t="s">
        <v>289</v>
      </c>
      <c r="D1" s="771"/>
      <c r="E1" s="771"/>
      <c r="F1" s="771"/>
      <c r="G1" s="772"/>
      <c r="H1" s="368"/>
    </row>
    <row r="2" spans="1:10" s="370" customFormat="1" ht="1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10" s="370" customFormat="1" ht="12" thickBot="1"/>
    <row r="4" spans="1:10" s="370" customFormat="1" ht="51.75" customHeight="1" thickBot="1">
      <c r="A4" s="778" t="s">
        <v>408</v>
      </c>
      <c r="B4" s="779"/>
      <c r="C4" s="780"/>
      <c r="D4" s="778" t="s">
        <v>335</v>
      </c>
      <c r="E4" s="779"/>
      <c r="F4" s="779"/>
      <c r="G4" s="780"/>
      <c r="I4" s="370" t="s">
        <v>335</v>
      </c>
    </row>
    <row r="5" spans="1:10" s="370" customFormat="1" ht="11.25">
      <c r="A5" s="371"/>
      <c r="B5" s="371"/>
      <c r="C5" s="371"/>
      <c r="D5" s="371"/>
      <c r="E5" s="371"/>
      <c r="F5" s="371"/>
      <c r="G5" s="371"/>
    </row>
    <row r="6" spans="1:10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10" s="370" customFormat="1" ht="12" customHeight="1">
      <c r="A7" s="372"/>
      <c r="B7" s="375"/>
      <c r="C7" s="375">
        <v>15</v>
      </c>
      <c r="D7" s="375" t="s">
        <v>296</v>
      </c>
      <c r="E7" s="375">
        <v>2.1</v>
      </c>
      <c r="F7" s="372"/>
      <c r="G7" s="372"/>
    </row>
    <row r="8" spans="1:10" s="370" customFormat="1">
      <c r="A8" s="377" t="s">
        <v>297</v>
      </c>
    </row>
    <row r="9" spans="1:10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0" s="370" customFormat="1" ht="11.25">
      <c r="A10" s="761" t="s">
        <v>303</v>
      </c>
      <c r="B10" s="761"/>
      <c r="C10" s="381"/>
      <c r="D10" s="382"/>
      <c r="E10" s="383">
        <v>0.01</v>
      </c>
      <c r="F10" s="384">
        <v>8.5663889869223393</v>
      </c>
      <c r="G10" s="380"/>
    </row>
    <row r="11" spans="1:10" s="370" customFormat="1" ht="11.25" customHeight="1">
      <c r="A11" s="761" t="s">
        <v>337</v>
      </c>
      <c r="B11" s="761"/>
      <c r="C11" s="381"/>
      <c r="D11" s="384">
        <v>168000</v>
      </c>
      <c r="E11" s="385">
        <v>35</v>
      </c>
      <c r="F11" s="384">
        <v>4800</v>
      </c>
      <c r="G11" s="380"/>
    </row>
    <row r="12" spans="1:10" s="370" customFormat="1" ht="12.75" customHeight="1">
      <c r="A12" s="782"/>
      <c r="B12" s="782"/>
      <c r="C12" s="381"/>
      <c r="D12" s="421"/>
      <c r="E12" s="422"/>
      <c r="F12" s="421"/>
      <c r="G12" s="423"/>
      <c r="I12" s="424"/>
      <c r="J12" s="425"/>
    </row>
    <row r="13" spans="1:10" s="370" customFormat="1" ht="11.25">
      <c r="A13" s="761"/>
      <c r="B13" s="761"/>
      <c r="C13" s="380"/>
      <c r="D13" s="386"/>
      <c r="E13" s="385"/>
      <c r="F13" s="384"/>
      <c r="G13" s="380"/>
    </row>
    <row r="14" spans="1:10" s="370" customFormat="1" ht="12" thickBot="1">
      <c r="F14" s="375" t="s">
        <v>304</v>
      </c>
      <c r="G14" s="387">
        <v>4808.566388986922</v>
      </c>
    </row>
    <row r="15" spans="1:10" s="370" customFormat="1" ht="13.5" thickBot="1">
      <c r="A15" s="377" t="s">
        <v>305</v>
      </c>
    </row>
    <row r="16" spans="1:10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9" s="370" customFormat="1" ht="12.75" customHeight="1">
      <c r="A17" s="764" t="s">
        <v>338</v>
      </c>
      <c r="B17" s="765"/>
      <c r="C17" s="379" t="s">
        <v>27</v>
      </c>
      <c r="D17" s="384">
        <v>6667</v>
      </c>
      <c r="E17" s="379">
        <v>1.3</v>
      </c>
      <c r="F17" s="384">
        <v>8667.1</v>
      </c>
      <c r="G17" s="380"/>
    </row>
    <row r="18" spans="1:9" s="370" customFormat="1" ht="12.75" customHeight="1">
      <c r="A18" s="764"/>
      <c r="B18" s="765"/>
      <c r="C18" s="379"/>
      <c r="D18" s="384"/>
      <c r="E18" s="379"/>
      <c r="F18" s="384"/>
      <c r="G18" s="380"/>
    </row>
    <row r="19" spans="1:9" s="370" customFormat="1" ht="12" thickBot="1">
      <c r="F19" s="375" t="s">
        <v>304</v>
      </c>
      <c r="G19" s="387">
        <v>8667.1</v>
      </c>
    </row>
    <row r="20" spans="1:9" s="370" customFormat="1" ht="13.5" thickBot="1">
      <c r="A20" s="377" t="s">
        <v>314</v>
      </c>
    </row>
    <row r="21" spans="1:9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9" s="370" customFormat="1" ht="36" customHeight="1">
      <c r="A22" s="395" t="s">
        <v>339</v>
      </c>
      <c r="B22" s="426">
        <v>1.3</v>
      </c>
      <c r="C22" s="381">
        <v>5</v>
      </c>
      <c r="D22" s="381">
        <v>6.5</v>
      </c>
      <c r="E22" s="421">
        <v>1233.33</v>
      </c>
      <c r="F22" s="421">
        <v>8016.6449999999995</v>
      </c>
      <c r="G22" s="380"/>
    </row>
    <row r="23" spans="1:9" s="370" customFormat="1" ht="11.25">
      <c r="A23" s="395"/>
      <c r="B23" s="379"/>
      <c r="C23" s="379"/>
      <c r="D23" s="379"/>
      <c r="E23" s="384"/>
      <c r="F23" s="384"/>
      <c r="G23" s="380"/>
    </row>
    <row r="24" spans="1:9" s="370" customFormat="1" ht="12" thickBot="1">
      <c r="F24" s="375" t="s">
        <v>304</v>
      </c>
      <c r="G24" s="387">
        <v>8016.6449999999995</v>
      </c>
    </row>
    <row r="25" spans="1:9" s="370" customFormat="1" ht="13.5" thickBot="1">
      <c r="A25" s="377" t="s">
        <v>320</v>
      </c>
    </row>
    <row r="26" spans="1:9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9" s="370" customFormat="1" ht="23.25" customHeight="1" thickBot="1">
      <c r="A27" s="401" t="s">
        <v>340</v>
      </c>
      <c r="B27" s="402">
        <v>83348.649602487611</v>
      </c>
      <c r="C27" s="403">
        <v>185</v>
      </c>
      <c r="D27" s="402">
        <v>154195.00176460209</v>
      </c>
      <c r="E27" s="403">
        <v>180</v>
      </c>
      <c r="F27" s="404">
        <v>856.63889869223385</v>
      </c>
      <c r="G27" s="405"/>
      <c r="H27" s="370" t="s">
        <v>341</v>
      </c>
    </row>
    <row r="28" spans="1:9" s="370" customFormat="1" ht="12" thickBot="1">
      <c r="F28" s="375" t="s">
        <v>304</v>
      </c>
      <c r="G28" s="407">
        <v>856.63889869223385</v>
      </c>
    </row>
    <row r="29" spans="1:9" s="370" customFormat="1" ht="12" thickBot="1">
      <c r="F29" s="408"/>
    </row>
    <row r="30" spans="1:9" s="370" customFormat="1" ht="12" thickBot="1">
      <c r="D30" s="409" t="s">
        <v>327</v>
      </c>
      <c r="E30" s="410"/>
      <c r="F30" s="410"/>
      <c r="G30" s="407">
        <v>22349</v>
      </c>
      <c r="I30" s="411"/>
    </row>
    <row r="31" spans="1:9" s="370" customFormat="1">
      <c r="A31" s="377"/>
    </row>
    <row r="32" spans="1:9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5" customHeight="1">
      <c r="C34" s="759" t="s">
        <v>67</v>
      </c>
      <c r="D34" s="759"/>
      <c r="E34" s="759"/>
      <c r="F34" s="416">
        <v>0.23</v>
      </c>
      <c r="G34" s="417">
        <v>5140.2700000000004</v>
      </c>
    </row>
    <row r="35" spans="1:9" s="370" customFormat="1" ht="15" customHeight="1">
      <c r="C35" s="759" t="s">
        <v>256</v>
      </c>
      <c r="D35" s="759"/>
      <c r="E35" s="759"/>
      <c r="F35" s="416">
        <v>0.02</v>
      </c>
      <c r="G35" s="417">
        <v>446.98</v>
      </c>
    </row>
    <row r="36" spans="1:9" s="370" customFormat="1" ht="15" customHeight="1">
      <c r="A36" s="369"/>
      <c r="B36" s="372"/>
      <c r="C36" s="759" t="s">
        <v>70</v>
      </c>
      <c r="D36" s="759"/>
      <c r="E36" s="759"/>
      <c r="F36" s="416">
        <v>0.05</v>
      </c>
      <c r="G36" s="417">
        <v>1117.45</v>
      </c>
      <c r="I36" s="418"/>
    </row>
    <row r="37" spans="1:9" s="370" customFormat="1" ht="15" customHeight="1">
      <c r="A37" s="372"/>
      <c r="C37" s="758" t="s">
        <v>330</v>
      </c>
      <c r="D37" s="758"/>
      <c r="E37" s="758"/>
      <c r="F37" s="758"/>
      <c r="G37" s="419">
        <v>29054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22EE4-A797-458A-9C92-980022F69FBB}">
  <sheetPr>
    <tabColor rgb="FF7030A0"/>
  </sheetPr>
  <dimension ref="A1:J53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2.4257812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5.25" customHeight="1">
      <c r="A1" s="768" t="s">
        <v>407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3.5" customHeight="1" thickBot="1">
      <c r="A4" s="778" t="s">
        <v>408</v>
      </c>
      <c r="B4" s="779"/>
      <c r="C4" s="780"/>
      <c r="D4" s="778" t="s">
        <v>342</v>
      </c>
      <c r="E4" s="779"/>
      <c r="F4" s="779"/>
      <c r="G4" s="780"/>
      <c r="I4" s="370" t="s">
        <v>342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16</v>
      </c>
      <c r="D7" s="429" t="s">
        <v>296</v>
      </c>
      <c r="E7" s="375">
        <v>2.2000000000000002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 customHeight="1">
      <c r="A10" s="785" t="s">
        <v>303</v>
      </c>
      <c r="B10" s="785"/>
      <c r="C10" s="430"/>
      <c r="D10" s="382"/>
      <c r="E10" s="383">
        <v>0.1</v>
      </c>
      <c r="F10" s="384">
        <v>1199.4055692802383</v>
      </c>
      <c r="G10" s="380"/>
    </row>
    <row r="11" spans="1:9" s="370" customFormat="1" ht="11.25" customHeight="1">
      <c r="A11" s="783"/>
      <c r="B11" s="784"/>
      <c r="C11" s="430"/>
      <c r="D11" s="382"/>
      <c r="E11" s="431"/>
      <c r="F11" s="384"/>
      <c r="G11" s="380"/>
    </row>
    <row r="12" spans="1:9" s="370" customFormat="1" ht="11.25" customHeight="1">
      <c r="A12" s="785"/>
      <c r="B12" s="785"/>
      <c r="C12" s="432"/>
      <c r="D12" s="433"/>
      <c r="E12" s="434"/>
      <c r="F12" s="384"/>
      <c r="G12" s="380"/>
    </row>
    <row r="13" spans="1:9" s="370" customFormat="1" ht="11.25" customHeight="1">
      <c r="A13" s="785"/>
      <c r="B13" s="785"/>
      <c r="C13" s="432"/>
      <c r="D13" s="433"/>
      <c r="E13" s="434"/>
      <c r="F13" s="384"/>
      <c r="G13" s="380"/>
    </row>
    <row r="14" spans="1:9" s="370" customFormat="1" ht="12" thickBot="1">
      <c r="F14" s="375" t="s">
        <v>304</v>
      </c>
      <c r="G14" s="387">
        <v>1199.4055692802383</v>
      </c>
    </row>
    <row r="15" spans="1:9" s="370" customFormat="1" ht="13.5" thickBot="1">
      <c r="A15" s="377" t="s">
        <v>305</v>
      </c>
    </row>
    <row r="16" spans="1:9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10" s="370" customFormat="1" ht="23.25" customHeight="1">
      <c r="A17" s="786"/>
      <c r="B17" s="787"/>
      <c r="C17" s="381"/>
      <c r="D17" s="421"/>
      <c r="E17" s="381"/>
      <c r="F17" s="421"/>
      <c r="G17" s="380"/>
    </row>
    <row r="18" spans="1:10" s="370" customFormat="1" ht="11.25">
      <c r="A18" s="764" t="s">
        <v>338</v>
      </c>
      <c r="B18" s="765"/>
      <c r="C18" s="379" t="s">
        <v>27</v>
      </c>
      <c r="D18" s="384">
        <v>6667</v>
      </c>
      <c r="E18" s="379">
        <v>1.3</v>
      </c>
      <c r="F18" s="384">
        <v>8667.1</v>
      </c>
      <c r="G18" s="380"/>
    </row>
    <row r="19" spans="1:10" s="370" customFormat="1" ht="11.25">
      <c r="A19" s="783"/>
      <c r="B19" s="784"/>
      <c r="C19" s="430"/>
      <c r="D19" s="433"/>
      <c r="E19" s="430"/>
      <c r="F19" s="384"/>
      <c r="G19" s="380"/>
    </row>
    <row r="20" spans="1:10" s="370" customFormat="1" ht="12.75" customHeight="1">
      <c r="A20" s="766"/>
      <c r="B20" s="767"/>
      <c r="C20" s="379"/>
      <c r="D20" s="384"/>
      <c r="E20" s="379"/>
      <c r="F20" s="384"/>
      <c r="G20" s="380"/>
    </row>
    <row r="21" spans="1:10" s="370" customFormat="1" ht="12" thickBot="1">
      <c r="F21" s="375" t="s">
        <v>304</v>
      </c>
      <c r="G21" s="387">
        <v>8667.1</v>
      </c>
    </row>
    <row r="22" spans="1:10" s="370" customFormat="1" ht="13.5" thickBot="1">
      <c r="A22" s="377" t="s">
        <v>314</v>
      </c>
    </row>
    <row r="23" spans="1:10" s="370" customFormat="1" ht="11.25">
      <c r="A23" s="392" t="s">
        <v>315</v>
      </c>
      <c r="B23" s="393" t="s">
        <v>316</v>
      </c>
      <c r="C23" s="388" t="s">
        <v>317</v>
      </c>
      <c r="D23" s="388" t="s">
        <v>318</v>
      </c>
      <c r="E23" s="388" t="s">
        <v>319</v>
      </c>
      <c r="F23" s="389" t="s">
        <v>302</v>
      </c>
      <c r="G23" s="394"/>
    </row>
    <row r="24" spans="1:10" s="370" customFormat="1" ht="38.25" customHeight="1">
      <c r="A24" s="395" t="s">
        <v>339</v>
      </c>
      <c r="B24" s="381">
        <v>1.3</v>
      </c>
      <c r="C24" s="435">
        <v>5</v>
      </c>
      <c r="D24" s="435">
        <v>6.5</v>
      </c>
      <c r="E24" s="436">
        <v>1233.33</v>
      </c>
      <c r="F24" s="421">
        <v>8016.6449999999995</v>
      </c>
      <c r="G24" s="380"/>
    </row>
    <row r="25" spans="1:10" s="370" customFormat="1" ht="11.25">
      <c r="A25" s="395"/>
      <c r="B25" s="379"/>
      <c r="C25" s="379"/>
      <c r="D25" s="379"/>
      <c r="E25" s="384"/>
      <c r="F25" s="384"/>
      <c r="G25" s="380"/>
    </row>
    <row r="26" spans="1:10" s="370" customFormat="1" ht="12" thickBot="1">
      <c r="F26" s="375" t="s">
        <v>304</v>
      </c>
      <c r="G26" s="387">
        <v>8016.6449999999995</v>
      </c>
    </row>
    <row r="27" spans="1:10" s="370" customFormat="1" ht="13.5" thickBot="1">
      <c r="A27" s="377" t="s">
        <v>320</v>
      </c>
    </row>
    <row r="28" spans="1:10" s="370" customFormat="1" ht="11.25">
      <c r="A28" s="392" t="s">
        <v>321</v>
      </c>
      <c r="B28" s="397" t="s">
        <v>322</v>
      </c>
      <c r="C28" s="398" t="s">
        <v>323</v>
      </c>
      <c r="D28" s="399" t="s">
        <v>324</v>
      </c>
      <c r="E28" s="400" t="s">
        <v>301</v>
      </c>
      <c r="F28" s="389" t="s">
        <v>302</v>
      </c>
      <c r="G28" s="390"/>
    </row>
    <row r="29" spans="1:10" s="370" customFormat="1" ht="23.25" customHeight="1" thickBot="1">
      <c r="A29" s="401" t="s">
        <v>325</v>
      </c>
      <c r="B29" s="402">
        <v>116698.92025429347</v>
      </c>
      <c r="C29" s="403">
        <v>185</v>
      </c>
      <c r="D29" s="402">
        <v>215893.00247044291</v>
      </c>
      <c r="E29" s="403">
        <v>18</v>
      </c>
      <c r="F29" s="404">
        <v>11994.055692802383</v>
      </c>
      <c r="G29" s="405"/>
      <c r="H29" s="370" t="s">
        <v>326</v>
      </c>
    </row>
    <row r="30" spans="1:10" s="370" customFormat="1" ht="12" thickBot="1">
      <c r="F30" s="375" t="s">
        <v>304</v>
      </c>
      <c r="G30" s="407">
        <v>11994.055692802383</v>
      </c>
      <c r="I30" s="412"/>
    </row>
    <row r="31" spans="1:10" s="370" customFormat="1" ht="12" thickBot="1">
      <c r="F31" s="408"/>
      <c r="I31" s="412"/>
    </row>
    <row r="32" spans="1:10" s="370" customFormat="1" ht="12" thickBot="1">
      <c r="D32" s="409" t="s">
        <v>327</v>
      </c>
      <c r="E32" s="410"/>
      <c r="F32" s="410"/>
      <c r="G32" s="407">
        <v>29877</v>
      </c>
      <c r="I32" s="411"/>
      <c r="J32" s="411"/>
    </row>
    <row r="33" spans="1:9" s="370" customFormat="1">
      <c r="A33" s="377"/>
    </row>
    <row r="34" spans="1:9" s="370" customFormat="1" ht="11.25">
      <c r="A34" s="410"/>
      <c r="B34" s="410"/>
      <c r="C34" s="408"/>
      <c r="D34" s="410"/>
      <c r="E34" s="408"/>
      <c r="F34" s="408"/>
    </row>
    <row r="35" spans="1:9" s="370" customFormat="1" ht="13.5" customHeight="1">
      <c r="A35" s="375"/>
      <c r="B35" s="427"/>
      <c r="C35" s="758" t="s">
        <v>11</v>
      </c>
      <c r="D35" s="758"/>
      <c r="E35" s="758"/>
      <c r="F35" s="428" t="s">
        <v>328</v>
      </c>
      <c r="G35" s="415" t="s">
        <v>329</v>
      </c>
    </row>
    <row r="36" spans="1:9" s="370" customFormat="1" ht="11.25">
      <c r="C36" s="759" t="s">
        <v>67</v>
      </c>
      <c r="D36" s="759"/>
      <c r="E36" s="759"/>
      <c r="F36" s="416">
        <v>0.23</v>
      </c>
      <c r="G36" s="417">
        <v>6871.71</v>
      </c>
    </row>
    <row r="37" spans="1:9" s="370" customFormat="1" ht="11.25">
      <c r="C37" s="759" t="s">
        <v>256</v>
      </c>
      <c r="D37" s="759"/>
      <c r="E37" s="759"/>
      <c r="F37" s="416">
        <v>0.02</v>
      </c>
      <c r="G37" s="417">
        <v>597.54</v>
      </c>
    </row>
    <row r="38" spans="1:9" s="370" customFormat="1">
      <c r="A38" s="369"/>
      <c r="B38" s="372"/>
      <c r="C38" s="759" t="s">
        <v>70</v>
      </c>
      <c r="D38" s="759"/>
      <c r="E38" s="759"/>
      <c r="F38" s="416">
        <v>0.05</v>
      </c>
      <c r="G38" s="417">
        <v>1493.8500000000001</v>
      </c>
      <c r="I38" s="418"/>
    </row>
    <row r="39" spans="1:9" s="370" customFormat="1" ht="11.25">
      <c r="A39" s="372"/>
      <c r="C39" s="758" t="s">
        <v>330</v>
      </c>
      <c r="D39" s="758"/>
      <c r="E39" s="758"/>
      <c r="F39" s="758"/>
      <c r="G39" s="419">
        <v>38840</v>
      </c>
      <c r="I39" s="418"/>
    </row>
    <row r="40" spans="1:9" s="370" customFormat="1" ht="11.25">
      <c r="A40" s="760"/>
      <c r="B40" s="760"/>
      <c r="C40" s="760"/>
      <c r="E40" s="760"/>
      <c r="F40" s="760"/>
      <c r="G40" s="760"/>
    </row>
    <row r="41" spans="1:9" s="370" customFormat="1" ht="9" customHeight="1">
      <c r="A41" s="420"/>
      <c r="B41" s="410"/>
      <c r="C41" s="410"/>
      <c r="D41" s="410"/>
      <c r="E41" s="410"/>
      <c r="F41" s="410"/>
      <c r="G41" s="410"/>
    </row>
    <row r="42" spans="1:9" s="370" customFormat="1" ht="11.25">
      <c r="A42" s="756" t="s">
        <v>331</v>
      </c>
      <c r="B42" s="756"/>
      <c r="D42" s="372"/>
      <c r="E42" s="372"/>
    </row>
    <row r="43" spans="1:9" s="370" customFormat="1" ht="11.25">
      <c r="A43" s="265" t="s">
        <v>332</v>
      </c>
      <c r="B43" s="307"/>
      <c r="C43" s="307"/>
      <c r="D43" s="370" t="s">
        <v>333</v>
      </c>
    </row>
    <row r="44" spans="1:9" s="370" customFormat="1" ht="11.25">
      <c r="A44" s="265" t="s">
        <v>333</v>
      </c>
      <c r="B44" s="307"/>
      <c r="C44" s="307"/>
      <c r="D44" s="370" t="s">
        <v>333</v>
      </c>
    </row>
    <row r="45" spans="1:9" s="370" customFormat="1" ht="11.25"/>
    <row r="46" spans="1:9" s="370" customFormat="1" ht="11.25">
      <c r="A46" s="265" t="s">
        <v>409</v>
      </c>
    </row>
    <row r="47" spans="1:9" s="370" customFormat="1" ht="11.25">
      <c r="A47" s="757"/>
      <c r="B47" s="757"/>
      <c r="C47" s="757"/>
      <c r="D47" s="757"/>
      <c r="E47" s="757"/>
      <c r="F47" s="757"/>
      <c r="G47" s="757"/>
    </row>
    <row r="48" spans="1:9" s="370" customFormat="1" ht="11.25">
      <c r="A48" s="781"/>
      <c r="B48" s="781"/>
      <c r="C48" s="781"/>
      <c r="D48" s="781"/>
      <c r="E48" s="781"/>
      <c r="F48" s="781"/>
      <c r="G48" s="781"/>
    </row>
    <row r="49" s="370" customFormat="1" ht="11.25"/>
    <row r="50" s="370" customFormat="1" ht="11.25"/>
    <row r="51" s="370" customFormat="1" ht="11.25"/>
    <row r="52" s="370" customFormat="1" ht="11.25"/>
    <row r="53" s="370" customFormat="1" ht="11.25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7DF26-64C2-4EF8-85A8-904AF353124A}">
  <sheetPr>
    <tabColor rgb="FF7030A0"/>
  </sheetPr>
  <dimension ref="A1:J51"/>
  <sheetViews>
    <sheetView view="pageBreakPreview" zoomScale="106" zoomScaleNormal="80" zoomScaleSheetLayoutView="106" workbookViewId="0">
      <selection sqref="A1:XFD1048576"/>
    </sheetView>
  </sheetViews>
  <sheetFormatPr baseColWidth="10" defaultRowHeight="12.75"/>
  <cols>
    <col min="1" max="1" width="31.7109375" style="369" customWidth="1"/>
    <col min="2" max="2" width="19.1406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8" width="11.42578125" style="369"/>
    <col min="9" max="9" width="12.140625" style="369" bestFit="1" customWidth="1"/>
    <col min="10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10" ht="34.5" customHeight="1">
      <c r="A1" s="768" t="s">
        <v>407</v>
      </c>
      <c r="B1" s="769"/>
      <c r="C1" s="770" t="s">
        <v>289</v>
      </c>
      <c r="D1" s="771"/>
      <c r="E1" s="771"/>
      <c r="F1" s="771"/>
      <c r="G1" s="772"/>
      <c r="H1" s="368"/>
    </row>
    <row r="2" spans="1:10" s="370" customFormat="1" ht="14.2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10" s="370" customFormat="1" ht="12" thickBot="1"/>
    <row r="4" spans="1:10" s="370" customFormat="1" ht="54" customHeight="1" thickBot="1">
      <c r="A4" s="778" t="s">
        <v>408</v>
      </c>
      <c r="B4" s="779"/>
      <c r="C4" s="780"/>
      <c r="D4" s="778" t="s">
        <v>343</v>
      </c>
      <c r="E4" s="779"/>
      <c r="F4" s="779"/>
      <c r="G4" s="780"/>
      <c r="J4" s="370" t="s">
        <v>343</v>
      </c>
    </row>
    <row r="5" spans="1:10" s="370" customFormat="1" ht="11.25">
      <c r="A5" s="371"/>
      <c r="B5" s="371"/>
      <c r="C5" s="371"/>
      <c r="D5" s="371"/>
      <c r="E5" s="371"/>
      <c r="F5" s="371"/>
      <c r="G5" s="371"/>
    </row>
    <row r="6" spans="1:10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10" s="370" customFormat="1" ht="12" customHeight="1">
      <c r="A7" s="372"/>
      <c r="B7" s="375"/>
      <c r="C7" s="375">
        <v>17</v>
      </c>
      <c r="D7" s="375" t="s">
        <v>296</v>
      </c>
      <c r="E7" s="375">
        <v>2.2999999999999998</v>
      </c>
      <c r="F7" s="372"/>
      <c r="G7" s="372"/>
    </row>
    <row r="8" spans="1:10" s="370" customFormat="1">
      <c r="A8" s="377" t="s">
        <v>297</v>
      </c>
    </row>
    <row r="9" spans="1:10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0" s="370" customFormat="1" ht="11.25" customHeight="1">
      <c r="A10" s="785" t="s">
        <v>344</v>
      </c>
      <c r="B10" s="785"/>
      <c r="C10" s="432"/>
      <c r="D10" s="433">
        <v>166000</v>
      </c>
      <c r="E10" s="434">
        <v>45</v>
      </c>
      <c r="F10" s="384">
        <v>3688.8888888888887</v>
      </c>
      <c r="G10" s="380"/>
    </row>
    <row r="11" spans="1:10" s="370" customFormat="1" ht="11.25" customHeight="1">
      <c r="A11" s="785" t="s">
        <v>345</v>
      </c>
      <c r="B11" s="785"/>
      <c r="C11" s="432"/>
      <c r="D11" s="433">
        <v>121000</v>
      </c>
      <c r="E11" s="434">
        <v>45</v>
      </c>
      <c r="F11" s="384">
        <v>2688.8888888888887</v>
      </c>
      <c r="G11" s="380"/>
    </row>
    <row r="12" spans="1:10" s="370" customFormat="1" ht="11.25" customHeight="1">
      <c r="A12" s="785" t="s">
        <v>346</v>
      </c>
      <c r="B12" s="785"/>
      <c r="C12" s="432"/>
      <c r="D12" s="433">
        <v>116000</v>
      </c>
      <c r="E12" s="434">
        <v>45</v>
      </c>
      <c r="F12" s="384">
        <v>2577.7777777777778</v>
      </c>
      <c r="G12" s="380"/>
    </row>
    <row r="13" spans="1:10" s="370" customFormat="1" ht="11.25">
      <c r="A13" s="785" t="s">
        <v>303</v>
      </c>
      <c r="B13" s="785"/>
      <c r="C13" s="432"/>
      <c r="D13" s="382"/>
      <c r="E13" s="383">
        <v>0.01</v>
      </c>
      <c r="F13" s="384">
        <v>6.1683714991555121</v>
      </c>
      <c r="G13" s="380"/>
    </row>
    <row r="14" spans="1:10" s="370" customFormat="1" ht="12" thickBot="1">
      <c r="F14" s="375" t="s">
        <v>304</v>
      </c>
      <c r="G14" s="387">
        <v>8961.7239270547107</v>
      </c>
    </row>
    <row r="15" spans="1:10" s="370" customFormat="1" ht="13.5" thickBot="1">
      <c r="A15" s="377" t="s">
        <v>305</v>
      </c>
    </row>
    <row r="16" spans="1:10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10" s="370" customFormat="1" ht="11.25">
      <c r="A17" s="785" t="s">
        <v>347</v>
      </c>
      <c r="B17" s="785"/>
      <c r="C17" s="430" t="s">
        <v>27</v>
      </c>
      <c r="D17" s="433">
        <v>55000</v>
      </c>
      <c r="E17" s="430">
        <v>1.3</v>
      </c>
      <c r="F17" s="384">
        <v>71500</v>
      </c>
      <c r="G17" s="380"/>
    </row>
    <row r="18" spans="1:10" s="370" customFormat="1" ht="12.75" customHeight="1">
      <c r="A18" s="764" t="s">
        <v>348</v>
      </c>
      <c r="B18" s="765"/>
      <c r="C18" s="379" t="s">
        <v>349</v>
      </c>
      <c r="D18" s="433">
        <v>40</v>
      </c>
      <c r="E18" s="379">
        <v>24</v>
      </c>
      <c r="F18" s="384">
        <v>960</v>
      </c>
      <c r="G18" s="380"/>
    </row>
    <row r="19" spans="1:10" s="370" customFormat="1" ht="12" thickBot="1">
      <c r="F19" s="375" t="s">
        <v>304</v>
      </c>
      <c r="G19" s="387">
        <v>72460</v>
      </c>
    </row>
    <row r="20" spans="1:10" s="370" customFormat="1" ht="13.5" thickBot="1">
      <c r="A20" s="377" t="s">
        <v>314</v>
      </c>
    </row>
    <row r="21" spans="1:10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10" s="370" customFormat="1" ht="11.25">
      <c r="A22" s="401" t="s">
        <v>350</v>
      </c>
      <c r="B22" s="403">
        <v>1.3</v>
      </c>
      <c r="C22" s="435">
        <v>74.14</v>
      </c>
      <c r="D22" s="379">
        <v>96.382000000000005</v>
      </c>
      <c r="E22" s="436">
        <v>1233.33</v>
      </c>
      <c r="F22" s="384">
        <v>118870.81206</v>
      </c>
      <c r="G22" s="380"/>
    </row>
    <row r="23" spans="1:10" s="370" customFormat="1" ht="11.25">
      <c r="A23" s="395"/>
      <c r="B23" s="379"/>
      <c r="C23" s="379"/>
      <c r="D23" s="379"/>
      <c r="E23" s="384"/>
      <c r="F23" s="384">
        <v>0</v>
      </c>
      <c r="G23" s="380"/>
    </row>
    <row r="24" spans="1:10" s="370" customFormat="1" ht="12" thickBot="1">
      <c r="F24" s="375" t="s">
        <v>304</v>
      </c>
      <c r="G24" s="387">
        <v>118870.81206</v>
      </c>
    </row>
    <row r="25" spans="1:10" s="370" customFormat="1" ht="13.5" thickBot="1">
      <c r="A25" s="377" t="s">
        <v>320</v>
      </c>
    </row>
    <row r="26" spans="1:10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10" s="370" customFormat="1" ht="18" customHeight="1" thickBot="1">
      <c r="A27" s="401" t="s">
        <v>325</v>
      </c>
      <c r="B27" s="402">
        <v>116698.92025429347</v>
      </c>
      <c r="C27" s="403">
        <v>185</v>
      </c>
      <c r="D27" s="402">
        <v>215893.00247044291</v>
      </c>
      <c r="E27" s="403">
        <v>350</v>
      </c>
      <c r="F27" s="404">
        <v>616.83714991555121</v>
      </c>
      <c r="G27" s="405"/>
      <c r="H27" s="370" t="s">
        <v>326</v>
      </c>
    </row>
    <row r="28" spans="1:10" s="370" customFormat="1" ht="12" thickBot="1">
      <c r="F28" s="375" t="s">
        <v>304</v>
      </c>
      <c r="G28" s="407">
        <v>616.83714991555121</v>
      </c>
      <c r="I28" s="412"/>
    </row>
    <row r="29" spans="1:10" s="370" customFormat="1" ht="12" thickBot="1">
      <c r="F29" s="408"/>
      <c r="I29" s="412"/>
    </row>
    <row r="30" spans="1:10" s="370" customFormat="1" ht="12" thickBot="1">
      <c r="D30" s="409" t="s">
        <v>327</v>
      </c>
      <c r="E30" s="410"/>
      <c r="F30" s="410"/>
      <c r="G30" s="407">
        <v>200909</v>
      </c>
      <c r="I30" s="411">
        <v>18081810</v>
      </c>
      <c r="J30" s="411"/>
    </row>
    <row r="31" spans="1:10" s="370" customFormat="1">
      <c r="A31" s="377"/>
    </row>
    <row r="32" spans="1:10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1.25">
      <c r="C34" s="759" t="s">
        <v>67</v>
      </c>
      <c r="D34" s="759"/>
      <c r="E34" s="759"/>
      <c r="F34" s="416">
        <v>0.23</v>
      </c>
      <c r="G34" s="417">
        <v>46209.07</v>
      </c>
    </row>
    <row r="35" spans="1:9" s="370" customFormat="1" ht="11.25">
      <c r="C35" s="759" t="s">
        <v>256</v>
      </c>
      <c r="D35" s="759"/>
      <c r="E35" s="759"/>
      <c r="F35" s="416">
        <v>0.02</v>
      </c>
      <c r="G35" s="417">
        <v>4018.1800000000003</v>
      </c>
    </row>
    <row r="36" spans="1:9" s="370" customFormat="1">
      <c r="A36" s="369"/>
      <c r="B36" s="372"/>
      <c r="C36" s="759" t="s">
        <v>70</v>
      </c>
      <c r="D36" s="759"/>
      <c r="E36" s="759"/>
      <c r="F36" s="416">
        <v>0.05</v>
      </c>
      <c r="G36" s="417">
        <v>10045.450000000001</v>
      </c>
      <c r="I36" s="418"/>
    </row>
    <row r="37" spans="1:9" s="370" customFormat="1" ht="11.25">
      <c r="A37" s="372"/>
      <c r="C37" s="758" t="s">
        <v>330</v>
      </c>
      <c r="D37" s="758"/>
      <c r="E37" s="758"/>
      <c r="F37" s="758"/>
      <c r="G37" s="419">
        <v>261182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4767E-6904-4736-8F79-01ECF57CAA12}">
  <sheetPr>
    <tabColor rgb="FF7030A0"/>
  </sheetPr>
  <dimension ref="A1:M48"/>
  <sheetViews>
    <sheetView view="pageBreakPreview" zoomScaleNormal="100" zoomScaleSheetLayoutView="100" workbookViewId="0">
      <selection activeCell="F19" sqref="F19"/>
    </sheetView>
  </sheetViews>
  <sheetFormatPr baseColWidth="10" defaultRowHeight="12.75"/>
  <cols>
    <col min="1" max="1" width="31.7109375" style="369" customWidth="1"/>
    <col min="2" max="2" width="19.140625" style="369" customWidth="1"/>
    <col min="3" max="3" width="11.140625" style="369" customWidth="1"/>
    <col min="4" max="4" width="10.85546875" style="369" customWidth="1"/>
    <col min="5" max="5" width="10.140625" style="369" customWidth="1"/>
    <col min="6" max="6" width="11.7109375" style="369" customWidth="1"/>
    <col min="7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0" customHeight="1">
      <c r="A1" s="768" t="s">
        <v>407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2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54" customHeight="1" thickBot="1">
      <c r="A4" s="778" t="s">
        <v>408</v>
      </c>
      <c r="B4" s="779"/>
      <c r="C4" s="780"/>
      <c r="D4" s="778" t="s">
        <v>351</v>
      </c>
      <c r="E4" s="779"/>
      <c r="F4" s="779"/>
      <c r="G4" s="780"/>
      <c r="I4" s="370" t="s">
        <v>351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352</v>
      </c>
      <c r="F6" s="376"/>
      <c r="G6" s="376"/>
    </row>
    <row r="7" spans="1:9" s="370" customFormat="1" ht="12" customHeight="1">
      <c r="A7" s="372"/>
      <c r="B7" s="375"/>
      <c r="C7" s="375">
        <v>18</v>
      </c>
      <c r="D7" s="375" t="s">
        <v>296</v>
      </c>
      <c r="E7" s="375">
        <v>2.4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85" t="s">
        <v>303</v>
      </c>
      <c r="B10" s="785"/>
      <c r="C10" s="432"/>
      <c r="D10" s="382"/>
      <c r="E10" s="383">
        <v>0.05</v>
      </c>
      <c r="F10" s="384">
        <v>43.178600494088585</v>
      </c>
      <c r="G10" s="380"/>
    </row>
    <row r="11" spans="1:9" s="370" customFormat="1" ht="12" thickBot="1">
      <c r="F11" s="375" t="s">
        <v>304</v>
      </c>
      <c r="G11" s="387">
        <v>43.178600494088585</v>
      </c>
    </row>
    <row r="12" spans="1:9" s="370" customFormat="1" ht="13.5" thickBot="1">
      <c r="A12" s="377" t="s">
        <v>305</v>
      </c>
    </row>
    <row r="13" spans="1:9" s="370" customFormat="1" ht="12.75" customHeight="1">
      <c r="A13" s="762" t="s">
        <v>298</v>
      </c>
      <c r="B13" s="763"/>
      <c r="C13" s="388" t="s">
        <v>306</v>
      </c>
      <c r="D13" s="388" t="s">
        <v>307</v>
      </c>
      <c r="E13" s="388" t="s">
        <v>308</v>
      </c>
      <c r="F13" s="389" t="s">
        <v>302</v>
      </c>
      <c r="G13" s="390"/>
    </row>
    <row r="14" spans="1:9" s="370" customFormat="1" ht="11.25">
      <c r="A14" s="785" t="s">
        <v>353</v>
      </c>
      <c r="B14" s="785"/>
      <c r="C14" s="430" t="s">
        <v>34</v>
      </c>
      <c r="D14" s="433">
        <v>5200</v>
      </c>
      <c r="E14" s="430">
        <v>1.05</v>
      </c>
      <c r="F14" s="384">
        <v>5460</v>
      </c>
      <c r="G14" s="380"/>
    </row>
    <row r="15" spans="1:9" s="370" customFormat="1" ht="12.75" customHeight="1">
      <c r="A15" s="764" t="s">
        <v>309</v>
      </c>
      <c r="B15" s="765"/>
      <c r="C15" s="379" t="s">
        <v>310</v>
      </c>
      <c r="D15" s="384">
        <v>7400</v>
      </c>
      <c r="E15" s="391">
        <v>1.0500000000000001E-2</v>
      </c>
      <c r="F15" s="384">
        <v>77.7</v>
      </c>
      <c r="G15" s="380"/>
    </row>
    <row r="16" spans="1:9" s="370" customFormat="1" ht="12" thickBot="1">
      <c r="F16" s="375" t="s">
        <v>304</v>
      </c>
      <c r="G16" s="387">
        <v>5537.7</v>
      </c>
    </row>
    <row r="17" spans="1:13" s="370" customFormat="1" ht="13.5" thickBot="1">
      <c r="A17" s="377" t="s">
        <v>314</v>
      </c>
    </row>
    <row r="18" spans="1:13" s="370" customFormat="1" ht="11.25">
      <c r="A18" s="392" t="s">
        <v>315</v>
      </c>
      <c r="B18" s="393" t="s">
        <v>316</v>
      </c>
      <c r="C18" s="388" t="s">
        <v>317</v>
      </c>
      <c r="D18" s="388" t="s">
        <v>318</v>
      </c>
      <c r="E18" s="388" t="s">
        <v>319</v>
      </c>
      <c r="F18" s="389" t="s">
        <v>302</v>
      </c>
      <c r="G18" s="394"/>
    </row>
    <row r="19" spans="1:13" s="370" customFormat="1" ht="15.75" customHeight="1">
      <c r="A19" s="395" t="s">
        <v>354</v>
      </c>
      <c r="B19" s="396">
        <v>1.05</v>
      </c>
      <c r="C19" s="379">
        <v>12.34</v>
      </c>
      <c r="D19" s="379">
        <v>12.957000000000001</v>
      </c>
      <c r="E19" s="384">
        <v>2</v>
      </c>
      <c r="F19" s="384">
        <v>25.914000000000001</v>
      </c>
      <c r="G19" s="380"/>
    </row>
    <row r="20" spans="1:13" s="370" customFormat="1" ht="11.25">
      <c r="A20" s="395"/>
      <c r="B20" s="379"/>
      <c r="C20" s="379"/>
      <c r="D20" s="379"/>
      <c r="E20" s="384"/>
      <c r="F20" s="384">
        <v>0</v>
      </c>
      <c r="G20" s="380"/>
    </row>
    <row r="21" spans="1:13" s="370" customFormat="1" ht="12" thickBot="1">
      <c r="F21" s="375" t="s">
        <v>304</v>
      </c>
      <c r="G21" s="387">
        <v>25.914000000000001</v>
      </c>
      <c r="K21" s="370">
        <v>6</v>
      </c>
    </row>
    <row r="22" spans="1:13" s="370" customFormat="1" ht="13.5" thickBot="1">
      <c r="A22" s="377" t="s">
        <v>320</v>
      </c>
    </row>
    <row r="23" spans="1:13" s="370" customFormat="1" ht="11.25">
      <c r="A23" s="392" t="s">
        <v>321</v>
      </c>
      <c r="B23" s="397" t="s">
        <v>322</v>
      </c>
      <c r="C23" s="398" t="s">
        <v>323</v>
      </c>
      <c r="D23" s="399" t="s">
        <v>324</v>
      </c>
      <c r="E23" s="400" t="s">
        <v>301</v>
      </c>
      <c r="F23" s="389" t="s">
        <v>302</v>
      </c>
      <c r="G23" s="390"/>
    </row>
    <row r="24" spans="1:13" s="370" customFormat="1" ht="23.25" customHeight="1" thickBot="1">
      <c r="A24" s="401" t="s">
        <v>325</v>
      </c>
      <c r="B24" s="402">
        <v>116698.92025429347</v>
      </c>
      <c r="C24" s="403">
        <v>185</v>
      </c>
      <c r="D24" s="402">
        <v>215893.00247044291</v>
      </c>
      <c r="E24" s="403">
        <v>250</v>
      </c>
      <c r="F24" s="404">
        <v>863.57200988177169</v>
      </c>
      <c r="G24" s="405"/>
      <c r="H24" s="370" t="s">
        <v>326</v>
      </c>
    </row>
    <row r="25" spans="1:13" s="370" customFormat="1" ht="12" thickBot="1">
      <c r="F25" s="375" t="s">
        <v>304</v>
      </c>
      <c r="G25" s="407">
        <v>863.57200988177169</v>
      </c>
      <c r="I25" s="412"/>
    </row>
    <row r="26" spans="1:13" s="370" customFormat="1" ht="12" thickBot="1">
      <c r="F26" s="408"/>
      <c r="I26" s="412"/>
    </row>
    <row r="27" spans="1:13" s="370" customFormat="1" ht="12" thickBot="1">
      <c r="D27" s="409" t="s">
        <v>327</v>
      </c>
      <c r="E27" s="410"/>
      <c r="F27" s="410"/>
      <c r="G27" s="407">
        <v>6470</v>
      </c>
      <c r="I27" s="411"/>
      <c r="J27" s="411"/>
    </row>
    <row r="28" spans="1:13" s="370" customFormat="1">
      <c r="A28" s="377"/>
    </row>
    <row r="29" spans="1:13" s="370" customFormat="1" ht="11.25">
      <c r="A29" s="410"/>
      <c r="B29" s="410"/>
      <c r="C29" s="408"/>
      <c r="D29" s="410"/>
      <c r="E29" s="408"/>
      <c r="F29" s="408"/>
    </row>
    <row r="30" spans="1:13" s="370" customFormat="1" ht="13.5" customHeight="1">
      <c r="A30" s="375"/>
      <c r="B30" s="427"/>
      <c r="C30" s="758" t="s">
        <v>11</v>
      </c>
      <c r="D30" s="758"/>
      <c r="E30" s="758"/>
      <c r="F30" s="428" t="s">
        <v>328</v>
      </c>
      <c r="G30" s="415" t="s">
        <v>329</v>
      </c>
    </row>
    <row r="31" spans="1:13" s="370" customFormat="1" ht="11.25">
      <c r="C31" s="759" t="s">
        <v>67</v>
      </c>
      <c r="D31" s="759"/>
      <c r="E31" s="759"/>
      <c r="F31" s="416">
        <v>0.23</v>
      </c>
      <c r="G31" s="417">
        <v>1488.1000000000001</v>
      </c>
    </row>
    <row r="32" spans="1:13" s="370" customFormat="1" ht="11.25">
      <c r="C32" s="759" t="s">
        <v>256</v>
      </c>
      <c r="D32" s="759"/>
      <c r="E32" s="759"/>
      <c r="F32" s="416">
        <v>0.02</v>
      </c>
      <c r="G32" s="417">
        <v>129.4</v>
      </c>
      <c r="I32" s="379" t="s">
        <v>355</v>
      </c>
      <c r="J32" s="379" t="s">
        <v>356</v>
      </c>
      <c r="K32" s="379" t="s">
        <v>357</v>
      </c>
      <c r="L32" s="379" t="s">
        <v>358</v>
      </c>
      <c r="M32" s="379" t="s">
        <v>359</v>
      </c>
    </row>
    <row r="33" spans="1:13" s="370" customFormat="1">
      <c r="A33" s="369"/>
      <c r="B33" s="372"/>
      <c r="C33" s="759" t="s">
        <v>70</v>
      </c>
      <c r="D33" s="759"/>
      <c r="E33" s="759"/>
      <c r="F33" s="416">
        <v>0.05</v>
      </c>
      <c r="G33" s="417">
        <v>323.5</v>
      </c>
      <c r="I33" s="386" t="s">
        <v>360</v>
      </c>
      <c r="J33" s="379">
        <v>6</v>
      </c>
      <c r="K33" s="379">
        <v>1</v>
      </c>
      <c r="L33" s="379">
        <v>6</v>
      </c>
      <c r="M33" s="437">
        <v>5333.333333333333</v>
      </c>
    </row>
    <row r="34" spans="1:13" s="370" customFormat="1" ht="11.25">
      <c r="A34" s="372"/>
      <c r="C34" s="758" t="s">
        <v>330</v>
      </c>
      <c r="D34" s="758"/>
      <c r="E34" s="758"/>
      <c r="F34" s="758"/>
      <c r="G34" s="419">
        <v>8411</v>
      </c>
      <c r="I34" s="386" t="s">
        <v>361</v>
      </c>
      <c r="J34" s="379">
        <v>6</v>
      </c>
      <c r="K34" s="379">
        <v>0.56000000000000005</v>
      </c>
      <c r="L34" s="379">
        <v>3.3600000000000003</v>
      </c>
      <c r="M34" s="437">
        <v>5505.9523809523807</v>
      </c>
    </row>
    <row r="35" spans="1:13" s="370" customFormat="1" ht="11.25">
      <c r="A35" s="760"/>
      <c r="B35" s="760"/>
      <c r="C35" s="760"/>
      <c r="E35" s="760"/>
      <c r="F35" s="760"/>
      <c r="G35" s="760"/>
      <c r="I35" s="379" t="s">
        <v>362</v>
      </c>
      <c r="J35" s="379">
        <v>6</v>
      </c>
      <c r="K35" s="379">
        <v>1.55</v>
      </c>
      <c r="L35" s="379">
        <v>9.3000000000000007</v>
      </c>
      <c r="M35" s="437">
        <v>5505.3763440860212</v>
      </c>
    </row>
    <row r="36" spans="1:13" s="370" customFormat="1" ht="15.75" customHeight="1">
      <c r="A36" s="420"/>
      <c r="B36" s="410"/>
      <c r="C36" s="410"/>
      <c r="D36" s="410"/>
      <c r="E36" s="410"/>
      <c r="F36" s="410"/>
      <c r="G36" s="410"/>
      <c r="I36" s="408"/>
      <c r="J36" s="408"/>
      <c r="K36" s="408"/>
      <c r="L36" s="408" t="s">
        <v>363</v>
      </c>
      <c r="M36" s="408">
        <v>5448.220686123911</v>
      </c>
    </row>
    <row r="37" spans="1:13" s="370" customFormat="1" ht="11.25">
      <c r="A37" s="756" t="s">
        <v>331</v>
      </c>
      <c r="B37" s="756"/>
      <c r="D37" s="372"/>
      <c r="E37" s="372"/>
      <c r="I37" s="408"/>
      <c r="J37" s="408"/>
      <c r="K37" s="408"/>
      <c r="L37" s="408"/>
      <c r="M37" s="408"/>
    </row>
    <row r="38" spans="1:13" s="370" customFormat="1" ht="11.25">
      <c r="A38" s="265" t="s">
        <v>332</v>
      </c>
      <c r="B38" s="307"/>
      <c r="C38" s="307"/>
      <c r="D38" s="370" t="s">
        <v>333</v>
      </c>
    </row>
    <row r="39" spans="1:13" s="370" customFormat="1" ht="11.25">
      <c r="A39" s="265" t="s">
        <v>333</v>
      </c>
      <c r="B39" s="307"/>
      <c r="C39" s="307"/>
      <c r="D39" s="370" t="s">
        <v>333</v>
      </c>
    </row>
    <row r="40" spans="1:13" s="370" customFormat="1" ht="11.25"/>
    <row r="41" spans="1:13" s="370" customFormat="1" ht="11.25">
      <c r="A41" s="265" t="s">
        <v>409</v>
      </c>
    </row>
    <row r="42" spans="1:13" s="370" customFormat="1" ht="11.25">
      <c r="A42" s="757"/>
      <c r="B42" s="757"/>
      <c r="C42" s="757"/>
      <c r="D42" s="757"/>
      <c r="E42" s="757"/>
      <c r="F42" s="757"/>
      <c r="G42" s="757"/>
    </row>
    <row r="43" spans="1:13" s="370" customFormat="1" ht="11.25">
      <c r="A43" s="781"/>
      <c r="B43" s="781"/>
      <c r="C43" s="781"/>
      <c r="D43" s="781"/>
      <c r="E43" s="781"/>
      <c r="F43" s="781"/>
      <c r="G43" s="781"/>
    </row>
    <row r="44" spans="1:13" s="370" customFormat="1" ht="11.25"/>
    <row r="45" spans="1:13" s="370" customFormat="1" ht="11.25"/>
    <row r="46" spans="1:13" s="370" customFormat="1" ht="11.25"/>
    <row r="47" spans="1:13" s="370" customFormat="1" ht="11.25"/>
    <row r="48" spans="1:13" s="370" customFormat="1" ht="11.25"/>
  </sheetData>
  <mergeCells count="19">
    <mergeCell ref="C32:E32"/>
    <mergeCell ref="A1:B1"/>
    <mergeCell ref="C1:G2"/>
    <mergeCell ref="A2:B2"/>
    <mergeCell ref="A4:C4"/>
    <mergeCell ref="D4:G4"/>
    <mergeCell ref="A10:B10"/>
    <mergeCell ref="A13:B13"/>
    <mergeCell ref="A14:B14"/>
    <mergeCell ref="A15:B15"/>
    <mergeCell ref="C30:E30"/>
    <mergeCell ref="C31:E31"/>
    <mergeCell ref="A43:G43"/>
    <mergeCell ref="C33:E33"/>
    <mergeCell ref="C34:F34"/>
    <mergeCell ref="A35:C35"/>
    <mergeCell ref="E35:G35"/>
    <mergeCell ref="A37:B37"/>
    <mergeCell ref="A42:G42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4035B-217C-4CAC-956C-19AF8F1099DB}">
  <sheetPr>
    <tabColor rgb="FF7030A0"/>
  </sheetPr>
  <dimension ref="A1:J53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3.710937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3.75" customHeight="1">
      <c r="A1" s="790" t="s">
        <v>407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6.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8" customHeight="1" thickBot="1">
      <c r="A4" s="778" t="s">
        <v>408</v>
      </c>
      <c r="B4" s="779"/>
      <c r="C4" s="780"/>
      <c r="D4" s="778" t="s">
        <v>364</v>
      </c>
      <c r="E4" s="779"/>
      <c r="F4" s="779"/>
      <c r="G4" s="780"/>
      <c r="I4" s="370" t="s">
        <v>364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19</v>
      </c>
      <c r="D7" s="375" t="s">
        <v>296</v>
      </c>
      <c r="E7" s="375">
        <v>2.5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 customHeight="1">
      <c r="A10" s="785" t="s">
        <v>303</v>
      </c>
      <c r="B10" s="785"/>
      <c r="C10" s="430"/>
      <c r="D10" s="382"/>
      <c r="E10" s="383">
        <v>0.05</v>
      </c>
      <c r="F10" s="384">
        <v>1982.7928798305982</v>
      </c>
      <c r="G10" s="380"/>
    </row>
    <row r="11" spans="1:9" s="370" customFormat="1" ht="11.25" customHeight="1">
      <c r="A11" s="788" t="s">
        <v>365</v>
      </c>
      <c r="B11" s="789"/>
      <c r="C11" s="435"/>
      <c r="D11" s="436">
        <v>6000</v>
      </c>
      <c r="E11" s="403">
        <v>3</v>
      </c>
      <c r="F11" s="421">
        <v>2000</v>
      </c>
      <c r="G11" s="380"/>
    </row>
    <row r="12" spans="1:9" s="370" customFormat="1" ht="12" thickBot="1">
      <c r="F12" s="375" t="s">
        <v>304</v>
      </c>
      <c r="G12" s="387">
        <v>3982.7928798305984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>
      <c r="A15" s="785" t="s">
        <v>366</v>
      </c>
      <c r="B15" s="785"/>
      <c r="C15" s="430" t="s">
        <v>27</v>
      </c>
      <c r="D15" s="433">
        <v>419250</v>
      </c>
      <c r="E15" s="430">
        <v>1.05</v>
      </c>
      <c r="F15" s="384">
        <v>440212.5</v>
      </c>
      <c r="G15" s="380"/>
    </row>
    <row r="16" spans="1:9" s="370" customFormat="1" ht="11.25">
      <c r="A16" s="782" t="s">
        <v>367</v>
      </c>
      <c r="B16" s="782"/>
      <c r="C16" s="381" t="s">
        <v>310</v>
      </c>
      <c r="D16" s="421">
        <v>7000</v>
      </c>
      <c r="E16" s="381">
        <v>1.3</v>
      </c>
      <c r="F16" s="384">
        <v>9100</v>
      </c>
      <c r="G16" s="380"/>
    </row>
    <row r="17" spans="1:10" s="370" customFormat="1" ht="18.75" customHeight="1">
      <c r="A17" s="788" t="s">
        <v>368</v>
      </c>
      <c r="B17" s="789"/>
      <c r="C17" s="435" t="s">
        <v>369</v>
      </c>
      <c r="D17" s="436">
        <v>4722.55</v>
      </c>
      <c r="E17" s="435">
        <v>4.5999999999999996</v>
      </c>
      <c r="F17" s="421">
        <v>21723.73</v>
      </c>
      <c r="G17" s="380"/>
    </row>
    <row r="18" spans="1:10" s="370" customFormat="1" ht="11.25">
      <c r="A18" s="783"/>
      <c r="B18" s="784"/>
      <c r="C18" s="430"/>
      <c r="D18" s="433"/>
      <c r="E18" s="430"/>
      <c r="F18" s="384"/>
      <c r="G18" s="380"/>
    </row>
    <row r="19" spans="1:10" s="370" customFormat="1" ht="11.25">
      <c r="A19" s="783"/>
      <c r="B19" s="784"/>
      <c r="C19" s="430"/>
      <c r="D19" s="433"/>
      <c r="E19" s="430"/>
      <c r="F19" s="384"/>
      <c r="G19" s="380"/>
    </row>
    <row r="20" spans="1:10" s="370" customFormat="1" ht="12.75" customHeight="1">
      <c r="A20" s="766"/>
      <c r="B20" s="767"/>
      <c r="C20" s="379"/>
      <c r="D20" s="384"/>
      <c r="E20" s="379"/>
      <c r="F20" s="384"/>
      <c r="G20" s="380"/>
    </row>
    <row r="21" spans="1:10" s="370" customFormat="1" ht="12" thickBot="1">
      <c r="F21" s="375" t="s">
        <v>304</v>
      </c>
      <c r="G21" s="387">
        <v>471036.23</v>
      </c>
      <c r="I21" s="370">
        <v>47103.623</v>
      </c>
    </row>
    <row r="22" spans="1:10" s="370" customFormat="1" ht="13.5" thickBot="1">
      <c r="A22" s="377" t="s">
        <v>314</v>
      </c>
    </row>
    <row r="23" spans="1:10" s="370" customFormat="1" ht="11.25">
      <c r="A23" s="392" t="s">
        <v>315</v>
      </c>
      <c r="B23" s="393" t="s">
        <v>316</v>
      </c>
      <c r="C23" s="388" t="s">
        <v>317</v>
      </c>
      <c r="D23" s="388" t="s">
        <v>318</v>
      </c>
      <c r="E23" s="388" t="s">
        <v>319</v>
      </c>
      <c r="F23" s="389" t="s">
        <v>302</v>
      </c>
      <c r="G23" s="394"/>
    </row>
    <row r="24" spans="1:10" s="370" customFormat="1" ht="11.25">
      <c r="A24" s="438" t="s">
        <v>350</v>
      </c>
      <c r="B24" s="439">
        <v>1.5</v>
      </c>
      <c r="C24" s="439">
        <v>74.14</v>
      </c>
      <c r="D24" s="439">
        <v>111.21000000000001</v>
      </c>
      <c r="E24" s="440">
        <v>1233.33</v>
      </c>
      <c r="F24" s="441">
        <v>137158.6293</v>
      </c>
      <c r="G24" s="380"/>
    </row>
    <row r="25" spans="1:10" s="370" customFormat="1" ht="11.25">
      <c r="A25" s="395"/>
      <c r="B25" s="379"/>
      <c r="C25" s="379"/>
      <c r="D25" s="379"/>
      <c r="E25" s="384"/>
      <c r="F25" s="384">
        <v>0</v>
      </c>
      <c r="G25" s="380"/>
    </row>
    <row r="26" spans="1:10" s="370" customFormat="1" ht="12" thickBot="1">
      <c r="F26" s="375" t="s">
        <v>304</v>
      </c>
      <c r="G26" s="387">
        <v>137158.6293</v>
      </c>
    </row>
    <row r="27" spans="1:10" s="370" customFormat="1" ht="13.5" thickBot="1">
      <c r="A27" s="377" t="s">
        <v>320</v>
      </c>
    </row>
    <row r="28" spans="1:10" s="370" customFormat="1" ht="11.25">
      <c r="A28" s="392" t="s">
        <v>321</v>
      </c>
      <c r="B28" s="397" t="s">
        <v>322</v>
      </c>
      <c r="C28" s="398" t="s">
        <v>323</v>
      </c>
      <c r="D28" s="399" t="s">
        <v>324</v>
      </c>
      <c r="E28" s="400" t="s">
        <v>301</v>
      </c>
      <c r="F28" s="389" t="s">
        <v>302</v>
      </c>
      <c r="G28" s="390"/>
    </row>
    <row r="29" spans="1:10" s="370" customFormat="1" ht="23.25" customHeight="1" thickBot="1">
      <c r="A29" s="401" t="s">
        <v>370</v>
      </c>
      <c r="B29" s="402">
        <v>150049.19090609931</v>
      </c>
      <c r="C29" s="403">
        <v>185</v>
      </c>
      <c r="D29" s="402">
        <v>277591.00317628373</v>
      </c>
      <c r="E29" s="403">
        <v>7</v>
      </c>
      <c r="F29" s="404">
        <v>39655.857596611961</v>
      </c>
      <c r="G29" s="405"/>
      <c r="H29" s="370" t="s">
        <v>371</v>
      </c>
    </row>
    <row r="30" spans="1:10" s="370" customFormat="1" ht="12" thickBot="1">
      <c r="F30" s="375" t="s">
        <v>304</v>
      </c>
      <c r="G30" s="407">
        <v>39655.857596611961</v>
      </c>
      <c r="I30" s="412"/>
    </row>
    <row r="31" spans="1:10" s="370" customFormat="1" ht="12" thickBot="1">
      <c r="F31" s="408"/>
      <c r="I31" s="412"/>
    </row>
    <row r="32" spans="1:10" s="370" customFormat="1" ht="12" thickBot="1">
      <c r="D32" s="409" t="s">
        <v>327</v>
      </c>
      <c r="E32" s="410"/>
      <c r="F32" s="410"/>
      <c r="G32" s="407">
        <v>651834</v>
      </c>
      <c r="I32" s="411"/>
      <c r="J32" s="411"/>
    </row>
    <row r="33" spans="1:9" s="370" customFormat="1">
      <c r="A33" s="377"/>
    </row>
    <row r="34" spans="1:9" s="370" customFormat="1" ht="11.25">
      <c r="A34" s="410"/>
      <c r="B34" s="410"/>
      <c r="C34" s="408"/>
      <c r="D34" s="410"/>
      <c r="E34" s="408"/>
      <c r="F34" s="408"/>
    </row>
    <row r="35" spans="1:9" s="370" customFormat="1" ht="13.5" customHeight="1">
      <c r="A35" s="375"/>
      <c r="B35" s="427"/>
      <c r="C35" s="758" t="s">
        <v>11</v>
      </c>
      <c r="D35" s="758"/>
      <c r="E35" s="758"/>
      <c r="F35" s="428" t="s">
        <v>328</v>
      </c>
      <c r="G35" s="415" t="s">
        <v>329</v>
      </c>
    </row>
    <row r="36" spans="1:9" s="370" customFormat="1" ht="11.25">
      <c r="C36" s="759" t="s">
        <v>67</v>
      </c>
      <c r="D36" s="759"/>
      <c r="E36" s="759"/>
      <c r="F36" s="416">
        <v>0.23</v>
      </c>
      <c r="G36" s="417">
        <v>149921.82</v>
      </c>
    </row>
    <row r="37" spans="1:9" s="370" customFormat="1" ht="11.25">
      <c r="C37" s="759" t="s">
        <v>256</v>
      </c>
      <c r="D37" s="759"/>
      <c r="E37" s="759"/>
      <c r="F37" s="416">
        <v>0.02</v>
      </c>
      <c r="G37" s="417">
        <v>13036.68</v>
      </c>
    </row>
    <row r="38" spans="1:9" s="370" customFormat="1">
      <c r="A38" s="369"/>
      <c r="B38" s="372"/>
      <c r="C38" s="759" t="s">
        <v>70</v>
      </c>
      <c r="D38" s="759"/>
      <c r="E38" s="759"/>
      <c r="F38" s="416">
        <v>0.05</v>
      </c>
      <c r="G38" s="417">
        <v>32591.7</v>
      </c>
      <c r="I38" s="418"/>
    </row>
    <row r="39" spans="1:9" s="370" customFormat="1" ht="11.25">
      <c r="A39" s="372"/>
      <c r="C39" s="758" t="s">
        <v>330</v>
      </c>
      <c r="D39" s="758"/>
      <c r="E39" s="758"/>
      <c r="F39" s="758"/>
      <c r="G39" s="419">
        <v>847384</v>
      </c>
      <c r="I39" s="418"/>
    </row>
    <row r="40" spans="1:9" s="370" customFormat="1" ht="11.25">
      <c r="A40" s="760"/>
      <c r="B40" s="760"/>
      <c r="C40" s="760"/>
      <c r="E40" s="760"/>
      <c r="F40" s="760"/>
      <c r="G40" s="760"/>
    </row>
    <row r="41" spans="1:9" s="370" customFormat="1" ht="9" customHeight="1">
      <c r="A41" s="420"/>
      <c r="B41" s="410"/>
      <c r="C41" s="410"/>
      <c r="D41" s="410"/>
      <c r="E41" s="410"/>
      <c r="F41" s="410"/>
      <c r="G41" s="410"/>
    </row>
    <row r="42" spans="1:9" s="370" customFormat="1" ht="11.25">
      <c r="A42" s="756" t="s">
        <v>331</v>
      </c>
      <c r="B42" s="756"/>
      <c r="D42" s="372"/>
      <c r="E42" s="372"/>
    </row>
    <row r="43" spans="1:9" s="370" customFormat="1" ht="11.25">
      <c r="A43" s="265" t="s">
        <v>332</v>
      </c>
      <c r="B43" s="307"/>
      <c r="C43" s="307"/>
      <c r="D43" s="370" t="s">
        <v>333</v>
      </c>
    </row>
    <row r="44" spans="1:9" s="370" customFormat="1" ht="11.25">
      <c r="A44" s="265" t="s">
        <v>333</v>
      </c>
      <c r="B44" s="307"/>
      <c r="C44" s="307"/>
      <c r="D44" s="370" t="s">
        <v>333</v>
      </c>
    </row>
    <row r="45" spans="1:9" s="370" customFormat="1" ht="11.25"/>
    <row r="46" spans="1:9" s="370" customFormat="1" ht="11.25">
      <c r="A46" s="265" t="s">
        <v>409</v>
      </c>
    </row>
    <row r="47" spans="1:9" s="370" customFormat="1" ht="11.25">
      <c r="A47" s="757"/>
      <c r="B47" s="757"/>
      <c r="C47" s="757"/>
      <c r="D47" s="757"/>
      <c r="E47" s="757"/>
      <c r="F47" s="757"/>
      <c r="G47" s="757"/>
    </row>
    <row r="48" spans="1:9" s="370" customFormat="1" ht="11.25">
      <c r="A48" s="781"/>
      <c r="B48" s="781"/>
      <c r="C48" s="781"/>
      <c r="D48" s="781"/>
      <c r="E48" s="781"/>
      <c r="F48" s="781"/>
      <c r="G48" s="781"/>
    </row>
    <row r="49" s="370" customFormat="1" ht="11.25"/>
    <row r="50" s="370" customFormat="1" ht="11.25"/>
    <row r="51" s="370" customFormat="1" ht="11.25"/>
    <row r="52" s="370" customFormat="1" ht="11.25"/>
    <row r="53" s="370" customFormat="1" ht="11.25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2457C-6B6A-4F11-BD8B-A4EBACAA3E5B}">
  <sheetPr>
    <tabColor rgb="FF7030A0"/>
  </sheetPr>
  <dimension ref="A1:I51"/>
  <sheetViews>
    <sheetView view="pageBreakPreview" zoomScaleNormal="100" zoomScaleSheetLayoutView="100" workbookViewId="0">
      <selection activeCell="H22" sqref="H22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9" ht="32.25" customHeight="1">
      <c r="A1" s="790" t="s">
        <v>407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3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45.75" customHeight="1" thickBot="1">
      <c r="A4" s="778" t="s">
        <v>408</v>
      </c>
      <c r="B4" s="779"/>
      <c r="C4" s="780"/>
      <c r="D4" s="778" t="s">
        <v>372</v>
      </c>
      <c r="E4" s="779"/>
      <c r="F4" s="779"/>
      <c r="G4" s="780"/>
      <c r="I4" s="370" t="s">
        <v>373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20</v>
      </c>
      <c r="D7" s="375" t="s">
        <v>296</v>
      </c>
      <c r="E7" s="375">
        <v>2.6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1" t="s">
        <v>303</v>
      </c>
      <c r="B10" s="761"/>
      <c r="C10" s="381"/>
      <c r="D10" s="382"/>
      <c r="E10" s="383">
        <v>0.1</v>
      </c>
      <c r="F10" s="384">
        <v>3965.5857596611963</v>
      </c>
      <c r="G10" s="380"/>
    </row>
    <row r="11" spans="1:9" s="370" customFormat="1" ht="11.25">
      <c r="A11" s="761"/>
      <c r="B11" s="761"/>
      <c r="C11" s="380"/>
      <c r="D11" s="386"/>
      <c r="E11" s="385"/>
      <c r="F11" s="384"/>
      <c r="G11" s="380"/>
    </row>
    <row r="12" spans="1:9" s="370" customFormat="1" ht="12" thickBot="1">
      <c r="F12" s="375" t="s">
        <v>304</v>
      </c>
      <c r="G12" s="387">
        <v>3965.5857596611963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 customHeight="1">
      <c r="A15" s="785" t="s">
        <v>366</v>
      </c>
      <c r="B15" s="785"/>
      <c r="C15" s="435" t="s">
        <v>27</v>
      </c>
      <c r="D15" s="436">
        <v>419250</v>
      </c>
      <c r="E15" s="381">
        <v>0.6</v>
      </c>
      <c r="F15" s="421">
        <v>251550</v>
      </c>
      <c r="G15" s="380"/>
    </row>
    <row r="16" spans="1:9" s="370" customFormat="1" ht="11.25" customHeight="1">
      <c r="A16" s="782" t="s">
        <v>374</v>
      </c>
      <c r="B16" s="782"/>
      <c r="C16" s="381" t="s">
        <v>27</v>
      </c>
      <c r="D16" s="421">
        <v>80000</v>
      </c>
      <c r="E16" s="381">
        <v>0.4</v>
      </c>
      <c r="F16" s="384">
        <v>32000</v>
      </c>
      <c r="G16" s="380"/>
    </row>
    <row r="17" spans="1:9" s="370" customFormat="1" ht="24" customHeight="1">
      <c r="A17" s="788" t="s">
        <v>368</v>
      </c>
      <c r="B17" s="789"/>
      <c r="C17" s="435" t="s">
        <v>369</v>
      </c>
      <c r="D17" s="436">
        <v>4722.55</v>
      </c>
      <c r="E17" s="403">
        <v>2</v>
      </c>
      <c r="F17" s="421">
        <v>9445.1</v>
      </c>
      <c r="G17" s="380"/>
    </row>
    <row r="18" spans="1:9" s="370" customFormat="1" ht="12.75" customHeight="1">
      <c r="A18" s="782" t="s">
        <v>375</v>
      </c>
      <c r="B18" s="782"/>
      <c r="C18" s="381" t="s">
        <v>310</v>
      </c>
      <c r="D18" s="421">
        <v>40</v>
      </c>
      <c r="E18" s="381">
        <v>100</v>
      </c>
      <c r="F18" s="384">
        <v>4000</v>
      </c>
      <c r="G18" s="380"/>
    </row>
    <row r="19" spans="1:9" s="370" customFormat="1" ht="12" thickBot="1">
      <c r="F19" s="375" t="s">
        <v>304</v>
      </c>
      <c r="G19" s="387">
        <v>296995.09999999998</v>
      </c>
    </row>
    <row r="20" spans="1:9" s="370" customFormat="1" ht="13.5" thickBot="1">
      <c r="A20" s="377" t="s">
        <v>314</v>
      </c>
    </row>
    <row r="21" spans="1:9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9" s="370" customFormat="1" ht="22.5">
      <c r="A22" s="401" t="s">
        <v>376</v>
      </c>
      <c r="B22" s="426">
        <v>0.4</v>
      </c>
      <c r="C22" s="381">
        <v>74.14</v>
      </c>
      <c r="D22" s="381">
        <v>29.656000000000002</v>
      </c>
      <c r="E22" s="421">
        <v>1233.33</v>
      </c>
      <c r="F22" s="421">
        <v>36575.634480000001</v>
      </c>
      <c r="G22" s="380"/>
    </row>
    <row r="23" spans="1:9" s="370" customFormat="1" ht="11.25">
      <c r="A23" s="438" t="s">
        <v>350</v>
      </c>
      <c r="B23" s="439">
        <v>0.89999999999999991</v>
      </c>
      <c r="C23" s="439">
        <v>74.14</v>
      </c>
      <c r="D23" s="439">
        <v>66.725999999999999</v>
      </c>
      <c r="E23" s="440">
        <v>1233.33</v>
      </c>
      <c r="F23" s="441">
        <v>82295.177579999989</v>
      </c>
      <c r="G23" s="380"/>
    </row>
    <row r="24" spans="1:9" s="370" customFormat="1" ht="12" thickBot="1">
      <c r="F24" s="375" t="s">
        <v>304</v>
      </c>
      <c r="G24" s="387">
        <v>118870.81206</v>
      </c>
    </row>
    <row r="25" spans="1:9" s="370" customFormat="1" ht="13.5" thickBot="1">
      <c r="A25" s="377" t="s">
        <v>320</v>
      </c>
    </row>
    <row r="26" spans="1:9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9" s="370" customFormat="1" ht="23.25" customHeight="1" thickBot="1">
      <c r="A27" s="401" t="s">
        <v>370</v>
      </c>
      <c r="B27" s="402">
        <v>150049.19090609931</v>
      </c>
      <c r="C27" s="403">
        <v>185</v>
      </c>
      <c r="D27" s="402">
        <v>277591.00317628373</v>
      </c>
      <c r="E27" s="403">
        <v>7</v>
      </c>
      <c r="F27" s="404">
        <v>39655.857596611961</v>
      </c>
      <c r="G27" s="405"/>
      <c r="H27" s="370" t="s">
        <v>371</v>
      </c>
    </row>
    <row r="28" spans="1:9" s="370" customFormat="1" ht="12" thickBot="1">
      <c r="F28" s="375" t="s">
        <v>304</v>
      </c>
      <c r="G28" s="407">
        <v>39655.857596611961</v>
      </c>
    </row>
    <row r="29" spans="1:9" s="370" customFormat="1" ht="12" thickBot="1">
      <c r="F29" s="408"/>
    </row>
    <row r="30" spans="1:9" s="370" customFormat="1" ht="12" thickBot="1">
      <c r="D30" s="409" t="s">
        <v>327</v>
      </c>
      <c r="E30" s="410"/>
      <c r="F30" s="410"/>
      <c r="G30" s="407">
        <v>459487</v>
      </c>
      <c r="I30" s="411"/>
    </row>
    <row r="31" spans="1:9" s="370" customFormat="1">
      <c r="A31" s="377"/>
    </row>
    <row r="32" spans="1:9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1.25">
      <c r="C34" s="759" t="s">
        <v>67</v>
      </c>
      <c r="D34" s="759"/>
      <c r="E34" s="759"/>
      <c r="F34" s="416">
        <v>0.23</v>
      </c>
      <c r="G34" s="417">
        <v>105682.01000000001</v>
      </c>
    </row>
    <row r="35" spans="1:9" s="370" customFormat="1" ht="11.25">
      <c r="C35" s="759" t="s">
        <v>256</v>
      </c>
      <c r="D35" s="759"/>
      <c r="E35" s="759"/>
      <c r="F35" s="416">
        <v>0.02</v>
      </c>
      <c r="G35" s="417">
        <v>9189.74</v>
      </c>
    </row>
    <row r="36" spans="1:9" s="370" customFormat="1">
      <c r="A36" s="369"/>
      <c r="B36" s="372"/>
      <c r="C36" s="759" t="s">
        <v>70</v>
      </c>
      <c r="D36" s="759"/>
      <c r="E36" s="759"/>
      <c r="F36" s="416">
        <v>0.05</v>
      </c>
      <c r="G36" s="417">
        <v>22974.350000000002</v>
      </c>
      <c r="I36" s="418"/>
    </row>
    <row r="37" spans="1:9" s="370" customFormat="1" ht="11.25">
      <c r="A37" s="372"/>
      <c r="C37" s="758" t="s">
        <v>330</v>
      </c>
      <c r="D37" s="758"/>
      <c r="E37" s="758"/>
      <c r="F37" s="758"/>
      <c r="G37" s="419">
        <v>597333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9D307-A030-40EA-8A8D-9FFC97DDB991}">
  <sheetPr>
    <tabColor rgb="FF7030A0"/>
  </sheetPr>
  <dimension ref="A1:M50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9" width="11.42578125" style="369"/>
    <col min="10" max="10" width="3.5703125" style="369" bestFit="1" customWidth="1"/>
    <col min="11" max="11" width="3.42578125" style="369" bestFit="1" customWidth="1"/>
    <col min="12" max="12" width="5.28515625" style="369" bestFit="1" customWidth="1"/>
    <col min="13" max="13" width="3" style="369" bestFit="1" customWidth="1"/>
    <col min="14" max="241" width="11.42578125" style="369"/>
    <col min="242" max="242" width="29.85546875" style="369" customWidth="1"/>
    <col min="243" max="243" width="15.42578125" style="369" customWidth="1"/>
    <col min="244" max="244" width="11.140625" style="369" customWidth="1"/>
    <col min="245" max="245" width="12" style="369" customWidth="1"/>
    <col min="246" max="246" width="10.140625" style="369" customWidth="1"/>
    <col min="247" max="247" width="11.28515625" style="369" customWidth="1"/>
    <col min="248" max="497" width="11.42578125" style="369"/>
    <col min="498" max="498" width="29.85546875" style="369" customWidth="1"/>
    <col min="499" max="499" width="15.42578125" style="369" customWidth="1"/>
    <col min="500" max="500" width="11.140625" style="369" customWidth="1"/>
    <col min="501" max="501" width="12" style="369" customWidth="1"/>
    <col min="502" max="502" width="10.140625" style="369" customWidth="1"/>
    <col min="503" max="503" width="11.28515625" style="369" customWidth="1"/>
    <col min="504" max="753" width="11.42578125" style="369"/>
    <col min="754" max="754" width="29.85546875" style="369" customWidth="1"/>
    <col min="755" max="755" width="15.42578125" style="369" customWidth="1"/>
    <col min="756" max="756" width="11.140625" style="369" customWidth="1"/>
    <col min="757" max="757" width="12" style="369" customWidth="1"/>
    <col min="758" max="758" width="10.140625" style="369" customWidth="1"/>
    <col min="759" max="759" width="11.28515625" style="369" customWidth="1"/>
    <col min="760" max="1009" width="11.42578125" style="369"/>
    <col min="1010" max="1010" width="29.85546875" style="369" customWidth="1"/>
    <col min="1011" max="1011" width="15.42578125" style="369" customWidth="1"/>
    <col min="1012" max="1012" width="11.140625" style="369" customWidth="1"/>
    <col min="1013" max="1013" width="12" style="369" customWidth="1"/>
    <col min="1014" max="1014" width="10.140625" style="369" customWidth="1"/>
    <col min="1015" max="1015" width="11.28515625" style="369" customWidth="1"/>
    <col min="1016" max="1265" width="11.42578125" style="369"/>
    <col min="1266" max="1266" width="29.85546875" style="369" customWidth="1"/>
    <col min="1267" max="1267" width="15.42578125" style="369" customWidth="1"/>
    <col min="1268" max="1268" width="11.140625" style="369" customWidth="1"/>
    <col min="1269" max="1269" width="12" style="369" customWidth="1"/>
    <col min="1270" max="1270" width="10.140625" style="369" customWidth="1"/>
    <col min="1271" max="1271" width="11.28515625" style="369" customWidth="1"/>
    <col min="1272" max="1521" width="11.42578125" style="369"/>
    <col min="1522" max="1522" width="29.85546875" style="369" customWidth="1"/>
    <col min="1523" max="1523" width="15.42578125" style="369" customWidth="1"/>
    <col min="1524" max="1524" width="11.140625" style="369" customWidth="1"/>
    <col min="1525" max="1525" width="12" style="369" customWidth="1"/>
    <col min="1526" max="1526" width="10.140625" style="369" customWidth="1"/>
    <col min="1527" max="1527" width="11.28515625" style="369" customWidth="1"/>
    <col min="1528" max="1777" width="11.42578125" style="369"/>
    <col min="1778" max="1778" width="29.85546875" style="369" customWidth="1"/>
    <col min="1779" max="1779" width="15.42578125" style="369" customWidth="1"/>
    <col min="1780" max="1780" width="11.140625" style="369" customWidth="1"/>
    <col min="1781" max="1781" width="12" style="369" customWidth="1"/>
    <col min="1782" max="1782" width="10.140625" style="369" customWidth="1"/>
    <col min="1783" max="1783" width="11.28515625" style="369" customWidth="1"/>
    <col min="1784" max="2033" width="11.42578125" style="369"/>
    <col min="2034" max="2034" width="29.85546875" style="369" customWidth="1"/>
    <col min="2035" max="2035" width="15.42578125" style="369" customWidth="1"/>
    <col min="2036" max="2036" width="11.140625" style="369" customWidth="1"/>
    <col min="2037" max="2037" width="12" style="369" customWidth="1"/>
    <col min="2038" max="2038" width="10.140625" style="369" customWidth="1"/>
    <col min="2039" max="2039" width="11.28515625" style="369" customWidth="1"/>
    <col min="2040" max="2289" width="11.42578125" style="369"/>
    <col min="2290" max="2290" width="29.85546875" style="369" customWidth="1"/>
    <col min="2291" max="2291" width="15.42578125" style="369" customWidth="1"/>
    <col min="2292" max="2292" width="11.140625" style="369" customWidth="1"/>
    <col min="2293" max="2293" width="12" style="369" customWidth="1"/>
    <col min="2294" max="2294" width="10.140625" style="369" customWidth="1"/>
    <col min="2295" max="2295" width="11.28515625" style="369" customWidth="1"/>
    <col min="2296" max="2545" width="11.42578125" style="369"/>
    <col min="2546" max="2546" width="29.85546875" style="369" customWidth="1"/>
    <col min="2547" max="2547" width="15.42578125" style="369" customWidth="1"/>
    <col min="2548" max="2548" width="11.140625" style="369" customWidth="1"/>
    <col min="2549" max="2549" width="12" style="369" customWidth="1"/>
    <col min="2550" max="2550" width="10.140625" style="369" customWidth="1"/>
    <col min="2551" max="2551" width="11.28515625" style="369" customWidth="1"/>
    <col min="2552" max="2801" width="11.42578125" style="369"/>
    <col min="2802" max="2802" width="29.85546875" style="369" customWidth="1"/>
    <col min="2803" max="2803" width="15.42578125" style="369" customWidth="1"/>
    <col min="2804" max="2804" width="11.140625" style="369" customWidth="1"/>
    <col min="2805" max="2805" width="12" style="369" customWidth="1"/>
    <col min="2806" max="2806" width="10.140625" style="369" customWidth="1"/>
    <col min="2807" max="2807" width="11.28515625" style="369" customWidth="1"/>
    <col min="2808" max="3057" width="11.42578125" style="369"/>
    <col min="3058" max="3058" width="29.85546875" style="369" customWidth="1"/>
    <col min="3059" max="3059" width="15.42578125" style="369" customWidth="1"/>
    <col min="3060" max="3060" width="11.140625" style="369" customWidth="1"/>
    <col min="3061" max="3061" width="12" style="369" customWidth="1"/>
    <col min="3062" max="3062" width="10.140625" style="369" customWidth="1"/>
    <col min="3063" max="3063" width="11.28515625" style="369" customWidth="1"/>
    <col min="3064" max="3313" width="11.42578125" style="369"/>
    <col min="3314" max="3314" width="29.85546875" style="369" customWidth="1"/>
    <col min="3315" max="3315" width="15.42578125" style="369" customWidth="1"/>
    <col min="3316" max="3316" width="11.140625" style="369" customWidth="1"/>
    <col min="3317" max="3317" width="12" style="369" customWidth="1"/>
    <col min="3318" max="3318" width="10.140625" style="369" customWidth="1"/>
    <col min="3319" max="3319" width="11.28515625" style="369" customWidth="1"/>
    <col min="3320" max="3569" width="11.42578125" style="369"/>
    <col min="3570" max="3570" width="29.85546875" style="369" customWidth="1"/>
    <col min="3571" max="3571" width="15.42578125" style="369" customWidth="1"/>
    <col min="3572" max="3572" width="11.140625" style="369" customWidth="1"/>
    <col min="3573" max="3573" width="12" style="369" customWidth="1"/>
    <col min="3574" max="3574" width="10.140625" style="369" customWidth="1"/>
    <col min="3575" max="3575" width="11.28515625" style="369" customWidth="1"/>
    <col min="3576" max="3825" width="11.42578125" style="369"/>
    <col min="3826" max="3826" width="29.85546875" style="369" customWidth="1"/>
    <col min="3827" max="3827" width="15.42578125" style="369" customWidth="1"/>
    <col min="3828" max="3828" width="11.140625" style="369" customWidth="1"/>
    <col min="3829" max="3829" width="12" style="369" customWidth="1"/>
    <col min="3830" max="3830" width="10.140625" style="369" customWidth="1"/>
    <col min="3831" max="3831" width="11.28515625" style="369" customWidth="1"/>
    <col min="3832" max="4081" width="11.42578125" style="369"/>
    <col min="4082" max="4082" width="29.85546875" style="369" customWidth="1"/>
    <col min="4083" max="4083" width="15.42578125" style="369" customWidth="1"/>
    <col min="4084" max="4084" width="11.140625" style="369" customWidth="1"/>
    <col min="4085" max="4085" width="12" style="369" customWidth="1"/>
    <col min="4086" max="4086" width="10.140625" style="369" customWidth="1"/>
    <col min="4087" max="4087" width="11.28515625" style="369" customWidth="1"/>
    <col min="4088" max="4337" width="11.42578125" style="369"/>
    <col min="4338" max="4338" width="29.85546875" style="369" customWidth="1"/>
    <col min="4339" max="4339" width="15.42578125" style="369" customWidth="1"/>
    <col min="4340" max="4340" width="11.140625" style="369" customWidth="1"/>
    <col min="4341" max="4341" width="12" style="369" customWidth="1"/>
    <col min="4342" max="4342" width="10.140625" style="369" customWidth="1"/>
    <col min="4343" max="4343" width="11.28515625" style="369" customWidth="1"/>
    <col min="4344" max="4593" width="11.42578125" style="369"/>
    <col min="4594" max="4594" width="29.85546875" style="369" customWidth="1"/>
    <col min="4595" max="4595" width="15.42578125" style="369" customWidth="1"/>
    <col min="4596" max="4596" width="11.140625" style="369" customWidth="1"/>
    <col min="4597" max="4597" width="12" style="369" customWidth="1"/>
    <col min="4598" max="4598" width="10.140625" style="369" customWidth="1"/>
    <col min="4599" max="4599" width="11.28515625" style="369" customWidth="1"/>
    <col min="4600" max="4849" width="11.42578125" style="369"/>
    <col min="4850" max="4850" width="29.85546875" style="369" customWidth="1"/>
    <col min="4851" max="4851" width="15.42578125" style="369" customWidth="1"/>
    <col min="4852" max="4852" width="11.140625" style="369" customWidth="1"/>
    <col min="4853" max="4853" width="12" style="369" customWidth="1"/>
    <col min="4854" max="4854" width="10.140625" style="369" customWidth="1"/>
    <col min="4855" max="4855" width="11.28515625" style="369" customWidth="1"/>
    <col min="4856" max="5105" width="11.42578125" style="369"/>
    <col min="5106" max="5106" width="29.85546875" style="369" customWidth="1"/>
    <col min="5107" max="5107" width="15.42578125" style="369" customWidth="1"/>
    <col min="5108" max="5108" width="11.140625" style="369" customWidth="1"/>
    <col min="5109" max="5109" width="12" style="369" customWidth="1"/>
    <col min="5110" max="5110" width="10.140625" style="369" customWidth="1"/>
    <col min="5111" max="5111" width="11.28515625" style="369" customWidth="1"/>
    <col min="5112" max="5361" width="11.42578125" style="369"/>
    <col min="5362" max="5362" width="29.85546875" style="369" customWidth="1"/>
    <col min="5363" max="5363" width="15.42578125" style="369" customWidth="1"/>
    <col min="5364" max="5364" width="11.140625" style="369" customWidth="1"/>
    <col min="5365" max="5365" width="12" style="369" customWidth="1"/>
    <col min="5366" max="5366" width="10.140625" style="369" customWidth="1"/>
    <col min="5367" max="5367" width="11.28515625" style="369" customWidth="1"/>
    <col min="5368" max="5617" width="11.42578125" style="369"/>
    <col min="5618" max="5618" width="29.85546875" style="369" customWidth="1"/>
    <col min="5619" max="5619" width="15.42578125" style="369" customWidth="1"/>
    <col min="5620" max="5620" width="11.140625" style="369" customWidth="1"/>
    <col min="5621" max="5621" width="12" style="369" customWidth="1"/>
    <col min="5622" max="5622" width="10.140625" style="369" customWidth="1"/>
    <col min="5623" max="5623" width="11.28515625" style="369" customWidth="1"/>
    <col min="5624" max="5873" width="11.42578125" style="369"/>
    <col min="5874" max="5874" width="29.85546875" style="369" customWidth="1"/>
    <col min="5875" max="5875" width="15.42578125" style="369" customWidth="1"/>
    <col min="5876" max="5876" width="11.140625" style="369" customWidth="1"/>
    <col min="5877" max="5877" width="12" style="369" customWidth="1"/>
    <col min="5878" max="5878" width="10.140625" style="369" customWidth="1"/>
    <col min="5879" max="5879" width="11.28515625" style="369" customWidth="1"/>
    <col min="5880" max="6129" width="11.42578125" style="369"/>
    <col min="6130" max="6130" width="29.85546875" style="369" customWidth="1"/>
    <col min="6131" max="6131" width="15.42578125" style="369" customWidth="1"/>
    <col min="6132" max="6132" width="11.140625" style="369" customWidth="1"/>
    <col min="6133" max="6133" width="12" style="369" customWidth="1"/>
    <col min="6134" max="6134" width="10.140625" style="369" customWidth="1"/>
    <col min="6135" max="6135" width="11.28515625" style="369" customWidth="1"/>
    <col min="6136" max="6385" width="11.42578125" style="369"/>
    <col min="6386" max="6386" width="29.85546875" style="369" customWidth="1"/>
    <col min="6387" max="6387" width="15.42578125" style="369" customWidth="1"/>
    <col min="6388" max="6388" width="11.140625" style="369" customWidth="1"/>
    <col min="6389" max="6389" width="12" style="369" customWidth="1"/>
    <col min="6390" max="6390" width="10.140625" style="369" customWidth="1"/>
    <col min="6391" max="6391" width="11.28515625" style="369" customWidth="1"/>
    <col min="6392" max="6641" width="11.42578125" style="369"/>
    <col min="6642" max="6642" width="29.85546875" style="369" customWidth="1"/>
    <col min="6643" max="6643" width="15.42578125" style="369" customWidth="1"/>
    <col min="6644" max="6644" width="11.140625" style="369" customWidth="1"/>
    <col min="6645" max="6645" width="12" style="369" customWidth="1"/>
    <col min="6646" max="6646" width="10.140625" style="369" customWidth="1"/>
    <col min="6647" max="6647" width="11.28515625" style="369" customWidth="1"/>
    <col min="6648" max="6897" width="11.42578125" style="369"/>
    <col min="6898" max="6898" width="29.85546875" style="369" customWidth="1"/>
    <col min="6899" max="6899" width="15.42578125" style="369" customWidth="1"/>
    <col min="6900" max="6900" width="11.140625" style="369" customWidth="1"/>
    <col min="6901" max="6901" width="12" style="369" customWidth="1"/>
    <col min="6902" max="6902" width="10.140625" style="369" customWidth="1"/>
    <col min="6903" max="6903" width="11.28515625" style="369" customWidth="1"/>
    <col min="6904" max="7153" width="11.42578125" style="369"/>
    <col min="7154" max="7154" width="29.85546875" style="369" customWidth="1"/>
    <col min="7155" max="7155" width="15.42578125" style="369" customWidth="1"/>
    <col min="7156" max="7156" width="11.140625" style="369" customWidth="1"/>
    <col min="7157" max="7157" width="12" style="369" customWidth="1"/>
    <col min="7158" max="7158" width="10.140625" style="369" customWidth="1"/>
    <col min="7159" max="7159" width="11.28515625" style="369" customWidth="1"/>
    <col min="7160" max="7409" width="11.42578125" style="369"/>
    <col min="7410" max="7410" width="29.85546875" style="369" customWidth="1"/>
    <col min="7411" max="7411" width="15.42578125" style="369" customWidth="1"/>
    <col min="7412" max="7412" width="11.140625" style="369" customWidth="1"/>
    <col min="7413" max="7413" width="12" style="369" customWidth="1"/>
    <col min="7414" max="7414" width="10.140625" style="369" customWidth="1"/>
    <col min="7415" max="7415" width="11.28515625" style="369" customWidth="1"/>
    <col min="7416" max="7665" width="11.42578125" style="369"/>
    <col min="7666" max="7666" width="29.85546875" style="369" customWidth="1"/>
    <col min="7667" max="7667" width="15.42578125" style="369" customWidth="1"/>
    <col min="7668" max="7668" width="11.140625" style="369" customWidth="1"/>
    <col min="7669" max="7669" width="12" style="369" customWidth="1"/>
    <col min="7670" max="7670" width="10.140625" style="369" customWidth="1"/>
    <col min="7671" max="7671" width="11.28515625" style="369" customWidth="1"/>
    <col min="7672" max="7921" width="11.42578125" style="369"/>
    <col min="7922" max="7922" width="29.85546875" style="369" customWidth="1"/>
    <col min="7923" max="7923" width="15.42578125" style="369" customWidth="1"/>
    <col min="7924" max="7924" width="11.140625" style="369" customWidth="1"/>
    <col min="7925" max="7925" width="12" style="369" customWidth="1"/>
    <col min="7926" max="7926" width="10.140625" style="369" customWidth="1"/>
    <col min="7927" max="7927" width="11.28515625" style="369" customWidth="1"/>
    <col min="7928" max="8177" width="11.42578125" style="369"/>
    <col min="8178" max="8178" width="29.85546875" style="369" customWidth="1"/>
    <col min="8179" max="8179" width="15.42578125" style="369" customWidth="1"/>
    <col min="8180" max="8180" width="11.140625" style="369" customWidth="1"/>
    <col min="8181" max="8181" width="12" style="369" customWidth="1"/>
    <col min="8182" max="8182" width="10.140625" style="369" customWidth="1"/>
    <col min="8183" max="8183" width="11.28515625" style="369" customWidth="1"/>
    <col min="8184" max="8433" width="11.42578125" style="369"/>
    <col min="8434" max="8434" width="29.85546875" style="369" customWidth="1"/>
    <col min="8435" max="8435" width="15.42578125" style="369" customWidth="1"/>
    <col min="8436" max="8436" width="11.140625" style="369" customWidth="1"/>
    <col min="8437" max="8437" width="12" style="369" customWidth="1"/>
    <col min="8438" max="8438" width="10.140625" style="369" customWidth="1"/>
    <col min="8439" max="8439" width="11.28515625" style="369" customWidth="1"/>
    <col min="8440" max="8689" width="11.42578125" style="369"/>
    <col min="8690" max="8690" width="29.85546875" style="369" customWidth="1"/>
    <col min="8691" max="8691" width="15.42578125" style="369" customWidth="1"/>
    <col min="8692" max="8692" width="11.140625" style="369" customWidth="1"/>
    <col min="8693" max="8693" width="12" style="369" customWidth="1"/>
    <col min="8694" max="8694" width="10.140625" style="369" customWidth="1"/>
    <col min="8695" max="8695" width="11.28515625" style="369" customWidth="1"/>
    <col min="8696" max="8945" width="11.42578125" style="369"/>
    <col min="8946" max="8946" width="29.85546875" style="369" customWidth="1"/>
    <col min="8947" max="8947" width="15.42578125" style="369" customWidth="1"/>
    <col min="8948" max="8948" width="11.140625" style="369" customWidth="1"/>
    <col min="8949" max="8949" width="12" style="369" customWidth="1"/>
    <col min="8950" max="8950" width="10.140625" style="369" customWidth="1"/>
    <col min="8951" max="8951" width="11.28515625" style="369" customWidth="1"/>
    <col min="8952" max="9201" width="11.42578125" style="369"/>
    <col min="9202" max="9202" width="29.85546875" style="369" customWidth="1"/>
    <col min="9203" max="9203" width="15.42578125" style="369" customWidth="1"/>
    <col min="9204" max="9204" width="11.140625" style="369" customWidth="1"/>
    <col min="9205" max="9205" width="12" style="369" customWidth="1"/>
    <col min="9206" max="9206" width="10.140625" style="369" customWidth="1"/>
    <col min="9207" max="9207" width="11.28515625" style="369" customWidth="1"/>
    <col min="9208" max="9457" width="11.42578125" style="369"/>
    <col min="9458" max="9458" width="29.85546875" style="369" customWidth="1"/>
    <col min="9459" max="9459" width="15.42578125" style="369" customWidth="1"/>
    <col min="9460" max="9460" width="11.140625" style="369" customWidth="1"/>
    <col min="9461" max="9461" width="12" style="369" customWidth="1"/>
    <col min="9462" max="9462" width="10.140625" style="369" customWidth="1"/>
    <col min="9463" max="9463" width="11.28515625" style="369" customWidth="1"/>
    <col min="9464" max="9713" width="11.42578125" style="369"/>
    <col min="9714" max="9714" width="29.85546875" style="369" customWidth="1"/>
    <col min="9715" max="9715" width="15.42578125" style="369" customWidth="1"/>
    <col min="9716" max="9716" width="11.140625" style="369" customWidth="1"/>
    <col min="9717" max="9717" width="12" style="369" customWidth="1"/>
    <col min="9718" max="9718" width="10.140625" style="369" customWidth="1"/>
    <col min="9719" max="9719" width="11.28515625" style="369" customWidth="1"/>
    <col min="9720" max="9969" width="11.42578125" style="369"/>
    <col min="9970" max="9970" width="29.85546875" style="369" customWidth="1"/>
    <col min="9971" max="9971" width="15.42578125" style="369" customWidth="1"/>
    <col min="9972" max="9972" width="11.140625" style="369" customWidth="1"/>
    <col min="9973" max="9973" width="12" style="369" customWidth="1"/>
    <col min="9974" max="9974" width="10.140625" style="369" customWidth="1"/>
    <col min="9975" max="9975" width="11.28515625" style="369" customWidth="1"/>
    <col min="9976" max="10225" width="11.42578125" style="369"/>
    <col min="10226" max="10226" width="29.85546875" style="369" customWidth="1"/>
    <col min="10227" max="10227" width="15.42578125" style="369" customWidth="1"/>
    <col min="10228" max="10228" width="11.140625" style="369" customWidth="1"/>
    <col min="10229" max="10229" width="12" style="369" customWidth="1"/>
    <col min="10230" max="10230" width="10.140625" style="369" customWidth="1"/>
    <col min="10231" max="10231" width="11.28515625" style="369" customWidth="1"/>
    <col min="10232" max="10481" width="11.42578125" style="369"/>
    <col min="10482" max="10482" width="29.85546875" style="369" customWidth="1"/>
    <col min="10483" max="10483" width="15.42578125" style="369" customWidth="1"/>
    <col min="10484" max="10484" width="11.140625" style="369" customWidth="1"/>
    <col min="10485" max="10485" width="12" style="369" customWidth="1"/>
    <col min="10486" max="10486" width="10.140625" style="369" customWidth="1"/>
    <col min="10487" max="10487" width="11.28515625" style="369" customWidth="1"/>
    <col min="10488" max="10737" width="11.42578125" style="369"/>
    <col min="10738" max="10738" width="29.85546875" style="369" customWidth="1"/>
    <col min="10739" max="10739" width="15.42578125" style="369" customWidth="1"/>
    <col min="10740" max="10740" width="11.140625" style="369" customWidth="1"/>
    <col min="10741" max="10741" width="12" style="369" customWidth="1"/>
    <col min="10742" max="10742" width="10.140625" style="369" customWidth="1"/>
    <col min="10743" max="10743" width="11.28515625" style="369" customWidth="1"/>
    <col min="10744" max="10993" width="11.42578125" style="369"/>
    <col min="10994" max="10994" width="29.85546875" style="369" customWidth="1"/>
    <col min="10995" max="10995" width="15.42578125" style="369" customWidth="1"/>
    <col min="10996" max="10996" width="11.140625" style="369" customWidth="1"/>
    <col min="10997" max="10997" width="12" style="369" customWidth="1"/>
    <col min="10998" max="10998" width="10.140625" style="369" customWidth="1"/>
    <col min="10999" max="10999" width="11.28515625" style="369" customWidth="1"/>
    <col min="11000" max="11249" width="11.42578125" style="369"/>
    <col min="11250" max="11250" width="29.85546875" style="369" customWidth="1"/>
    <col min="11251" max="11251" width="15.42578125" style="369" customWidth="1"/>
    <col min="11252" max="11252" width="11.140625" style="369" customWidth="1"/>
    <col min="11253" max="11253" width="12" style="369" customWidth="1"/>
    <col min="11254" max="11254" width="10.140625" style="369" customWidth="1"/>
    <col min="11255" max="11255" width="11.28515625" style="369" customWidth="1"/>
    <col min="11256" max="11505" width="11.42578125" style="369"/>
    <col min="11506" max="11506" width="29.85546875" style="369" customWidth="1"/>
    <col min="11507" max="11507" width="15.42578125" style="369" customWidth="1"/>
    <col min="11508" max="11508" width="11.140625" style="369" customWidth="1"/>
    <col min="11509" max="11509" width="12" style="369" customWidth="1"/>
    <col min="11510" max="11510" width="10.140625" style="369" customWidth="1"/>
    <col min="11511" max="11511" width="11.28515625" style="369" customWidth="1"/>
    <col min="11512" max="11761" width="11.42578125" style="369"/>
    <col min="11762" max="11762" width="29.85546875" style="369" customWidth="1"/>
    <col min="11763" max="11763" width="15.42578125" style="369" customWidth="1"/>
    <col min="11764" max="11764" width="11.140625" style="369" customWidth="1"/>
    <col min="11765" max="11765" width="12" style="369" customWidth="1"/>
    <col min="11766" max="11766" width="10.140625" style="369" customWidth="1"/>
    <col min="11767" max="11767" width="11.28515625" style="369" customWidth="1"/>
    <col min="11768" max="12017" width="11.42578125" style="369"/>
    <col min="12018" max="12018" width="29.85546875" style="369" customWidth="1"/>
    <col min="12019" max="12019" width="15.42578125" style="369" customWidth="1"/>
    <col min="12020" max="12020" width="11.140625" style="369" customWidth="1"/>
    <col min="12021" max="12021" width="12" style="369" customWidth="1"/>
    <col min="12022" max="12022" width="10.140625" style="369" customWidth="1"/>
    <col min="12023" max="12023" width="11.28515625" style="369" customWidth="1"/>
    <col min="12024" max="12273" width="11.42578125" style="369"/>
    <col min="12274" max="12274" width="29.85546875" style="369" customWidth="1"/>
    <col min="12275" max="12275" width="15.42578125" style="369" customWidth="1"/>
    <col min="12276" max="12276" width="11.140625" style="369" customWidth="1"/>
    <col min="12277" max="12277" width="12" style="369" customWidth="1"/>
    <col min="12278" max="12278" width="10.140625" style="369" customWidth="1"/>
    <col min="12279" max="12279" width="11.28515625" style="369" customWidth="1"/>
    <col min="12280" max="12529" width="11.42578125" style="369"/>
    <col min="12530" max="12530" width="29.85546875" style="369" customWidth="1"/>
    <col min="12531" max="12531" width="15.42578125" style="369" customWidth="1"/>
    <col min="12532" max="12532" width="11.140625" style="369" customWidth="1"/>
    <col min="12533" max="12533" width="12" style="369" customWidth="1"/>
    <col min="12534" max="12534" width="10.140625" style="369" customWidth="1"/>
    <col min="12535" max="12535" width="11.28515625" style="369" customWidth="1"/>
    <col min="12536" max="12785" width="11.42578125" style="369"/>
    <col min="12786" max="12786" width="29.85546875" style="369" customWidth="1"/>
    <col min="12787" max="12787" width="15.42578125" style="369" customWidth="1"/>
    <col min="12788" max="12788" width="11.140625" style="369" customWidth="1"/>
    <col min="12789" max="12789" width="12" style="369" customWidth="1"/>
    <col min="12790" max="12790" width="10.140625" style="369" customWidth="1"/>
    <col min="12791" max="12791" width="11.28515625" style="369" customWidth="1"/>
    <col min="12792" max="13041" width="11.42578125" style="369"/>
    <col min="13042" max="13042" width="29.85546875" style="369" customWidth="1"/>
    <col min="13043" max="13043" width="15.42578125" style="369" customWidth="1"/>
    <col min="13044" max="13044" width="11.140625" style="369" customWidth="1"/>
    <col min="13045" max="13045" width="12" style="369" customWidth="1"/>
    <col min="13046" max="13046" width="10.140625" style="369" customWidth="1"/>
    <col min="13047" max="13047" width="11.28515625" style="369" customWidth="1"/>
    <col min="13048" max="13297" width="11.42578125" style="369"/>
    <col min="13298" max="13298" width="29.85546875" style="369" customWidth="1"/>
    <col min="13299" max="13299" width="15.42578125" style="369" customWidth="1"/>
    <col min="13300" max="13300" width="11.140625" style="369" customWidth="1"/>
    <col min="13301" max="13301" width="12" style="369" customWidth="1"/>
    <col min="13302" max="13302" width="10.140625" style="369" customWidth="1"/>
    <col min="13303" max="13303" width="11.28515625" style="369" customWidth="1"/>
    <col min="13304" max="13553" width="11.42578125" style="369"/>
    <col min="13554" max="13554" width="29.85546875" style="369" customWidth="1"/>
    <col min="13555" max="13555" width="15.42578125" style="369" customWidth="1"/>
    <col min="13556" max="13556" width="11.140625" style="369" customWidth="1"/>
    <col min="13557" max="13557" width="12" style="369" customWidth="1"/>
    <col min="13558" max="13558" width="10.140625" style="369" customWidth="1"/>
    <col min="13559" max="13559" width="11.28515625" style="369" customWidth="1"/>
    <col min="13560" max="13809" width="11.42578125" style="369"/>
    <col min="13810" max="13810" width="29.85546875" style="369" customWidth="1"/>
    <col min="13811" max="13811" width="15.42578125" style="369" customWidth="1"/>
    <col min="13812" max="13812" width="11.140625" style="369" customWidth="1"/>
    <col min="13813" max="13813" width="12" style="369" customWidth="1"/>
    <col min="13814" max="13814" width="10.140625" style="369" customWidth="1"/>
    <col min="13815" max="13815" width="11.28515625" style="369" customWidth="1"/>
    <col min="13816" max="14065" width="11.42578125" style="369"/>
    <col min="14066" max="14066" width="29.85546875" style="369" customWidth="1"/>
    <col min="14067" max="14067" width="15.42578125" style="369" customWidth="1"/>
    <col min="14068" max="14068" width="11.140625" style="369" customWidth="1"/>
    <col min="14069" max="14069" width="12" style="369" customWidth="1"/>
    <col min="14070" max="14070" width="10.140625" style="369" customWidth="1"/>
    <col min="14071" max="14071" width="11.28515625" style="369" customWidth="1"/>
    <col min="14072" max="14321" width="11.42578125" style="369"/>
    <col min="14322" max="14322" width="29.85546875" style="369" customWidth="1"/>
    <col min="14323" max="14323" width="15.42578125" style="369" customWidth="1"/>
    <col min="14324" max="14324" width="11.140625" style="369" customWidth="1"/>
    <col min="14325" max="14325" width="12" style="369" customWidth="1"/>
    <col min="14326" max="14326" width="10.140625" style="369" customWidth="1"/>
    <col min="14327" max="14327" width="11.28515625" style="369" customWidth="1"/>
    <col min="14328" max="14577" width="11.42578125" style="369"/>
    <col min="14578" max="14578" width="29.85546875" style="369" customWidth="1"/>
    <col min="14579" max="14579" width="15.42578125" style="369" customWidth="1"/>
    <col min="14580" max="14580" width="11.140625" style="369" customWidth="1"/>
    <col min="14581" max="14581" width="12" style="369" customWidth="1"/>
    <col min="14582" max="14582" width="10.140625" style="369" customWidth="1"/>
    <col min="14583" max="14583" width="11.28515625" style="369" customWidth="1"/>
    <col min="14584" max="14833" width="11.42578125" style="369"/>
    <col min="14834" max="14834" width="29.85546875" style="369" customWidth="1"/>
    <col min="14835" max="14835" width="15.42578125" style="369" customWidth="1"/>
    <col min="14836" max="14836" width="11.140625" style="369" customWidth="1"/>
    <col min="14837" max="14837" width="12" style="369" customWidth="1"/>
    <col min="14838" max="14838" width="10.140625" style="369" customWidth="1"/>
    <col min="14839" max="14839" width="11.28515625" style="369" customWidth="1"/>
    <col min="14840" max="15089" width="11.42578125" style="369"/>
    <col min="15090" max="15090" width="29.85546875" style="369" customWidth="1"/>
    <col min="15091" max="15091" width="15.42578125" style="369" customWidth="1"/>
    <col min="15092" max="15092" width="11.140625" style="369" customWidth="1"/>
    <col min="15093" max="15093" width="12" style="369" customWidth="1"/>
    <col min="15094" max="15094" width="10.140625" style="369" customWidth="1"/>
    <col min="15095" max="15095" width="11.28515625" style="369" customWidth="1"/>
    <col min="15096" max="15345" width="11.42578125" style="369"/>
    <col min="15346" max="15346" width="29.85546875" style="369" customWidth="1"/>
    <col min="15347" max="15347" width="15.42578125" style="369" customWidth="1"/>
    <col min="15348" max="15348" width="11.140625" style="369" customWidth="1"/>
    <col min="15349" max="15349" width="12" style="369" customWidth="1"/>
    <col min="15350" max="15350" width="10.140625" style="369" customWidth="1"/>
    <col min="15351" max="15351" width="11.28515625" style="369" customWidth="1"/>
    <col min="15352" max="15601" width="11.42578125" style="369"/>
    <col min="15602" max="15602" width="29.85546875" style="369" customWidth="1"/>
    <col min="15603" max="15603" width="15.42578125" style="369" customWidth="1"/>
    <col min="15604" max="15604" width="11.140625" style="369" customWidth="1"/>
    <col min="15605" max="15605" width="12" style="369" customWidth="1"/>
    <col min="15606" max="15606" width="10.140625" style="369" customWidth="1"/>
    <col min="15607" max="15607" width="11.28515625" style="369" customWidth="1"/>
    <col min="15608" max="15857" width="11.42578125" style="369"/>
    <col min="15858" max="15858" width="29.85546875" style="369" customWidth="1"/>
    <col min="15859" max="15859" width="15.42578125" style="369" customWidth="1"/>
    <col min="15860" max="15860" width="11.140625" style="369" customWidth="1"/>
    <col min="15861" max="15861" width="12" style="369" customWidth="1"/>
    <col min="15862" max="15862" width="10.140625" style="369" customWidth="1"/>
    <col min="15863" max="15863" width="11.28515625" style="369" customWidth="1"/>
    <col min="15864" max="16113" width="11.42578125" style="369"/>
    <col min="16114" max="16114" width="29.85546875" style="369" customWidth="1"/>
    <col min="16115" max="16115" width="15.42578125" style="369" customWidth="1"/>
    <col min="16116" max="16116" width="11.140625" style="369" customWidth="1"/>
    <col min="16117" max="16117" width="12" style="369" customWidth="1"/>
    <col min="16118" max="16118" width="10.140625" style="369" customWidth="1"/>
    <col min="16119" max="16119" width="11.28515625" style="369" customWidth="1"/>
    <col min="16120" max="16384" width="11.42578125" style="369"/>
  </cols>
  <sheetData>
    <row r="1" spans="1:9" ht="32.25" customHeight="1">
      <c r="A1" s="790" t="s">
        <v>407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6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44.25" customHeight="1" thickBot="1">
      <c r="A4" s="778" t="s">
        <v>408</v>
      </c>
      <c r="B4" s="779"/>
      <c r="C4" s="780"/>
      <c r="D4" s="778" t="s">
        <v>377</v>
      </c>
      <c r="E4" s="779"/>
      <c r="F4" s="779"/>
      <c r="G4" s="780"/>
      <c r="I4" s="370" t="s">
        <v>378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21</v>
      </c>
      <c r="D7" s="375" t="s">
        <v>296</v>
      </c>
      <c r="E7" s="375">
        <v>3.1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6" t="s">
        <v>379</v>
      </c>
      <c r="B10" s="767"/>
      <c r="C10" s="379"/>
      <c r="D10" s="382"/>
      <c r="E10" s="383">
        <v>0.1</v>
      </c>
      <c r="F10" s="384">
        <v>3469.8875397035467</v>
      </c>
      <c r="G10" s="380"/>
    </row>
    <row r="11" spans="1:9" s="370" customFormat="1" ht="11.25" customHeight="1">
      <c r="A11" s="766"/>
      <c r="B11" s="767"/>
      <c r="C11" s="379"/>
      <c r="D11" s="382"/>
      <c r="E11" s="383"/>
      <c r="F11" s="384"/>
      <c r="G11" s="380"/>
    </row>
    <row r="12" spans="1:9" s="370" customFormat="1" ht="12" thickBot="1">
      <c r="F12" s="375" t="s">
        <v>304</v>
      </c>
      <c r="G12" s="387">
        <v>3469.8875397035467</v>
      </c>
      <c r="I12" s="370">
        <v>20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 customHeight="1">
      <c r="A15" s="794" t="s">
        <v>380</v>
      </c>
      <c r="B15" s="795"/>
      <c r="C15" s="430" t="s">
        <v>27</v>
      </c>
      <c r="D15" s="433">
        <v>364808</v>
      </c>
      <c r="E15" s="430">
        <v>1.05</v>
      </c>
      <c r="F15" s="384">
        <v>383048.4</v>
      </c>
      <c r="G15" s="380"/>
      <c r="I15" s="370" t="s">
        <v>381</v>
      </c>
    </row>
    <row r="16" spans="1:9" s="370" customFormat="1" ht="11.25">
      <c r="A16" s="796" t="s">
        <v>382</v>
      </c>
      <c r="B16" s="796"/>
      <c r="C16" s="381" t="s">
        <v>383</v>
      </c>
      <c r="D16" s="433">
        <v>40</v>
      </c>
      <c r="E16" s="381">
        <v>50</v>
      </c>
      <c r="F16" s="384">
        <v>2000</v>
      </c>
      <c r="G16" s="380"/>
      <c r="I16" s="370">
        <v>0.19200000000000003</v>
      </c>
    </row>
    <row r="17" spans="1:13" s="370" customFormat="1" ht="22.5" customHeight="1">
      <c r="A17" s="788"/>
      <c r="B17" s="789"/>
      <c r="C17" s="435"/>
      <c r="D17" s="436"/>
      <c r="E17" s="435"/>
      <c r="F17" s="421"/>
      <c r="G17" s="380"/>
      <c r="J17" s="370">
        <v>1</v>
      </c>
      <c r="K17" s="370" t="s">
        <v>384</v>
      </c>
      <c r="L17" s="370">
        <v>1E-3</v>
      </c>
      <c r="M17" s="370" t="s">
        <v>336</v>
      </c>
    </row>
    <row r="18" spans="1:13" s="370" customFormat="1" ht="12" thickBot="1">
      <c r="F18" s="375" t="s">
        <v>304</v>
      </c>
      <c r="G18" s="387">
        <v>385048.4</v>
      </c>
      <c r="J18" s="370">
        <v>192.00000000000003</v>
      </c>
      <c r="L18" s="370">
        <v>0.19200000000000003</v>
      </c>
    </row>
    <row r="19" spans="1:13" s="370" customFormat="1" ht="13.5" thickBot="1">
      <c r="A19" s="377" t="s">
        <v>314</v>
      </c>
    </row>
    <row r="20" spans="1:13" s="370" customFormat="1" ht="11.25">
      <c r="A20" s="392" t="s">
        <v>315</v>
      </c>
      <c r="B20" s="393" t="s">
        <v>316</v>
      </c>
      <c r="C20" s="388" t="s">
        <v>317</v>
      </c>
      <c r="D20" s="388" t="s">
        <v>318</v>
      </c>
      <c r="E20" s="388" t="s">
        <v>319</v>
      </c>
      <c r="F20" s="389" t="s">
        <v>302</v>
      </c>
      <c r="G20" s="394"/>
    </row>
    <row r="21" spans="1:13" s="370" customFormat="1" ht="11.25">
      <c r="A21" s="438" t="s">
        <v>350</v>
      </c>
      <c r="B21" s="439">
        <v>1.47</v>
      </c>
      <c r="C21" s="439">
        <v>74.14</v>
      </c>
      <c r="D21" s="439">
        <v>108.9858</v>
      </c>
      <c r="E21" s="440">
        <v>1233.33</v>
      </c>
      <c r="F21" s="441">
        <v>134415.456714</v>
      </c>
      <c r="G21" s="380"/>
    </row>
    <row r="22" spans="1:13" s="370" customFormat="1" ht="11.25">
      <c r="A22" s="395"/>
      <c r="B22" s="379"/>
      <c r="C22" s="379"/>
      <c r="D22" s="379"/>
      <c r="E22" s="384"/>
      <c r="F22" s="384">
        <v>0</v>
      </c>
      <c r="G22" s="380"/>
    </row>
    <row r="23" spans="1:13" s="370" customFormat="1" ht="12" thickBot="1">
      <c r="F23" s="375" t="s">
        <v>304</v>
      </c>
      <c r="G23" s="387">
        <v>134415.456714</v>
      </c>
    </row>
    <row r="24" spans="1:13" s="370" customFormat="1" ht="13.5" thickBot="1">
      <c r="A24" s="377" t="s">
        <v>320</v>
      </c>
    </row>
    <row r="25" spans="1:13" s="370" customFormat="1" ht="11.25">
      <c r="A25" s="392" t="s">
        <v>321</v>
      </c>
      <c r="B25" s="397" t="s">
        <v>322</v>
      </c>
      <c r="C25" s="398" t="s">
        <v>323</v>
      </c>
      <c r="D25" s="399" t="s">
        <v>324</v>
      </c>
      <c r="E25" s="400" t="s">
        <v>301</v>
      </c>
      <c r="F25" s="389" t="s">
        <v>302</v>
      </c>
      <c r="G25" s="390"/>
    </row>
    <row r="26" spans="1:13" s="370" customFormat="1" ht="23.25" customHeight="1" thickBot="1">
      <c r="A26" s="401" t="s">
        <v>370</v>
      </c>
      <c r="B26" s="402">
        <v>150049.19090609931</v>
      </c>
      <c r="C26" s="403">
        <v>185</v>
      </c>
      <c r="D26" s="402">
        <v>277591.00317628373</v>
      </c>
      <c r="E26" s="403">
        <v>8</v>
      </c>
      <c r="F26" s="404">
        <v>34698.875397035466</v>
      </c>
      <c r="G26" s="405"/>
      <c r="H26" s="370" t="s">
        <v>371</v>
      </c>
      <c r="I26" s="370">
        <v>600</v>
      </c>
    </row>
    <row r="27" spans="1:13" s="370" customFormat="1" ht="12" thickBot="1">
      <c r="F27" s="375" t="s">
        <v>304</v>
      </c>
      <c r="G27" s="407">
        <v>34698.875397035466</v>
      </c>
    </row>
    <row r="28" spans="1:13" s="370" customFormat="1" ht="12" thickBot="1">
      <c r="F28" s="408"/>
    </row>
    <row r="29" spans="1:13" s="370" customFormat="1" ht="12" thickBot="1">
      <c r="D29" s="409" t="s">
        <v>327</v>
      </c>
      <c r="E29" s="410"/>
      <c r="F29" s="410"/>
      <c r="G29" s="407">
        <v>557633</v>
      </c>
    </row>
    <row r="30" spans="1:13" s="370" customFormat="1">
      <c r="A30" s="377"/>
    </row>
    <row r="31" spans="1:13" s="370" customFormat="1" ht="11.25">
      <c r="A31" s="410"/>
      <c r="B31" s="410"/>
      <c r="C31" s="408"/>
      <c r="D31" s="410"/>
      <c r="E31" s="408"/>
      <c r="F31" s="408"/>
    </row>
    <row r="32" spans="1:13" s="370" customFormat="1" ht="13.5" customHeight="1">
      <c r="A32" s="375"/>
      <c r="B32" s="427"/>
      <c r="C32" s="758" t="s">
        <v>11</v>
      </c>
      <c r="D32" s="758"/>
      <c r="E32" s="758"/>
      <c r="F32" s="428" t="s">
        <v>328</v>
      </c>
      <c r="G32" s="415" t="s">
        <v>329</v>
      </c>
    </row>
    <row r="33" spans="1:7" s="370" customFormat="1" ht="11.25">
      <c r="C33" s="759" t="s">
        <v>67</v>
      </c>
      <c r="D33" s="759"/>
      <c r="E33" s="759"/>
      <c r="F33" s="416">
        <v>0.23</v>
      </c>
      <c r="G33" s="417">
        <v>128255.59000000001</v>
      </c>
    </row>
    <row r="34" spans="1:7" s="370" customFormat="1" ht="11.25">
      <c r="C34" s="759" t="s">
        <v>256</v>
      </c>
      <c r="D34" s="759"/>
      <c r="E34" s="759"/>
      <c r="F34" s="416">
        <v>0.02</v>
      </c>
      <c r="G34" s="417">
        <v>11152.66</v>
      </c>
    </row>
    <row r="35" spans="1:7" s="370" customFormat="1">
      <c r="A35" s="369"/>
      <c r="B35" s="372"/>
      <c r="C35" s="759" t="s">
        <v>70</v>
      </c>
      <c r="D35" s="759"/>
      <c r="E35" s="759"/>
      <c r="F35" s="416">
        <v>0.05</v>
      </c>
      <c r="G35" s="417">
        <v>27881.65</v>
      </c>
    </row>
    <row r="36" spans="1:7" s="370" customFormat="1" ht="11.25">
      <c r="A36" s="372"/>
      <c r="C36" s="758" t="s">
        <v>330</v>
      </c>
      <c r="D36" s="758"/>
      <c r="E36" s="758"/>
      <c r="F36" s="758"/>
      <c r="G36" s="419">
        <v>724923</v>
      </c>
    </row>
    <row r="37" spans="1:7" s="370" customFormat="1" ht="11.25" customHeight="1">
      <c r="A37" s="760"/>
      <c r="B37" s="760"/>
      <c r="C37" s="760"/>
      <c r="E37" s="760"/>
      <c r="F37" s="760"/>
      <c r="G37" s="760"/>
    </row>
    <row r="38" spans="1:7" s="370" customFormat="1" ht="9" customHeight="1">
      <c r="A38" s="442"/>
      <c r="B38" s="408"/>
      <c r="C38" s="408"/>
      <c r="D38" s="410"/>
      <c r="E38" s="410"/>
      <c r="F38" s="410"/>
      <c r="G38" s="410"/>
    </row>
    <row r="39" spans="1:7" s="370" customFormat="1" ht="11.25">
      <c r="A39" s="756" t="s">
        <v>331</v>
      </c>
      <c r="B39" s="756"/>
      <c r="D39" s="372"/>
      <c r="E39" s="372"/>
    </row>
    <row r="40" spans="1:7" s="370" customFormat="1" ht="11.25">
      <c r="A40" s="265" t="s">
        <v>332</v>
      </c>
      <c r="B40" s="307"/>
      <c r="C40" s="307"/>
      <c r="D40" s="370" t="s">
        <v>333</v>
      </c>
    </row>
    <row r="41" spans="1:7" s="370" customFormat="1" ht="11.25">
      <c r="A41" s="265" t="s">
        <v>333</v>
      </c>
      <c r="B41" s="307"/>
      <c r="C41" s="307"/>
      <c r="D41" s="370" t="s">
        <v>333</v>
      </c>
    </row>
    <row r="42" spans="1:7" s="370" customFormat="1" ht="11.25"/>
    <row r="43" spans="1:7" s="370" customFormat="1" ht="11.25">
      <c r="A43" s="265" t="s">
        <v>409</v>
      </c>
    </row>
    <row r="44" spans="1:7" s="370" customFormat="1" ht="11.25">
      <c r="A44" s="757"/>
      <c r="B44" s="757"/>
      <c r="C44" s="757"/>
      <c r="D44" s="757"/>
      <c r="E44" s="757"/>
      <c r="F44" s="757"/>
      <c r="G44" s="757"/>
    </row>
    <row r="45" spans="1:7" s="370" customFormat="1" ht="11.25">
      <c r="A45" s="781"/>
      <c r="B45" s="781"/>
      <c r="C45" s="781"/>
      <c r="D45" s="781"/>
      <c r="E45" s="781"/>
      <c r="F45" s="781"/>
      <c r="G45" s="781"/>
    </row>
    <row r="46" spans="1:7" s="370" customFormat="1" ht="11.25"/>
    <row r="47" spans="1:7" s="370" customFormat="1" ht="11.25"/>
    <row r="48" spans="1:7" s="370" customFormat="1" ht="11.25"/>
    <row r="49" s="370" customFormat="1" ht="11.25"/>
    <row r="50" s="370" customFormat="1" ht="11.25"/>
  </sheetData>
  <mergeCells count="21">
    <mergeCell ref="C32:E32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39:B39"/>
    <mergeCell ref="A44:G44"/>
    <mergeCell ref="A45:G45"/>
    <mergeCell ref="C33:E33"/>
    <mergeCell ref="C34:E34"/>
    <mergeCell ref="C35:E35"/>
    <mergeCell ref="C36:F36"/>
    <mergeCell ref="A37:C37"/>
    <mergeCell ref="E37:G3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B5F30-A3F1-437B-8F0E-9BD11C0B12D9}">
  <sheetPr>
    <tabColor rgb="FF7030A0"/>
  </sheetPr>
  <dimension ref="A1:J53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3.8554687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0.75" customHeight="1">
      <c r="A1" s="790" t="s">
        <v>407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6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48" customHeight="1" thickBot="1">
      <c r="A4" s="778" t="s">
        <v>408</v>
      </c>
      <c r="B4" s="779"/>
      <c r="C4" s="780"/>
      <c r="D4" s="778" t="s">
        <v>385</v>
      </c>
      <c r="E4" s="779"/>
      <c r="F4" s="779"/>
      <c r="G4" s="780"/>
      <c r="I4" s="370" t="s">
        <v>385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22</v>
      </c>
      <c r="D7" s="375" t="s">
        <v>296</v>
      </c>
      <c r="E7" s="375">
        <v>3.2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 customHeight="1">
      <c r="A10" s="785" t="s">
        <v>303</v>
      </c>
      <c r="B10" s="785"/>
      <c r="C10" s="430"/>
      <c r="D10" s="382"/>
      <c r="E10" s="383">
        <v>0.05</v>
      </c>
      <c r="F10" s="384">
        <v>1982.7928798305982</v>
      </c>
      <c r="G10" s="380"/>
    </row>
    <row r="11" spans="1:9" s="370" customFormat="1" ht="11.25" customHeight="1">
      <c r="A11" s="788" t="s">
        <v>365</v>
      </c>
      <c r="B11" s="789"/>
      <c r="C11" s="435"/>
      <c r="D11" s="436">
        <v>6000</v>
      </c>
      <c r="E11" s="403">
        <v>3</v>
      </c>
      <c r="F11" s="421">
        <v>2000</v>
      </c>
      <c r="G11" s="380"/>
    </row>
    <row r="12" spans="1:9" s="370" customFormat="1" ht="12" thickBot="1">
      <c r="F12" s="375" t="s">
        <v>304</v>
      </c>
      <c r="G12" s="387">
        <v>3982.7928798305984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>
      <c r="A15" s="785" t="s">
        <v>366</v>
      </c>
      <c r="B15" s="785"/>
      <c r="C15" s="430" t="s">
        <v>27</v>
      </c>
      <c r="D15" s="433">
        <v>419250</v>
      </c>
      <c r="E15" s="430">
        <v>1.05</v>
      </c>
      <c r="F15" s="384">
        <v>440212.5</v>
      </c>
      <c r="G15" s="380"/>
    </row>
    <row r="16" spans="1:9" s="370" customFormat="1" ht="11.25">
      <c r="A16" s="782" t="s">
        <v>367</v>
      </c>
      <c r="B16" s="782"/>
      <c r="C16" s="381" t="s">
        <v>310</v>
      </c>
      <c r="D16" s="421">
        <v>7000</v>
      </c>
      <c r="E16" s="381">
        <v>1.3</v>
      </c>
      <c r="F16" s="384">
        <v>9100</v>
      </c>
      <c r="G16" s="380"/>
    </row>
    <row r="17" spans="1:10" s="370" customFormat="1" ht="18.75" customHeight="1">
      <c r="A17" s="788" t="s">
        <v>368</v>
      </c>
      <c r="B17" s="789"/>
      <c r="C17" s="435" t="s">
        <v>369</v>
      </c>
      <c r="D17" s="436">
        <v>4722.55</v>
      </c>
      <c r="E17" s="435">
        <v>4.5999999999999996</v>
      </c>
      <c r="F17" s="421">
        <v>21723.73</v>
      </c>
      <c r="G17" s="380"/>
    </row>
    <row r="18" spans="1:10" s="370" customFormat="1" ht="11.25">
      <c r="A18" s="783"/>
      <c r="B18" s="784"/>
      <c r="C18" s="430"/>
      <c r="D18" s="433"/>
      <c r="E18" s="430"/>
      <c r="F18" s="384"/>
      <c r="G18" s="380"/>
    </row>
    <row r="19" spans="1:10" s="370" customFormat="1" ht="11.25">
      <c r="A19" s="783"/>
      <c r="B19" s="784"/>
      <c r="C19" s="430"/>
      <c r="D19" s="433"/>
      <c r="E19" s="430"/>
      <c r="F19" s="384"/>
      <c r="G19" s="380"/>
    </row>
    <row r="20" spans="1:10" s="370" customFormat="1" ht="12.75" customHeight="1">
      <c r="A20" s="766"/>
      <c r="B20" s="767"/>
      <c r="C20" s="379"/>
      <c r="D20" s="384"/>
      <c r="E20" s="379"/>
      <c r="F20" s="384"/>
      <c r="G20" s="380"/>
    </row>
    <row r="21" spans="1:10" s="370" customFormat="1" ht="12" thickBot="1">
      <c r="F21" s="375" t="s">
        <v>304</v>
      </c>
      <c r="G21" s="387">
        <v>471036.23</v>
      </c>
      <c r="I21" s="370">
        <v>47103.623</v>
      </c>
    </row>
    <row r="22" spans="1:10" s="370" customFormat="1" ht="13.5" thickBot="1">
      <c r="A22" s="377" t="s">
        <v>314</v>
      </c>
    </row>
    <row r="23" spans="1:10" s="370" customFormat="1" ht="11.25">
      <c r="A23" s="392" t="s">
        <v>315</v>
      </c>
      <c r="B23" s="393" t="s">
        <v>316</v>
      </c>
      <c r="C23" s="388" t="s">
        <v>317</v>
      </c>
      <c r="D23" s="388" t="s">
        <v>318</v>
      </c>
      <c r="E23" s="388" t="s">
        <v>319</v>
      </c>
      <c r="F23" s="389" t="s">
        <v>302</v>
      </c>
      <c r="G23" s="394"/>
    </row>
    <row r="24" spans="1:10" s="370" customFormat="1" ht="11.25">
      <c r="A24" s="395" t="s">
        <v>350</v>
      </c>
      <c r="B24" s="396">
        <v>1.5</v>
      </c>
      <c r="C24" s="379">
        <v>74.14</v>
      </c>
      <c r="D24" s="379">
        <v>111.21000000000001</v>
      </c>
      <c r="E24" s="384">
        <v>1233.33</v>
      </c>
      <c r="F24" s="384">
        <v>137158.6293</v>
      </c>
      <c r="G24" s="380"/>
    </row>
    <row r="25" spans="1:10" s="370" customFormat="1" ht="11.25">
      <c r="A25" s="395"/>
      <c r="B25" s="379"/>
      <c r="C25" s="379"/>
      <c r="D25" s="379"/>
      <c r="E25" s="384"/>
      <c r="F25" s="384"/>
      <c r="G25" s="380"/>
    </row>
    <row r="26" spans="1:10" s="370" customFormat="1" ht="12" thickBot="1">
      <c r="F26" s="375" t="s">
        <v>304</v>
      </c>
      <c r="G26" s="387">
        <v>137158.6293</v>
      </c>
    </row>
    <row r="27" spans="1:10" s="370" customFormat="1" ht="13.5" thickBot="1">
      <c r="A27" s="377" t="s">
        <v>320</v>
      </c>
    </row>
    <row r="28" spans="1:10" s="370" customFormat="1" ht="11.25">
      <c r="A28" s="392" t="s">
        <v>321</v>
      </c>
      <c r="B28" s="397" t="s">
        <v>322</v>
      </c>
      <c r="C28" s="398" t="s">
        <v>323</v>
      </c>
      <c r="D28" s="399" t="s">
        <v>324</v>
      </c>
      <c r="E28" s="400" t="s">
        <v>301</v>
      </c>
      <c r="F28" s="389" t="s">
        <v>302</v>
      </c>
      <c r="G28" s="390"/>
    </row>
    <row r="29" spans="1:10" s="370" customFormat="1" ht="23.25" customHeight="1" thickBot="1">
      <c r="A29" s="401" t="s">
        <v>370</v>
      </c>
      <c r="B29" s="402">
        <v>150049.19090609931</v>
      </c>
      <c r="C29" s="403">
        <v>185</v>
      </c>
      <c r="D29" s="402">
        <v>277591.00317628373</v>
      </c>
      <c r="E29" s="403">
        <v>7</v>
      </c>
      <c r="F29" s="404">
        <v>39655.857596611961</v>
      </c>
      <c r="G29" s="405"/>
      <c r="H29" s="370" t="s">
        <v>371</v>
      </c>
    </row>
    <row r="30" spans="1:10" s="370" customFormat="1" ht="12" thickBot="1">
      <c r="F30" s="375" t="s">
        <v>304</v>
      </c>
      <c r="G30" s="407">
        <v>39655.857596611961</v>
      </c>
      <c r="I30" s="412"/>
    </row>
    <row r="31" spans="1:10" s="370" customFormat="1" ht="12" thickBot="1">
      <c r="F31" s="408"/>
      <c r="I31" s="412"/>
    </row>
    <row r="32" spans="1:10" s="370" customFormat="1" ht="12" thickBot="1">
      <c r="D32" s="409" t="s">
        <v>327</v>
      </c>
      <c r="E32" s="410"/>
      <c r="F32" s="410"/>
      <c r="G32" s="407">
        <v>651834</v>
      </c>
      <c r="I32" s="411"/>
      <c r="J32" s="411"/>
    </row>
    <row r="33" spans="1:9" s="370" customFormat="1">
      <c r="A33" s="377"/>
    </row>
    <row r="34" spans="1:9" s="370" customFormat="1" ht="11.25">
      <c r="A34" s="410"/>
      <c r="B34" s="410"/>
      <c r="C34" s="408"/>
      <c r="D34" s="410"/>
      <c r="E34" s="408"/>
      <c r="F34" s="408"/>
    </row>
    <row r="35" spans="1:9" s="370" customFormat="1" ht="13.5" customHeight="1">
      <c r="A35" s="375"/>
      <c r="B35" s="427"/>
      <c r="C35" s="758" t="s">
        <v>11</v>
      </c>
      <c r="D35" s="758"/>
      <c r="E35" s="758"/>
      <c r="F35" s="428" t="s">
        <v>328</v>
      </c>
      <c r="G35" s="415" t="s">
        <v>329</v>
      </c>
    </row>
    <row r="36" spans="1:9" s="370" customFormat="1" ht="11.25">
      <c r="C36" s="759" t="s">
        <v>67</v>
      </c>
      <c r="D36" s="759"/>
      <c r="E36" s="759"/>
      <c r="F36" s="416">
        <v>0.23</v>
      </c>
      <c r="G36" s="417">
        <v>149921.82</v>
      </c>
    </row>
    <row r="37" spans="1:9" s="370" customFormat="1" ht="11.25">
      <c r="C37" s="759" t="s">
        <v>256</v>
      </c>
      <c r="D37" s="759"/>
      <c r="E37" s="759"/>
      <c r="F37" s="416">
        <v>0.02</v>
      </c>
      <c r="G37" s="417">
        <v>13036.68</v>
      </c>
    </row>
    <row r="38" spans="1:9" s="370" customFormat="1">
      <c r="A38" s="369"/>
      <c r="B38" s="372"/>
      <c r="C38" s="759" t="s">
        <v>70</v>
      </c>
      <c r="D38" s="759"/>
      <c r="E38" s="759"/>
      <c r="F38" s="416">
        <v>0.05</v>
      </c>
      <c r="G38" s="417">
        <v>32591.7</v>
      </c>
      <c r="I38" s="418"/>
    </row>
    <row r="39" spans="1:9" s="370" customFormat="1" ht="11.25">
      <c r="A39" s="372"/>
      <c r="C39" s="758" t="s">
        <v>330</v>
      </c>
      <c r="D39" s="758"/>
      <c r="E39" s="758"/>
      <c r="F39" s="758"/>
      <c r="G39" s="419">
        <v>847384</v>
      </c>
      <c r="I39" s="418"/>
    </row>
    <row r="40" spans="1:9" s="370" customFormat="1" ht="11.25">
      <c r="A40" s="760"/>
      <c r="B40" s="760"/>
      <c r="C40" s="760"/>
      <c r="E40" s="760"/>
      <c r="F40" s="760"/>
      <c r="G40" s="760"/>
    </row>
    <row r="41" spans="1:9" s="370" customFormat="1" ht="9" customHeight="1">
      <c r="A41" s="420"/>
      <c r="B41" s="410"/>
      <c r="C41" s="410"/>
      <c r="D41" s="410"/>
      <c r="E41" s="410"/>
      <c r="F41" s="410"/>
      <c r="G41" s="410"/>
    </row>
    <row r="42" spans="1:9" s="370" customFormat="1" ht="11.25">
      <c r="A42" s="756" t="s">
        <v>331</v>
      </c>
      <c r="B42" s="756"/>
      <c r="D42" s="372"/>
      <c r="E42" s="372"/>
    </row>
    <row r="43" spans="1:9" s="370" customFormat="1" ht="11.25">
      <c r="A43" s="265" t="s">
        <v>332</v>
      </c>
      <c r="B43" s="307"/>
      <c r="C43" s="307"/>
      <c r="D43" s="370" t="s">
        <v>333</v>
      </c>
    </row>
    <row r="44" spans="1:9" s="370" customFormat="1" ht="11.25">
      <c r="A44" s="265" t="s">
        <v>333</v>
      </c>
      <c r="B44" s="307"/>
      <c r="C44" s="307"/>
      <c r="D44" s="370" t="s">
        <v>333</v>
      </c>
    </row>
    <row r="45" spans="1:9" s="370" customFormat="1" ht="11.25"/>
    <row r="46" spans="1:9" s="370" customFormat="1" ht="11.25">
      <c r="A46" s="265" t="s">
        <v>409</v>
      </c>
    </row>
    <row r="47" spans="1:9" s="370" customFormat="1" ht="11.25">
      <c r="A47" s="757"/>
      <c r="B47" s="757"/>
      <c r="C47" s="757"/>
      <c r="D47" s="757"/>
      <c r="E47" s="757"/>
      <c r="F47" s="757"/>
      <c r="G47" s="757"/>
    </row>
    <row r="48" spans="1:9" s="370" customFormat="1" ht="11.25">
      <c r="A48" s="781"/>
      <c r="B48" s="781"/>
      <c r="C48" s="781"/>
      <c r="D48" s="781"/>
      <c r="E48" s="781"/>
      <c r="F48" s="781"/>
      <c r="G48" s="781"/>
    </row>
    <row r="49" s="370" customFormat="1" ht="11.25"/>
    <row r="50" s="370" customFormat="1" ht="11.25"/>
    <row r="51" s="370" customFormat="1" ht="11.25"/>
    <row r="52" s="370" customFormat="1" ht="11.25"/>
    <row r="53" s="370" customFormat="1" ht="11.25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68ECA-33B4-41D7-BAA7-D756F648C015}">
  <sheetPr>
    <tabColor rgb="FF7030A0"/>
  </sheetPr>
  <dimension ref="A1:I51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9" ht="29.25" customHeight="1">
      <c r="A1" s="768" t="s">
        <v>407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2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5.75" customHeight="1" thickBot="1">
      <c r="A4" s="778" t="s">
        <v>408</v>
      </c>
      <c r="B4" s="779"/>
      <c r="C4" s="780"/>
      <c r="D4" s="778" t="s">
        <v>386</v>
      </c>
      <c r="E4" s="779"/>
      <c r="F4" s="779"/>
      <c r="G4" s="780"/>
      <c r="I4" s="370" t="s">
        <v>386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295</v>
      </c>
      <c r="F6" s="376"/>
      <c r="G6" s="376"/>
    </row>
    <row r="7" spans="1:9" s="370" customFormat="1" ht="12" customHeight="1">
      <c r="A7" s="372"/>
      <c r="B7" s="375"/>
      <c r="C7" s="375">
        <v>23</v>
      </c>
      <c r="D7" s="375" t="s">
        <v>296</v>
      </c>
      <c r="E7" s="375">
        <v>3.3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1" t="s">
        <v>303</v>
      </c>
      <c r="B10" s="761"/>
      <c r="C10" s="381"/>
      <c r="D10" s="382"/>
      <c r="E10" s="383">
        <v>0.1</v>
      </c>
      <c r="F10" s="384">
        <v>1156.6291799011822</v>
      </c>
      <c r="G10" s="380"/>
    </row>
    <row r="11" spans="1:9" s="370" customFormat="1" ht="11.25" customHeight="1">
      <c r="A11" s="761" t="s">
        <v>387</v>
      </c>
      <c r="B11" s="761"/>
      <c r="C11" s="381"/>
      <c r="D11" s="384">
        <v>113000</v>
      </c>
      <c r="E11" s="385">
        <v>3</v>
      </c>
      <c r="F11" s="384">
        <v>37666.666666666664</v>
      </c>
      <c r="G11" s="380"/>
    </row>
    <row r="12" spans="1:9" s="370" customFormat="1" ht="11.25">
      <c r="A12" s="761"/>
      <c r="B12" s="761"/>
      <c r="C12" s="380"/>
      <c r="D12" s="386"/>
      <c r="E12" s="385"/>
      <c r="F12" s="384"/>
      <c r="G12" s="380"/>
    </row>
    <row r="13" spans="1:9" s="370" customFormat="1" ht="12" thickBot="1">
      <c r="F13" s="375" t="s">
        <v>304</v>
      </c>
      <c r="G13" s="387">
        <v>38823.295846567846</v>
      </c>
    </row>
    <row r="14" spans="1:9" s="370" customFormat="1" ht="13.5" thickBot="1">
      <c r="A14" s="377" t="s">
        <v>305</v>
      </c>
    </row>
    <row r="15" spans="1:9" s="370" customFormat="1" ht="12.75" customHeight="1">
      <c r="A15" s="762" t="s">
        <v>298</v>
      </c>
      <c r="B15" s="763"/>
      <c r="C15" s="388" t="s">
        <v>306</v>
      </c>
      <c r="D15" s="388" t="s">
        <v>307</v>
      </c>
      <c r="E15" s="388" t="s">
        <v>308</v>
      </c>
      <c r="F15" s="389" t="s">
        <v>302</v>
      </c>
      <c r="G15" s="390"/>
    </row>
    <row r="16" spans="1:9" s="370" customFormat="1" ht="28.5" customHeight="1">
      <c r="A16" s="782" t="s">
        <v>388</v>
      </c>
      <c r="B16" s="782"/>
      <c r="C16" s="381" t="s">
        <v>22</v>
      </c>
      <c r="D16" s="421">
        <v>280000</v>
      </c>
      <c r="E16" s="422">
        <v>1</v>
      </c>
      <c r="F16" s="384">
        <v>280000</v>
      </c>
      <c r="G16" s="380"/>
    </row>
    <row r="17" spans="1:9" s="370" customFormat="1" ht="24" customHeight="1">
      <c r="A17" s="782" t="s">
        <v>389</v>
      </c>
      <c r="B17" s="782"/>
      <c r="C17" s="381" t="s">
        <v>27</v>
      </c>
      <c r="D17" s="421">
        <v>364808</v>
      </c>
      <c r="E17" s="381">
        <v>0.06</v>
      </c>
      <c r="F17" s="421">
        <v>21888.48</v>
      </c>
      <c r="G17" s="380"/>
    </row>
    <row r="18" spans="1:9" s="370" customFormat="1" ht="12.75" customHeight="1">
      <c r="A18" s="782" t="s">
        <v>390</v>
      </c>
      <c r="B18" s="782"/>
      <c r="C18" s="381" t="s">
        <v>27</v>
      </c>
      <c r="D18" s="421">
        <v>399568</v>
      </c>
      <c r="E18" s="381">
        <v>0.06</v>
      </c>
      <c r="F18" s="384">
        <v>23974.079999999998</v>
      </c>
      <c r="G18" s="380"/>
    </row>
    <row r="19" spans="1:9" s="370" customFormat="1" ht="12" thickBot="1">
      <c r="F19" s="375" t="s">
        <v>304</v>
      </c>
      <c r="G19" s="387">
        <v>325862.56</v>
      </c>
    </row>
    <row r="20" spans="1:9" s="370" customFormat="1" ht="13.5" thickBot="1">
      <c r="A20" s="377" t="s">
        <v>314</v>
      </c>
    </row>
    <row r="21" spans="1:9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9" s="370" customFormat="1" ht="11.25">
      <c r="A22" s="401" t="s">
        <v>391</v>
      </c>
      <c r="B22" s="426">
        <v>825</v>
      </c>
      <c r="C22" s="381">
        <v>12.34</v>
      </c>
      <c r="D22" s="381">
        <v>10180.5</v>
      </c>
      <c r="E22" s="421">
        <v>2</v>
      </c>
      <c r="F22" s="421">
        <v>20361</v>
      </c>
      <c r="G22" s="380"/>
    </row>
    <row r="23" spans="1:9" s="370" customFormat="1" ht="11.25">
      <c r="A23" s="395" t="s">
        <v>350</v>
      </c>
      <c r="B23" s="396">
        <v>0.12</v>
      </c>
      <c r="C23" s="379">
        <v>67.819999999999993</v>
      </c>
      <c r="D23" s="381">
        <v>8.138399999999999</v>
      </c>
      <c r="E23" s="384">
        <v>1233.33</v>
      </c>
      <c r="F23" s="421">
        <v>10037.332871999999</v>
      </c>
      <c r="G23" s="380"/>
    </row>
    <row r="24" spans="1:9" s="370" customFormat="1" ht="12" thickBot="1">
      <c r="F24" s="375" t="s">
        <v>304</v>
      </c>
      <c r="G24" s="387">
        <v>30398.332871999999</v>
      </c>
    </row>
    <row r="25" spans="1:9" s="370" customFormat="1" ht="13.5" thickBot="1">
      <c r="A25" s="377" t="s">
        <v>320</v>
      </c>
    </row>
    <row r="26" spans="1:9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9" s="370" customFormat="1" ht="23.25" customHeight="1" thickBot="1">
      <c r="A27" s="401" t="s">
        <v>370</v>
      </c>
      <c r="B27" s="402">
        <v>150049.19090609931</v>
      </c>
      <c r="C27" s="403">
        <v>185</v>
      </c>
      <c r="D27" s="402">
        <v>277591.00317628373</v>
      </c>
      <c r="E27" s="403">
        <v>24</v>
      </c>
      <c r="F27" s="404">
        <v>11566.291799011822</v>
      </c>
      <c r="G27" s="405"/>
      <c r="H27" s="370" t="s">
        <v>371</v>
      </c>
    </row>
    <row r="28" spans="1:9" s="370" customFormat="1" ht="12" thickBot="1">
      <c r="F28" s="375" t="s">
        <v>304</v>
      </c>
      <c r="G28" s="407">
        <v>11566.291799011822</v>
      </c>
    </row>
    <row r="29" spans="1:9" s="370" customFormat="1" ht="12" thickBot="1">
      <c r="F29" s="408"/>
    </row>
    <row r="30" spans="1:9" s="370" customFormat="1" ht="12" thickBot="1">
      <c r="D30" s="409" t="s">
        <v>327</v>
      </c>
      <c r="E30" s="410"/>
      <c r="F30" s="410"/>
      <c r="G30" s="407">
        <v>406650</v>
      </c>
      <c r="I30" s="411"/>
    </row>
    <row r="31" spans="1:9" s="370" customFormat="1">
      <c r="A31" s="377"/>
    </row>
    <row r="32" spans="1:9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1.25">
      <c r="C34" s="759" t="s">
        <v>67</v>
      </c>
      <c r="D34" s="759"/>
      <c r="E34" s="759"/>
      <c r="F34" s="416">
        <v>0.23</v>
      </c>
      <c r="G34" s="417">
        <v>93529.5</v>
      </c>
    </row>
    <row r="35" spans="1:9" s="370" customFormat="1" ht="11.25">
      <c r="C35" s="759" t="s">
        <v>256</v>
      </c>
      <c r="D35" s="759"/>
      <c r="E35" s="759"/>
      <c r="F35" s="416">
        <v>0.02</v>
      </c>
      <c r="G35" s="417">
        <v>8133</v>
      </c>
    </row>
    <row r="36" spans="1:9" s="370" customFormat="1">
      <c r="A36" s="369"/>
      <c r="B36" s="372"/>
      <c r="C36" s="759" t="s">
        <v>70</v>
      </c>
      <c r="D36" s="759"/>
      <c r="E36" s="759"/>
      <c r="F36" s="416">
        <v>0.05</v>
      </c>
      <c r="G36" s="417">
        <v>20332.5</v>
      </c>
      <c r="I36" s="418"/>
    </row>
    <row r="37" spans="1:9" s="370" customFormat="1" ht="11.25">
      <c r="A37" s="372"/>
      <c r="C37" s="758" t="s">
        <v>330</v>
      </c>
      <c r="D37" s="758"/>
      <c r="E37" s="758"/>
      <c r="F37" s="758"/>
      <c r="G37" s="419">
        <v>528645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5:B15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E3D19-D280-4C47-B6E5-0AD2B92A1871}">
  <sheetPr>
    <tabColor rgb="FF7030A0"/>
  </sheetPr>
  <dimension ref="A1:J48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31.7109375" style="369" customWidth="1"/>
    <col min="2" max="2" width="19.1406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0" customHeight="1">
      <c r="A1" s="790" t="s">
        <v>407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54" customHeight="1" thickBot="1">
      <c r="A4" s="778" t="s">
        <v>408</v>
      </c>
      <c r="B4" s="779"/>
      <c r="C4" s="780"/>
      <c r="D4" s="778" t="s">
        <v>392</v>
      </c>
      <c r="E4" s="779"/>
      <c r="F4" s="779"/>
      <c r="G4" s="780"/>
      <c r="I4" s="370" t="s">
        <v>392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310</v>
      </c>
      <c r="F6" s="376"/>
      <c r="G6" s="376"/>
    </row>
    <row r="7" spans="1:9" s="370" customFormat="1" ht="12" customHeight="1">
      <c r="A7" s="372"/>
      <c r="B7" s="375"/>
      <c r="C7" s="375">
        <v>24</v>
      </c>
      <c r="D7" s="375" t="s">
        <v>296</v>
      </c>
      <c r="E7" s="375">
        <v>3.4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85" t="s">
        <v>303</v>
      </c>
      <c r="B10" s="785"/>
      <c r="C10" s="432"/>
      <c r="D10" s="382"/>
      <c r="E10" s="383">
        <v>0.05</v>
      </c>
      <c r="F10" s="384">
        <v>43.178600494088585</v>
      </c>
      <c r="G10" s="380"/>
    </row>
    <row r="11" spans="1:9" s="370" customFormat="1" ht="12" thickBot="1">
      <c r="F11" s="375" t="s">
        <v>304</v>
      </c>
      <c r="G11" s="387">
        <v>43.178600494088585</v>
      </c>
    </row>
    <row r="12" spans="1:9" s="370" customFormat="1" ht="13.5" thickBot="1">
      <c r="A12" s="377" t="s">
        <v>305</v>
      </c>
    </row>
    <row r="13" spans="1:9" s="370" customFormat="1" ht="12.75" customHeight="1">
      <c r="A13" s="762" t="s">
        <v>298</v>
      </c>
      <c r="B13" s="763"/>
      <c r="C13" s="388" t="s">
        <v>306</v>
      </c>
      <c r="D13" s="388" t="s">
        <v>307</v>
      </c>
      <c r="E13" s="388" t="s">
        <v>308</v>
      </c>
      <c r="F13" s="389" t="s">
        <v>302</v>
      </c>
      <c r="G13" s="390"/>
    </row>
    <row r="14" spans="1:9" s="370" customFormat="1" ht="11.25">
      <c r="A14" s="785" t="s">
        <v>353</v>
      </c>
      <c r="B14" s="785"/>
      <c r="C14" s="430" t="s">
        <v>34</v>
      </c>
      <c r="D14" s="433">
        <v>5200</v>
      </c>
      <c r="E14" s="430">
        <v>1.05</v>
      </c>
      <c r="F14" s="384">
        <v>5460</v>
      </c>
      <c r="G14" s="380"/>
    </row>
    <row r="15" spans="1:9" s="370" customFormat="1" ht="12.75" customHeight="1">
      <c r="A15" s="764" t="s">
        <v>309</v>
      </c>
      <c r="B15" s="765"/>
      <c r="C15" s="379" t="s">
        <v>310</v>
      </c>
      <c r="D15" s="384">
        <v>7400</v>
      </c>
      <c r="E15" s="391">
        <v>1.0500000000000001E-2</v>
      </c>
      <c r="F15" s="384">
        <v>77.7</v>
      </c>
      <c r="G15" s="380"/>
    </row>
    <row r="16" spans="1:9" s="370" customFormat="1" ht="12" thickBot="1">
      <c r="F16" s="375" t="s">
        <v>304</v>
      </c>
      <c r="G16" s="387">
        <v>5537.7</v>
      </c>
    </row>
    <row r="17" spans="1:10" s="370" customFormat="1" ht="13.5" thickBot="1">
      <c r="A17" s="377" t="s">
        <v>314</v>
      </c>
    </row>
    <row r="18" spans="1:10" s="370" customFormat="1" ht="11.25">
      <c r="A18" s="392" t="s">
        <v>315</v>
      </c>
      <c r="B18" s="393" t="s">
        <v>316</v>
      </c>
      <c r="C18" s="388" t="s">
        <v>317</v>
      </c>
      <c r="D18" s="388" t="s">
        <v>318</v>
      </c>
      <c r="E18" s="388" t="s">
        <v>319</v>
      </c>
      <c r="F18" s="389" t="s">
        <v>302</v>
      </c>
      <c r="G18" s="394"/>
    </row>
    <row r="19" spans="1:10" s="370" customFormat="1" ht="22.5">
      <c r="A19" s="395" t="s">
        <v>354</v>
      </c>
      <c r="B19" s="396">
        <v>1.05</v>
      </c>
      <c r="C19" s="379">
        <v>12.34</v>
      </c>
      <c r="D19" s="379">
        <v>12.957000000000001</v>
      </c>
      <c r="E19" s="384">
        <v>2</v>
      </c>
      <c r="F19" s="384">
        <v>25.914000000000001</v>
      </c>
      <c r="G19" s="380"/>
    </row>
    <row r="20" spans="1:10" s="370" customFormat="1" ht="11.25">
      <c r="A20" s="395"/>
      <c r="B20" s="379"/>
      <c r="C20" s="379"/>
      <c r="D20" s="379"/>
      <c r="E20" s="384"/>
      <c r="F20" s="384">
        <v>0</v>
      </c>
      <c r="G20" s="380"/>
    </row>
    <row r="21" spans="1:10" s="370" customFormat="1" ht="12" thickBot="1">
      <c r="F21" s="375" t="s">
        <v>304</v>
      </c>
      <c r="G21" s="387">
        <v>25.914000000000001</v>
      </c>
    </row>
    <row r="22" spans="1:10" s="370" customFormat="1" ht="13.5" thickBot="1">
      <c r="A22" s="377" t="s">
        <v>320</v>
      </c>
    </row>
    <row r="23" spans="1:10" s="370" customFormat="1" ht="11.25">
      <c r="A23" s="392" t="s">
        <v>321</v>
      </c>
      <c r="B23" s="397" t="s">
        <v>322</v>
      </c>
      <c r="C23" s="398" t="s">
        <v>323</v>
      </c>
      <c r="D23" s="399" t="s">
        <v>324</v>
      </c>
      <c r="E23" s="400" t="s">
        <v>301</v>
      </c>
      <c r="F23" s="389" t="s">
        <v>302</v>
      </c>
      <c r="G23" s="390"/>
    </row>
    <row r="24" spans="1:10" s="370" customFormat="1" ht="23.25" customHeight="1" thickBot="1">
      <c r="A24" s="401" t="s">
        <v>325</v>
      </c>
      <c r="B24" s="402">
        <v>116698.92025429347</v>
      </c>
      <c r="C24" s="403">
        <v>185</v>
      </c>
      <c r="D24" s="402">
        <v>215893.00247044291</v>
      </c>
      <c r="E24" s="403">
        <v>250</v>
      </c>
      <c r="F24" s="404">
        <v>863.57200988177169</v>
      </c>
      <c r="G24" s="405"/>
      <c r="H24" s="370" t="s">
        <v>326</v>
      </c>
    </row>
    <row r="25" spans="1:10" s="370" customFormat="1" ht="12" thickBot="1">
      <c r="F25" s="375" t="s">
        <v>304</v>
      </c>
      <c r="G25" s="407">
        <v>863.57200988177169</v>
      </c>
      <c r="I25" s="412"/>
    </row>
    <row r="26" spans="1:10" s="370" customFormat="1" ht="12" thickBot="1">
      <c r="F26" s="408"/>
      <c r="I26" s="412"/>
    </row>
    <row r="27" spans="1:10" s="370" customFormat="1" ht="12" thickBot="1">
      <c r="D27" s="409" t="s">
        <v>327</v>
      </c>
      <c r="E27" s="410"/>
      <c r="F27" s="410"/>
      <c r="G27" s="407">
        <v>6470</v>
      </c>
      <c r="I27" s="411"/>
      <c r="J27" s="411"/>
    </row>
    <row r="28" spans="1:10" s="370" customFormat="1">
      <c r="A28" s="377"/>
    </row>
    <row r="29" spans="1:10" s="370" customFormat="1" ht="11.25">
      <c r="A29" s="410"/>
      <c r="B29" s="410"/>
      <c r="C29" s="408"/>
      <c r="D29" s="410"/>
      <c r="E29" s="408"/>
      <c r="F29" s="408"/>
    </row>
    <row r="30" spans="1:10" s="370" customFormat="1" ht="13.5" customHeight="1">
      <c r="A30" s="375"/>
      <c r="B30" s="427"/>
      <c r="C30" s="758" t="s">
        <v>11</v>
      </c>
      <c r="D30" s="758"/>
      <c r="E30" s="758"/>
      <c r="F30" s="428" t="s">
        <v>328</v>
      </c>
      <c r="G30" s="415" t="s">
        <v>329</v>
      </c>
    </row>
    <row r="31" spans="1:10" s="370" customFormat="1" ht="11.25">
      <c r="C31" s="759" t="s">
        <v>67</v>
      </c>
      <c r="D31" s="759"/>
      <c r="E31" s="759"/>
      <c r="F31" s="416">
        <v>0.23</v>
      </c>
      <c r="G31" s="417">
        <v>1488.1000000000001</v>
      </c>
    </row>
    <row r="32" spans="1:10" s="370" customFormat="1" ht="11.25">
      <c r="C32" s="759" t="s">
        <v>256</v>
      </c>
      <c r="D32" s="759"/>
      <c r="E32" s="759"/>
      <c r="F32" s="416">
        <v>0.02</v>
      </c>
      <c r="G32" s="417">
        <v>129.4</v>
      </c>
    </row>
    <row r="33" spans="1:9" s="370" customFormat="1">
      <c r="A33" s="369"/>
      <c r="B33" s="372"/>
      <c r="C33" s="759" t="s">
        <v>70</v>
      </c>
      <c r="D33" s="759"/>
      <c r="E33" s="759"/>
      <c r="F33" s="416">
        <v>0.05</v>
      </c>
      <c r="G33" s="417">
        <v>323.5</v>
      </c>
      <c r="I33" s="418"/>
    </row>
    <row r="34" spans="1:9" s="370" customFormat="1" ht="11.25">
      <c r="A34" s="372"/>
      <c r="C34" s="758" t="s">
        <v>330</v>
      </c>
      <c r="D34" s="758"/>
      <c r="E34" s="758"/>
      <c r="F34" s="758"/>
      <c r="G34" s="419">
        <v>8411</v>
      </c>
      <c r="I34" s="418"/>
    </row>
    <row r="35" spans="1:9" s="370" customFormat="1" ht="11.25">
      <c r="A35" s="760"/>
      <c r="B35" s="760"/>
      <c r="C35" s="760"/>
      <c r="E35" s="760"/>
      <c r="F35" s="760"/>
      <c r="G35" s="760"/>
    </row>
    <row r="36" spans="1:9" s="370" customFormat="1" ht="9" customHeight="1">
      <c r="A36" s="420"/>
      <c r="B36" s="410"/>
      <c r="C36" s="410"/>
      <c r="D36" s="410"/>
      <c r="E36" s="410"/>
      <c r="F36" s="410"/>
      <c r="G36" s="410"/>
    </row>
    <row r="37" spans="1:9" s="370" customFormat="1" ht="11.25">
      <c r="A37" s="756" t="s">
        <v>331</v>
      </c>
      <c r="B37" s="756"/>
      <c r="D37" s="372"/>
      <c r="E37" s="372"/>
    </row>
    <row r="38" spans="1:9" s="370" customFormat="1" ht="11.25">
      <c r="A38" s="265" t="s">
        <v>332</v>
      </c>
      <c r="B38" s="307"/>
      <c r="C38" s="307"/>
      <c r="D38" s="370" t="s">
        <v>333</v>
      </c>
    </row>
    <row r="39" spans="1:9" s="370" customFormat="1" ht="11.25">
      <c r="A39" s="265" t="s">
        <v>333</v>
      </c>
      <c r="B39" s="307"/>
      <c r="C39" s="307"/>
      <c r="D39" s="370" t="s">
        <v>333</v>
      </c>
    </row>
    <row r="40" spans="1:9" s="370" customFormat="1" ht="11.25"/>
    <row r="41" spans="1:9" s="370" customFormat="1" ht="11.25">
      <c r="A41" s="265" t="s">
        <v>409</v>
      </c>
    </row>
    <row r="42" spans="1:9" s="370" customFormat="1" ht="11.25">
      <c r="A42" s="757"/>
      <c r="B42" s="757"/>
      <c r="C42" s="757"/>
      <c r="D42" s="757"/>
      <c r="E42" s="757"/>
      <c r="F42" s="757"/>
      <c r="G42" s="757"/>
    </row>
    <row r="43" spans="1:9" s="370" customFormat="1" ht="11.25">
      <c r="A43" s="781"/>
      <c r="B43" s="781"/>
      <c r="C43" s="781"/>
      <c r="D43" s="781"/>
      <c r="E43" s="781"/>
      <c r="F43" s="781"/>
      <c r="G43" s="781"/>
    </row>
    <row r="44" spans="1:9" s="370" customFormat="1" ht="11.25"/>
    <row r="45" spans="1:9" s="370" customFormat="1" ht="11.25"/>
    <row r="46" spans="1:9" s="370" customFormat="1" ht="11.25"/>
    <row r="47" spans="1:9" s="370" customFormat="1" ht="11.25"/>
    <row r="48" spans="1:9" s="370" customFormat="1" ht="11.25"/>
  </sheetData>
  <mergeCells count="19">
    <mergeCell ref="C32:E32"/>
    <mergeCell ref="A1:B1"/>
    <mergeCell ref="C1:G2"/>
    <mergeCell ref="A2:B2"/>
    <mergeCell ref="A4:C4"/>
    <mergeCell ref="D4:G4"/>
    <mergeCell ref="A10:B10"/>
    <mergeCell ref="A13:B13"/>
    <mergeCell ref="A14:B14"/>
    <mergeCell ref="A15:B15"/>
    <mergeCell ref="C30:E30"/>
    <mergeCell ref="C31:E31"/>
    <mergeCell ref="A43:G43"/>
    <mergeCell ref="C33:E33"/>
    <mergeCell ref="C34:F34"/>
    <mergeCell ref="A35:C35"/>
    <mergeCell ref="E35:G35"/>
    <mergeCell ref="A37:B37"/>
    <mergeCell ref="A42:G42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17310-C968-4CEF-A118-35D55EB62DE8}">
  <sheetPr>
    <tabColor rgb="FF7030A0"/>
  </sheetPr>
  <dimension ref="A1:M50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13" ht="31.5" customHeight="1">
      <c r="A1" s="790" t="s">
        <v>407</v>
      </c>
      <c r="B1" s="791"/>
      <c r="C1" s="770" t="s">
        <v>289</v>
      </c>
      <c r="D1" s="771"/>
      <c r="E1" s="771"/>
      <c r="F1" s="771"/>
      <c r="G1" s="772"/>
      <c r="H1" s="368"/>
    </row>
    <row r="2" spans="1:13" s="370" customFormat="1" ht="16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13" s="370" customFormat="1" ht="12" thickBot="1"/>
    <row r="4" spans="1:13" s="370" customFormat="1" ht="45.75" customHeight="1" thickBot="1">
      <c r="A4" s="778" t="s">
        <v>408</v>
      </c>
      <c r="B4" s="779"/>
      <c r="C4" s="780"/>
      <c r="D4" s="778" t="s">
        <v>393</v>
      </c>
      <c r="E4" s="779"/>
      <c r="F4" s="779"/>
      <c r="G4" s="780"/>
      <c r="I4" s="370" t="s">
        <v>393</v>
      </c>
    </row>
    <row r="5" spans="1:13" s="370" customFormat="1" ht="11.25">
      <c r="A5" s="371"/>
      <c r="B5" s="371"/>
      <c r="C5" s="371"/>
      <c r="D5" s="371"/>
      <c r="E5" s="371"/>
      <c r="F5" s="371"/>
      <c r="G5" s="371"/>
    </row>
    <row r="6" spans="1:13" s="370" customFormat="1">
      <c r="A6" s="372"/>
      <c r="C6" s="373" t="s">
        <v>293</v>
      </c>
      <c r="D6" s="374" t="s">
        <v>294</v>
      </c>
      <c r="E6" s="375" t="s">
        <v>336</v>
      </c>
      <c r="F6" s="376"/>
      <c r="G6" s="376"/>
    </row>
    <row r="7" spans="1:13" s="370" customFormat="1" ht="12" customHeight="1">
      <c r="A7" s="372"/>
      <c r="C7" s="375">
        <v>25</v>
      </c>
      <c r="D7" s="375" t="s">
        <v>296</v>
      </c>
      <c r="E7" s="375">
        <v>3.5</v>
      </c>
      <c r="F7" s="372"/>
      <c r="G7" s="372"/>
    </row>
    <row r="8" spans="1:13" s="370" customFormat="1">
      <c r="A8" s="377" t="s">
        <v>297</v>
      </c>
    </row>
    <row r="9" spans="1:13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3" s="370" customFormat="1" ht="11.25">
      <c r="A10" s="761" t="s">
        <v>303</v>
      </c>
      <c r="B10" s="761"/>
      <c r="C10" s="381"/>
      <c r="D10" s="382"/>
      <c r="E10" s="383">
        <v>0.1</v>
      </c>
      <c r="F10" s="384">
        <v>555.18200635256744</v>
      </c>
      <c r="G10" s="380"/>
    </row>
    <row r="11" spans="1:13" s="370" customFormat="1" ht="11.25">
      <c r="A11" s="761"/>
      <c r="B11" s="761"/>
      <c r="C11" s="380"/>
      <c r="D11" s="386"/>
      <c r="E11" s="385"/>
      <c r="F11" s="384"/>
      <c r="G11" s="380"/>
    </row>
    <row r="12" spans="1:13" s="370" customFormat="1" ht="12" thickBot="1">
      <c r="F12" s="375" t="s">
        <v>304</v>
      </c>
      <c r="G12" s="387">
        <v>555.18200635256744</v>
      </c>
    </row>
    <row r="13" spans="1:13" s="370" customFormat="1" ht="13.5" thickBot="1">
      <c r="A13" s="377" t="s">
        <v>305</v>
      </c>
      <c r="J13" s="443" t="s">
        <v>221</v>
      </c>
      <c r="K13" s="443" t="s">
        <v>394</v>
      </c>
      <c r="L13" s="443" t="s">
        <v>395</v>
      </c>
      <c r="M13" s="443" t="s">
        <v>27</v>
      </c>
    </row>
    <row r="14" spans="1:13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  <c r="J14" s="443">
        <v>0.4</v>
      </c>
      <c r="K14" s="443">
        <v>0.6</v>
      </c>
      <c r="L14" s="443">
        <v>4</v>
      </c>
      <c r="M14" s="443">
        <v>0.96</v>
      </c>
    </row>
    <row r="15" spans="1:13" s="370" customFormat="1" ht="11.25" customHeight="1">
      <c r="A15" s="782" t="s">
        <v>396</v>
      </c>
      <c r="B15" s="782"/>
      <c r="C15" s="381" t="s">
        <v>397</v>
      </c>
      <c r="D15" s="421">
        <v>5100</v>
      </c>
      <c r="E15" s="422">
        <v>8</v>
      </c>
      <c r="F15" s="421">
        <v>40800</v>
      </c>
      <c r="G15" s="380"/>
    </row>
    <row r="16" spans="1:13" s="370" customFormat="1" ht="11.25">
      <c r="A16" s="797" t="s">
        <v>398</v>
      </c>
      <c r="B16" s="798"/>
      <c r="C16" s="381" t="s">
        <v>295</v>
      </c>
      <c r="D16" s="421">
        <v>2174.4202538071067</v>
      </c>
      <c r="E16" s="422">
        <v>4</v>
      </c>
      <c r="F16" s="421">
        <v>8697.681015228427</v>
      </c>
      <c r="G16" s="380"/>
      <c r="K16" s="370">
        <v>2</v>
      </c>
      <c r="L16" s="370">
        <v>8</v>
      </c>
    </row>
    <row r="17" spans="1:10" s="370" customFormat="1" ht="12.75" customHeight="1">
      <c r="A17" s="782" t="s">
        <v>399</v>
      </c>
      <c r="B17" s="782"/>
      <c r="C17" s="381" t="s">
        <v>27</v>
      </c>
      <c r="D17" s="421">
        <v>95200</v>
      </c>
      <c r="E17" s="422">
        <v>1</v>
      </c>
      <c r="F17" s="421">
        <v>95200</v>
      </c>
      <c r="G17" s="380"/>
    </row>
    <row r="18" spans="1:10" s="370" customFormat="1" ht="12" thickBot="1">
      <c r="F18" s="375" t="s">
        <v>304</v>
      </c>
      <c r="G18" s="387">
        <v>144697.68101522845</v>
      </c>
    </row>
    <row r="19" spans="1:10" s="370" customFormat="1" ht="13.5" thickBot="1">
      <c r="A19" s="377" t="s">
        <v>314</v>
      </c>
    </row>
    <row r="20" spans="1:10" s="370" customFormat="1" ht="11.25">
      <c r="A20" s="392" t="s">
        <v>315</v>
      </c>
      <c r="B20" s="393" t="s">
        <v>316</v>
      </c>
      <c r="C20" s="388" t="s">
        <v>317</v>
      </c>
      <c r="D20" s="388" t="s">
        <v>318</v>
      </c>
      <c r="E20" s="388" t="s">
        <v>319</v>
      </c>
      <c r="F20" s="389" t="s">
        <v>302</v>
      </c>
      <c r="G20" s="394"/>
    </row>
    <row r="21" spans="1:10" s="370" customFormat="1" ht="11.25">
      <c r="A21" s="401" t="s">
        <v>400</v>
      </c>
      <c r="B21" s="444">
        <v>1</v>
      </c>
      <c r="C21" s="381">
        <v>74.14</v>
      </c>
      <c r="D21" s="381">
        <v>74.14</v>
      </c>
      <c r="E21" s="421">
        <v>1233.33</v>
      </c>
      <c r="F21" s="421">
        <v>91439.086199999991</v>
      </c>
      <c r="G21" s="380"/>
    </row>
    <row r="22" spans="1:10" s="370" customFormat="1" ht="11.25">
      <c r="A22" s="395"/>
      <c r="B22" s="379"/>
      <c r="C22" s="379"/>
      <c r="D22" s="379"/>
      <c r="E22" s="384"/>
      <c r="F22" s="384">
        <v>0</v>
      </c>
      <c r="G22" s="380"/>
    </row>
    <row r="23" spans="1:10" s="370" customFormat="1" ht="12" thickBot="1">
      <c r="F23" s="375" t="s">
        <v>304</v>
      </c>
      <c r="G23" s="387">
        <v>91439.086199999991</v>
      </c>
      <c r="I23" s="445" t="s">
        <v>401</v>
      </c>
    </row>
    <row r="24" spans="1:10" s="370" customFormat="1" ht="13.5" thickBot="1">
      <c r="A24" s="377" t="s">
        <v>320</v>
      </c>
    </row>
    <row r="25" spans="1:10" s="370" customFormat="1" ht="11.25">
      <c r="A25" s="392" t="s">
        <v>321</v>
      </c>
      <c r="B25" s="397" t="s">
        <v>322</v>
      </c>
      <c r="C25" s="398" t="s">
        <v>323</v>
      </c>
      <c r="D25" s="399" t="s">
        <v>324</v>
      </c>
      <c r="E25" s="400" t="s">
        <v>301</v>
      </c>
      <c r="F25" s="389" t="s">
        <v>302</v>
      </c>
      <c r="G25" s="390"/>
    </row>
    <row r="26" spans="1:10" s="370" customFormat="1" ht="23.25" customHeight="1" thickBot="1">
      <c r="A26" s="401" t="s">
        <v>370</v>
      </c>
      <c r="B26" s="402">
        <v>150049.19090609931</v>
      </c>
      <c r="C26" s="403">
        <v>185</v>
      </c>
      <c r="D26" s="402">
        <v>277591.00317628373</v>
      </c>
      <c r="E26" s="403">
        <v>50</v>
      </c>
      <c r="F26" s="404">
        <v>5551.8200635256744</v>
      </c>
      <c r="G26" s="405"/>
      <c r="H26" s="370" t="s">
        <v>371</v>
      </c>
    </row>
    <row r="27" spans="1:10" s="370" customFormat="1" ht="12" thickBot="1">
      <c r="F27" s="375" t="s">
        <v>304</v>
      </c>
      <c r="G27" s="407">
        <v>5551.8200635256744</v>
      </c>
    </row>
    <row r="28" spans="1:10" s="370" customFormat="1" ht="12" thickBot="1">
      <c r="F28" s="408"/>
      <c r="J28" s="370">
        <v>16034</v>
      </c>
    </row>
    <row r="29" spans="1:10" s="370" customFormat="1" ht="12" thickBot="1">
      <c r="D29" s="409" t="s">
        <v>327</v>
      </c>
      <c r="E29" s="410"/>
      <c r="F29" s="410"/>
      <c r="G29" s="407">
        <v>242244</v>
      </c>
      <c r="I29" s="411">
        <v>160924</v>
      </c>
      <c r="J29" s="412">
        <v>-81320</v>
      </c>
    </row>
    <row r="30" spans="1:10" s="370" customFormat="1">
      <c r="A30" s="377"/>
    </row>
    <row r="31" spans="1:10" s="370" customFormat="1" ht="11.25">
      <c r="A31" s="410"/>
      <c r="B31" s="410"/>
      <c r="C31" s="408"/>
      <c r="D31" s="410"/>
      <c r="E31" s="408"/>
      <c r="F31" s="408"/>
    </row>
    <row r="32" spans="1:10" s="370" customFormat="1" ht="13.5" customHeight="1">
      <c r="A32" s="375"/>
      <c r="B32" s="427"/>
      <c r="C32" s="758" t="s">
        <v>11</v>
      </c>
      <c r="D32" s="758"/>
      <c r="E32" s="758"/>
      <c r="F32" s="428" t="s">
        <v>328</v>
      </c>
      <c r="G32" s="415" t="s">
        <v>329</v>
      </c>
    </row>
    <row r="33" spans="1:9" s="370" customFormat="1" ht="11.25">
      <c r="C33" s="759" t="s">
        <v>67</v>
      </c>
      <c r="D33" s="759"/>
      <c r="E33" s="759"/>
      <c r="F33" s="416">
        <v>0.23</v>
      </c>
      <c r="G33" s="417">
        <v>55716.12</v>
      </c>
    </row>
    <row r="34" spans="1:9" s="370" customFormat="1" ht="11.25">
      <c r="C34" s="759" t="s">
        <v>256</v>
      </c>
      <c r="D34" s="759"/>
      <c r="E34" s="759"/>
      <c r="F34" s="416">
        <v>0.02</v>
      </c>
      <c r="G34" s="417">
        <v>4844.88</v>
      </c>
    </row>
    <row r="35" spans="1:9" s="370" customFormat="1">
      <c r="A35" s="369"/>
      <c r="B35" s="372"/>
      <c r="C35" s="759" t="s">
        <v>70</v>
      </c>
      <c r="D35" s="759"/>
      <c r="E35" s="759"/>
      <c r="F35" s="416">
        <v>0.05</v>
      </c>
      <c r="G35" s="417">
        <v>12112.2</v>
      </c>
      <c r="I35" s="418"/>
    </row>
    <row r="36" spans="1:9" s="370" customFormat="1" ht="11.25">
      <c r="A36" s="372"/>
      <c r="C36" s="758" t="s">
        <v>330</v>
      </c>
      <c r="D36" s="758"/>
      <c r="E36" s="758"/>
      <c r="F36" s="758"/>
      <c r="G36" s="419">
        <v>314917</v>
      </c>
      <c r="I36" s="418"/>
    </row>
    <row r="37" spans="1:9" s="370" customFormat="1" ht="11.25">
      <c r="A37" s="760"/>
      <c r="B37" s="760"/>
      <c r="C37" s="760"/>
      <c r="E37" s="760"/>
      <c r="F37" s="760"/>
      <c r="G37" s="760"/>
    </row>
    <row r="38" spans="1:9" s="370" customFormat="1" ht="9" customHeight="1">
      <c r="A38" s="420"/>
      <c r="B38" s="410"/>
      <c r="C38" s="410"/>
      <c r="D38" s="410"/>
      <c r="E38" s="410"/>
      <c r="F38" s="410"/>
      <c r="G38" s="410"/>
    </row>
    <row r="39" spans="1:9" s="370" customFormat="1" ht="11.25">
      <c r="A39" s="756" t="s">
        <v>331</v>
      </c>
      <c r="B39" s="756"/>
      <c r="D39" s="372"/>
      <c r="E39" s="372"/>
    </row>
    <row r="40" spans="1:9" s="370" customFormat="1" ht="11.25">
      <c r="A40" s="265" t="s">
        <v>332</v>
      </c>
      <c r="B40" s="307"/>
      <c r="C40" s="307"/>
      <c r="D40" s="370" t="s">
        <v>333</v>
      </c>
    </row>
    <row r="41" spans="1:9" s="370" customFormat="1" ht="11.25">
      <c r="A41" s="265" t="s">
        <v>333</v>
      </c>
      <c r="B41" s="307"/>
      <c r="C41" s="307"/>
      <c r="D41" s="370" t="s">
        <v>333</v>
      </c>
    </row>
    <row r="42" spans="1:9" s="370" customFormat="1" ht="11.25"/>
    <row r="43" spans="1:9" s="370" customFormat="1" ht="11.25">
      <c r="A43" s="265" t="s">
        <v>409</v>
      </c>
    </row>
    <row r="44" spans="1:9" s="370" customFormat="1" ht="11.25">
      <c r="A44" s="757"/>
      <c r="B44" s="757"/>
      <c r="C44" s="757"/>
      <c r="D44" s="757"/>
      <c r="E44" s="757"/>
      <c r="F44" s="757"/>
      <c r="G44" s="757"/>
    </row>
    <row r="45" spans="1:9" s="370" customFormat="1" ht="11.25">
      <c r="A45" s="781"/>
      <c r="B45" s="781"/>
      <c r="C45" s="781"/>
      <c r="D45" s="781"/>
      <c r="E45" s="781"/>
      <c r="F45" s="781"/>
      <c r="G45" s="781"/>
    </row>
    <row r="46" spans="1:9" s="370" customFormat="1" ht="11.25"/>
    <row r="47" spans="1:9" s="370" customFormat="1" ht="11.25"/>
    <row r="48" spans="1:9" s="370" customFormat="1" ht="11.25"/>
    <row r="49" s="370" customFormat="1" ht="11.25"/>
    <row r="50" s="370" customFormat="1" ht="11.25"/>
  </sheetData>
  <mergeCells count="21">
    <mergeCell ref="C32:E32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39:B39"/>
    <mergeCell ref="A44:G44"/>
    <mergeCell ref="A45:G45"/>
    <mergeCell ref="C33:E33"/>
    <mergeCell ref="C34:E34"/>
    <mergeCell ref="C35:E35"/>
    <mergeCell ref="C36:F36"/>
    <mergeCell ref="A37:C37"/>
    <mergeCell ref="E37:G3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9D1B1-A67E-4C2C-9116-AD2C114168AA}">
  <sheetPr>
    <tabColor rgb="FF7030A0"/>
  </sheetPr>
  <dimension ref="A1:M55"/>
  <sheetViews>
    <sheetView view="pageBreakPreview" zoomScale="90" zoomScaleNormal="100" zoomScaleSheetLayoutView="90" workbookViewId="0">
      <selection activeCell="I16" sqref="I1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2.8554687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13" ht="39.75" customHeight="1">
      <c r="A1" s="790" t="s">
        <v>407</v>
      </c>
      <c r="B1" s="791"/>
      <c r="C1" s="770" t="s">
        <v>289</v>
      </c>
      <c r="D1" s="771"/>
      <c r="E1" s="771"/>
      <c r="F1" s="771"/>
      <c r="G1" s="772"/>
      <c r="H1" s="368"/>
    </row>
    <row r="2" spans="1:13" s="370" customFormat="1" ht="15.7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13" s="370" customFormat="1" ht="12" thickBot="1"/>
    <row r="4" spans="1:13" s="370" customFormat="1" ht="43.5" customHeight="1" thickBot="1">
      <c r="A4" s="778" t="s">
        <v>408</v>
      </c>
      <c r="B4" s="779"/>
      <c r="C4" s="780"/>
      <c r="D4" s="778" t="s">
        <v>402</v>
      </c>
      <c r="E4" s="779"/>
      <c r="F4" s="779"/>
      <c r="G4" s="780"/>
      <c r="I4" s="370" t="s">
        <v>403</v>
      </c>
    </row>
    <row r="5" spans="1:13" s="370" customFormat="1" ht="11.25">
      <c r="A5" s="371"/>
      <c r="B5" s="371"/>
      <c r="C5" s="371"/>
      <c r="D5" s="371"/>
      <c r="E5" s="371"/>
      <c r="F5" s="371"/>
      <c r="G5" s="371"/>
    </row>
    <row r="6" spans="1:13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13" s="370" customFormat="1" ht="12" customHeight="1">
      <c r="A7" s="372"/>
      <c r="B7" s="375"/>
      <c r="C7" s="375">
        <v>26</v>
      </c>
      <c r="D7" s="375" t="s">
        <v>296</v>
      </c>
      <c r="E7" s="375">
        <v>3.6</v>
      </c>
      <c r="F7" s="372"/>
      <c r="G7" s="372"/>
    </row>
    <row r="8" spans="1:13" s="370" customFormat="1">
      <c r="A8" s="377" t="s">
        <v>297</v>
      </c>
    </row>
    <row r="9" spans="1:13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3" s="370" customFormat="1" ht="11.25" customHeight="1">
      <c r="A10" s="785" t="s">
        <v>303</v>
      </c>
      <c r="B10" s="785"/>
      <c r="C10" s="430"/>
      <c r="D10" s="382"/>
      <c r="E10" s="383">
        <v>0.05</v>
      </c>
      <c r="F10" s="384">
        <v>107.94650123522145</v>
      </c>
      <c r="G10" s="380"/>
    </row>
    <row r="11" spans="1:13" s="370" customFormat="1" ht="11.25" customHeight="1">
      <c r="A11" s="783" t="s">
        <v>345</v>
      </c>
      <c r="B11" s="784"/>
      <c r="C11" s="430"/>
      <c r="D11" s="382">
        <v>121000</v>
      </c>
      <c r="E11" s="434">
        <v>50</v>
      </c>
      <c r="F11" s="384">
        <v>2420</v>
      </c>
      <c r="G11" s="380"/>
      <c r="J11" s="370">
        <v>121975</v>
      </c>
      <c r="K11" s="370">
        <v>50</v>
      </c>
      <c r="M11" s="370">
        <v>2439.5</v>
      </c>
    </row>
    <row r="12" spans="1:13" s="370" customFormat="1" ht="11.25" customHeight="1">
      <c r="A12" s="785" t="s">
        <v>344</v>
      </c>
      <c r="B12" s="785"/>
      <c r="C12" s="432"/>
      <c r="D12" s="433">
        <v>166000</v>
      </c>
      <c r="E12" s="434">
        <v>50</v>
      </c>
      <c r="F12" s="384">
        <v>3320</v>
      </c>
      <c r="G12" s="380"/>
    </row>
    <row r="13" spans="1:13" s="370" customFormat="1" ht="11.25" customHeight="1">
      <c r="A13" s="785" t="s">
        <v>346</v>
      </c>
      <c r="B13" s="785"/>
      <c r="C13" s="432"/>
      <c r="D13" s="433">
        <v>116000</v>
      </c>
      <c r="E13" s="434">
        <v>50</v>
      </c>
      <c r="F13" s="384">
        <v>2320</v>
      </c>
      <c r="G13" s="380"/>
    </row>
    <row r="14" spans="1:13" s="370" customFormat="1" ht="12" thickBot="1">
      <c r="F14" s="375" t="s">
        <v>304</v>
      </c>
      <c r="G14" s="387">
        <v>8167.9465012352211</v>
      </c>
    </row>
    <row r="15" spans="1:13" s="370" customFormat="1" ht="13.5" thickBot="1">
      <c r="A15" s="377" t="s">
        <v>305</v>
      </c>
    </row>
    <row r="16" spans="1:13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9" s="370" customFormat="1" ht="23.25" customHeight="1">
      <c r="A17" s="782" t="s">
        <v>404</v>
      </c>
      <c r="B17" s="782"/>
      <c r="C17" s="381" t="s">
        <v>27</v>
      </c>
      <c r="D17" s="421">
        <v>29750</v>
      </c>
      <c r="E17" s="381">
        <v>1.3</v>
      </c>
      <c r="F17" s="421">
        <v>38675</v>
      </c>
      <c r="G17" s="380"/>
    </row>
    <row r="18" spans="1:9" s="370" customFormat="1" ht="11.25">
      <c r="A18" s="785" t="s">
        <v>405</v>
      </c>
      <c r="B18" s="785"/>
      <c r="C18" s="430" t="s">
        <v>349</v>
      </c>
      <c r="D18" s="433">
        <v>40</v>
      </c>
      <c r="E18" s="430">
        <v>25</v>
      </c>
      <c r="F18" s="384">
        <v>1000</v>
      </c>
      <c r="G18" s="380"/>
    </row>
    <row r="19" spans="1:9" s="370" customFormat="1" ht="11.25">
      <c r="A19" s="783"/>
      <c r="B19" s="784"/>
      <c r="C19" s="430"/>
      <c r="D19" s="433"/>
      <c r="E19" s="430"/>
      <c r="F19" s="384"/>
      <c r="G19" s="380"/>
    </row>
    <row r="20" spans="1:9" s="370" customFormat="1" ht="11.25">
      <c r="A20" s="783"/>
      <c r="B20" s="784"/>
      <c r="C20" s="430"/>
      <c r="D20" s="433"/>
      <c r="E20" s="430"/>
      <c r="F20" s="384"/>
      <c r="G20" s="380"/>
    </row>
    <row r="21" spans="1:9" s="370" customFormat="1" ht="11.25">
      <c r="A21" s="783"/>
      <c r="B21" s="784"/>
      <c r="C21" s="430"/>
      <c r="D21" s="433"/>
      <c r="E21" s="430"/>
      <c r="F21" s="384"/>
      <c r="G21" s="380"/>
    </row>
    <row r="22" spans="1:9" s="370" customFormat="1" ht="12.75" customHeight="1">
      <c r="A22" s="766"/>
      <c r="B22" s="767"/>
      <c r="C22" s="379"/>
      <c r="D22" s="384"/>
      <c r="E22" s="379"/>
      <c r="F22" s="384"/>
      <c r="G22" s="380"/>
    </row>
    <row r="23" spans="1:9" s="370" customFormat="1" ht="12" thickBot="1">
      <c r="F23" s="375" t="s">
        <v>304</v>
      </c>
      <c r="G23" s="387">
        <v>39675</v>
      </c>
    </row>
    <row r="24" spans="1:9" s="370" customFormat="1" ht="13.5" thickBot="1">
      <c r="A24" s="377" t="s">
        <v>314</v>
      </c>
    </row>
    <row r="25" spans="1:9" s="370" customFormat="1" ht="11.25">
      <c r="A25" s="392" t="s">
        <v>315</v>
      </c>
      <c r="B25" s="393" t="s">
        <v>316</v>
      </c>
      <c r="C25" s="388" t="s">
        <v>317</v>
      </c>
      <c r="D25" s="388" t="s">
        <v>318</v>
      </c>
      <c r="E25" s="388" t="s">
        <v>319</v>
      </c>
      <c r="F25" s="389" t="s">
        <v>302</v>
      </c>
      <c r="G25" s="394"/>
    </row>
    <row r="26" spans="1:9" s="370" customFormat="1" ht="22.5">
      <c r="A26" s="401" t="s">
        <v>406</v>
      </c>
      <c r="B26" s="381">
        <v>1.3</v>
      </c>
      <c r="C26" s="381">
        <v>74.14</v>
      </c>
      <c r="D26" s="381">
        <v>96.382000000000005</v>
      </c>
      <c r="E26" s="421">
        <v>1233.33</v>
      </c>
      <c r="F26" s="421">
        <v>118870.81206</v>
      </c>
      <c r="G26" s="380"/>
    </row>
    <row r="27" spans="1:9" s="370" customFormat="1" ht="11.25">
      <c r="A27" s="395"/>
      <c r="B27" s="379"/>
      <c r="C27" s="379"/>
      <c r="D27" s="379"/>
      <c r="E27" s="384"/>
      <c r="F27" s="384">
        <v>0</v>
      </c>
      <c r="G27" s="380"/>
    </row>
    <row r="28" spans="1:9" s="370" customFormat="1" ht="12" thickBot="1">
      <c r="F28" s="375" t="s">
        <v>304</v>
      </c>
      <c r="G28" s="387">
        <v>118870.81206</v>
      </c>
    </row>
    <row r="29" spans="1:9" s="370" customFormat="1" ht="13.5" thickBot="1">
      <c r="A29" s="377" t="s">
        <v>320</v>
      </c>
    </row>
    <row r="30" spans="1:9" s="370" customFormat="1" ht="11.25">
      <c r="A30" s="392" t="s">
        <v>321</v>
      </c>
      <c r="B30" s="397" t="s">
        <v>322</v>
      </c>
      <c r="C30" s="398" t="s">
        <v>323</v>
      </c>
      <c r="D30" s="399" t="s">
        <v>324</v>
      </c>
      <c r="E30" s="400" t="s">
        <v>301</v>
      </c>
      <c r="F30" s="389" t="s">
        <v>302</v>
      </c>
      <c r="G30" s="390"/>
    </row>
    <row r="31" spans="1:9" s="370" customFormat="1" ht="23.25" customHeight="1" thickBot="1">
      <c r="A31" s="401" t="s">
        <v>325</v>
      </c>
      <c r="B31" s="402">
        <v>116698.92025429347</v>
      </c>
      <c r="C31" s="403">
        <v>185</v>
      </c>
      <c r="D31" s="402">
        <v>215893.00247044291</v>
      </c>
      <c r="E31" s="403">
        <v>100</v>
      </c>
      <c r="F31" s="404">
        <v>2158.9300247044289</v>
      </c>
      <c r="G31" s="405"/>
      <c r="H31" s="370" t="s">
        <v>326</v>
      </c>
    </row>
    <row r="32" spans="1:9" s="370" customFormat="1" ht="12" thickBot="1">
      <c r="F32" s="375" t="s">
        <v>304</v>
      </c>
      <c r="G32" s="407">
        <v>2158.9300247044289</v>
      </c>
      <c r="I32" s="412"/>
    </row>
    <row r="33" spans="1:10" s="370" customFormat="1" ht="12" thickBot="1">
      <c r="F33" s="408"/>
      <c r="I33" s="412"/>
    </row>
    <row r="34" spans="1:10" s="370" customFormat="1" ht="12" thickBot="1">
      <c r="D34" s="409" t="s">
        <v>327</v>
      </c>
      <c r="E34" s="410"/>
      <c r="F34" s="410"/>
      <c r="G34" s="407">
        <v>168873</v>
      </c>
      <c r="I34" s="411"/>
      <c r="J34" s="411"/>
    </row>
    <row r="35" spans="1:10" s="370" customFormat="1">
      <c r="A35" s="377"/>
    </row>
    <row r="36" spans="1:10" s="370" customFormat="1" ht="11.25">
      <c r="A36" s="410"/>
      <c r="B36" s="410"/>
      <c r="C36" s="408"/>
      <c r="D36" s="410"/>
      <c r="E36" s="408"/>
      <c r="F36" s="408"/>
    </row>
    <row r="37" spans="1:10" s="370" customFormat="1" ht="13.5" customHeight="1">
      <c r="A37" s="375"/>
      <c r="B37" s="427"/>
      <c r="C37" s="758" t="s">
        <v>11</v>
      </c>
      <c r="D37" s="758"/>
      <c r="E37" s="758"/>
      <c r="F37" s="428" t="s">
        <v>328</v>
      </c>
      <c r="G37" s="415" t="s">
        <v>329</v>
      </c>
    </row>
    <row r="38" spans="1:10" s="370" customFormat="1" ht="11.25">
      <c r="C38" s="759" t="s">
        <v>67</v>
      </c>
      <c r="D38" s="759"/>
      <c r="E38" s="759"/>
      <c r="F38" s="416">
        <v>0.23</v>
      </c>
      <c r="G38" s="417">
        <v>38840.79</v>
      </c>
    </row>
    <row r="39" spans="1:10" s="370" customFormat="1" ht="11.25">
      <c r="C39" s="759" t="s">
        <v>256</v>
      </c>
      <c r="D39" s="759"/>
      <c r="E39" s="759"/>
      <c r="F39" s="416">
        <v>0.02</v>
      </c>
      <c r="G39" s="417">
        <v>3377.46</v>
      </c>
    </row>
    <row r="40" spans="1:10" s="370" customFormat="1">
      <c r="A40" s="369"/>
      <c r="B40" s="372"/>
      <c r="C40" s="759" t="s">
        <v>70</v>
      </c>
      <c r="D40" s="759"/>
      <c r="E40" s="759"/>
      <c r="F40" s="416">
        <v>0.05</v>
      </c>
      <c r="G40" s="417">
        <v>8443.65</v>
      </c>
      <c r="I40" s="418"/>
    </row>
    <row r="41" spans="1:10" s="370" customFormat="1" ht="11.25">
      <c r="A41" s="372"/>
      <c r="C41" s="758" t="s">
        <v>330</v>
      </c>
      <c r="D41" s="758"/>
      <c r="E41" s="758"/>
      <c r="F41" s="758"/>
      <c r="G41" s="419">
        <v>219535</v>
      </c>
      <c r="I41" s="418"/>
    </row>
    <row r="42" spans="1:10" s="370" customFormat="1" ht="11.25">
      <c r="A42" s="760"/>
      <c r="B42" s="760"/>
      <c r="C42" s="760"/>
      <c r="E42" s="760"/>
      <c r="F42" s="760"/>
      <c r="G42" s="760"/>
    </row>
    <row r="43" spans="1:10" s="370" customFormat="1" ht="9" customHeight="1">
      <c r="A43" s="420"/>
      <c r="B43" s="410"/>
      <c r="C43" s="410"/>
      <c r="D43" s="410"/>
      <c r="E43" s="410"/>
      <c r="F43" s="410"/>
      <c r="G43" s="410"/>
    </row>
    <row r="44" spans="1:10" s="370" customFormat="1" ht="11.25">
      <c r="A44" s="756" t="s">
        <v>331</v>
      </c>
      <c r="B44" s="756"/>
      <c r="D44" s="372"/>
      <c r="E44" s="372"/>
    </row>
    <row r="45" spans="1:10" s="370" customFormat="1" ht="11.25">
      <c r="A45" s="265" t="s">
        <v>332</v>
      </c>
      <c r="B45" s="307"/>
      <c r="C45" s="307"/>
      <c r="D45" s="370" t="s">
        <v>333</v>
      </c>
    </row>
    <row r="46" spans="1:10" s="370" customFormat="1" ht="11.25">
      <c r="A46" s="265" t="s">
        <v>333</v>
      </c>
      <c r="B46" s="307"/>
      <c r="C46" s="307"/>
      <c r="D46" s="370" t="s">
        <v>333</v>
      </c>
    </row>
    <row r="47" spans="1:10" s="370" customFormat="1" ht="11.25"/>
    <row r="48" spans="1:10" s="370" customFormat="1" ht="11.25">
      <c r="A48" s="265" t="s">
        <v>409</v>
      </c>
    </row>
    <row r="49" spans="1:7" s="370" customFormat="1" ht="11.25">
      <c r="A49" s="757"/>
      <c r="B49" s="757"/>
      <c r="C49" s="757"/>
      <c r="D49" s="757"/>
      <c r="E49" s="757"/>
      <c r="F49" s="757"/>
      <c r="G49" s="757"/>
    </row>
    <row r="50" spans="1:7" s="370" customFormat="1" ht="11.25">
      <c r="A50" s="781"/>
      <c r="B50" s="781"/>
      <c r="C50" s="781"/>
      <c r="D50" s="781"/>
      <c r="E50" s="781"/>
      <c r="F50" s="781"/>
      <c r="G50" s="781"/>
    </row>
    <row r="51" spans="1:7" s="370" customFormat="1" ht="11.25"/>
    <row r="52" spans="1:7" s="370" customFormat="1" ht="11.25"/>
    <row r="53" spans="1:7" s="370" customFormat="1" ht="11.25"/>
    <row r="54" spans="1:7" s="370" customFormat="1" ht="11.25"/>
    <row r="55" spans="1:7" s="370" customFormat="1" ht="11.25"/>
  </sheetData>
  <mergeCells count="26">
    <mergeCell ref="A10:B10"/>
    <mergeCell ref="A1:B1"/>
    <mergeCell ref="C1:G2"/>
    <mergeCell ref="A2:B2"/>
    <mergeCell ref="A4:C4"/>
    <mergeCell ref="D4:G4"/>
    <mergeCell ref="C38:E38"/>
    <mergeCell ref="A11:B11"/>
    <mergeCell ref="A12:B12"/>
    <mergeCell ref="A13:B13"/>
    <mergeCell ref="A16:B16"/>
    <mergeCell ref="A17:B17"/>
    <mergeCell ref="A18:B18"/>
    <mergeCell ref="A19:B19"/>
    <mergeCell ref="A20:B20"/>
    <mergeCell ref="A21:B21"/>
    <mergeCell ref="A22:B22"/>
    <mergeCell ref="C37:E37"/>
    <mergeCell ref="A49:G49"/>
    <mergeCell ref="A50:G50"/>
    <mergeCell ref="C39:E39"/>
    <mergeCell ref="C40:E40"/>
    <mergeCell ref="C41:F41"/>
    <mergeCell ref="A42:C42"/>
    <mergeCell ref="E42:G42"/>
    <mergeCell ref="A44:B44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1F622-8D5B-4560-BA6D-D28A82A79DBE}">
  <sheetPr>
    <tabColor rgb="FF7030A0"/>
  </sheetPr>
  <dimension ref="A1:K45"/>
  <sheetViews>
    <sheetView view="pageBreakPreview" zoomScaleNormal="100" zoomScaleSheetLayoutView="100" workbookViewId="0">
      <selection activeCell="C5" sqref="C5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0.140625" style="369" customWidth="1"/>
    <col min="4" max="4" width="14.85546875" style="369" customWidth="1"/>
    <col min="5" max="5" width="10.140625" style="369" customWidth="1"/>
    <col min="6" max="6" width="13" style="369" customWidth="1"/>
    <col min="7" max="7" width="11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3" customHeight="1">
      <c r="A1" s="768" t="s">
        <v>410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2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6.5" customHeight="1" thickBot="1">
      <c r="A4" s="778" t="s">
        <v>408</v>
      </c>
      <c r="B4" s="779"/>
      <c r="C4" s="780"/>
      <c r="D4" s="778" t="s">
        <v>292</v>
      </c>
      <c r="E4" s="779"/>
      <c r="F4" s="779"/>
      <c r="G4" s="780"/>
      <c r="I4" s="370" t="s">
        <v>292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295</v>
      </c>
      <c r="F6" s="376"/>
      <c r="G6" s="376"/>
    </row>
    <row r="7" spans="1:9" s="370" customFormat="1" ht="12" customHeight="1">
      <c r="A7" s="372"/>
      <c r="B7" s="375"/>
      <c r="C7" s="375">
        <v>27</v>
      </c>
      <c r="D7" s="375" t="s">
        <v>296</v>
      </c>
      <c r="E7" s="375">
        <v>1.1000000000000001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1" t="s">
        <v>303</v>
      </c>
      <c r="B10" s="761"/>
      <c r="C10" s="381"/>
      <c r="D10" s="382"/>
      <c r="E10" s="383">
        <v>0.1</v>
      </c>
      <c r="F10" s="384">
        <v>154.20000000000002</v>
      </c>
      <c r="G10" s="380"/>
    </row>
    <row r="11" spans="1:9" s="370" customFormat="1" ht="11.25">
      <c r="A11" s="761"/>
      <c r="B11" s="761"/>
      <c r="C11" s="381"/>
      <c r="D11" s="384"/>
      <c r="E11" s="385"/>
      <c r="F11" s="384"/>
      <c r="G11" s="380"/>
    </row>
    <row r="12" spans="1:9" s="370" customFormat="1" ht="11.25">
      <c r="A12" s="761"/>
      <c r="B12" s="761"/>
      <c r="C12" s="380"/>
      <c r="D12" s="386"/>
      <c r="E12" s="385"/>
      <c r="F12" s="384"/>
      <c r="G12" s="380"/>
    </row>
    <row r="13" spans="1:9" s="370" customFormat="1" ht="12" thickBot="1">
      <c r="F13" s="375" t="s">
        <v>304</v>
      </c>
      <c r="G13" s="387">
        <v>154</v>
      </c>
    </row>
    <row r="14" spans="1:9" s="370" customFormat="1" ht="13.5" thickBot="1">
      <c r="A14" s="377" t="s">
        <v>305</v>
      </c>
    </row>
    <row r="15" spans="1:9" s="370" customFormat="1" ht="12.75" customHeight="1">
      <c r="A15" s="762" t="s">
        <v>298</v>
      </c>
      <c r="B15" s="763"/>
      <c r="C15" s="388" t="s">
        <v>306</v>
      </c>
      <c r="D15" s="388" t="s">
        <v>307</v>
      </c>
      <c r="E15" s="388" t="s">
        <v>308</v>
      </c>
      <c r="F15" s="389" t="s">
        <v>302</v>
      </c>
      <c r="G15" s="390"/>
    </row>
    <row r="16" spans="1:9" s="370" customFormat="1" ht="12.75" customHeight="1">
      <c r="A16" s="764" t="s">
        <v>309</v>
      </c>
      <c r="B16" s="765"/>
      <c r="C16" s="379" t="s">
        <v>310</v>
      </c>
      <c r="D16" s="384">
        <v>7400</v>
      </c>
      <c r="E16" s="391">
        <v>0.01</v>
      </c>
      <c r="F16" s="384">
        <v>74</v>
      </c>
      <c r="G16" s="380"/>
    </row>
    <row r="17" spans="1:11" s="370" customFormat="1" ht="12.75" customHeight="1">
      <c r="A17" s="766" t="s">
        <v>311</v>
      </c>
      <c r="B17" s="767"/>
      <c r="C17" s="379" t="s">
        <v>295</v>
      </c>
      <c r="D17" s="384">
        <v>3000</v>
      </c>
      <c r="E17" s="391">
        <v>0.5</v>
      </c>
      <c r="F17" s="384">
        <v>1500</v>
      </c>
      <c r="G17" s="380"/>
    </row>
    <row r="18" spans="1:11" s="370" customFormat="1" ht="12.75" customHeight="1">
      <c r="A18" s="764" t="s">
        <v>312</v>
      </c>
      <c r="B18" s="765"/>
      <c r="C18" s="379" t="s">
        <v>313</v>
      </c>
      <c r="D18" s="384">
        <v>2600</v>
      </c>
      <c r="E18" s="391">
        <v>0.01</v>
      </c>
      <c r="F18" s="384">
        <v>26</v>
      </c>
      <c r="G18" s="380"/>
    </row>
    <row r="19" spans="1:11" s="370" customFormat="1" ht="12" thickBot="1">
      <c r="F19" s="375" t="s">
        <v>304</v>
      </c>
      <c r="G19" s="387">
        <v>1600</v>
      </c>
    </row>
    <row r="20" spans="1:11" s="370" customFormat="1" ht="13.5" thickBot="1">
      <c r="A20" s="377" t="s">
        <v>314</v>
      </c>
    </row>
    <row r="21" spans="1:11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11" s="370" customFormat="1" ht="11.25">
      <c r="A22" s="395"/>
      <c r="B22" s="396"/>
      <c r="C22" s="379">
        <v>0</v>
      </c>
      <c r="D22" s="379">
        <v>0</v>
      </c>
      <c r="E22" s="384"/>
      <c r="F22" s="384">
        <v>0</v>
      </c>
      <c r="G22" s="380"/>
    </row>
    <row r="23" spans="1:11" s="370" customFormat="1" ht="11.25">
      <c r="A23" s="395"/>
      <c r="B23" s="379"/>
      <c r="C23" s="379"/>
      <c r="D23" s="379"/>
      <c r="E23" s="384"/>
      <c r="F23" s="384">
        <v>0</v>
      </c>
      <c r="G23" s="380"/>
    </row>
    <row r="24" spans="1:11" s="370" customFormat="1" ht="12" thickBot="1">
      <c r="F24" s="375" t="s">
        <v>304</v>
      </c>
      <c r="G24" s="387">
        <v>0</v>
      </c>
    </row>
    <row r="25" spans="1:11" s="370" customFormat="1" ht="13.5" thickBot="1">
      <c r="A25" s="377" t="s">
        <v>320</v>
      </c>
    </row>
    <row r="26" spans="1:11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11" s="370" customFormat="1" ht="23.25" customHeight="1" thickBot="1">
      <c r="A27" s="401" t="s">
        <v>325</v>
      </c>
      <c r="B27" s="402">
        <v>116698.92025429347</v>
      </c>
      <c r="C27" s="403">
        <v>185</v>
      </c>
      <c r="D27" s="402">
        <v>215893.00247044291</v>
      </c>
      <c r="E27" s="403">
        <v>140</v>
      </c>
      <c r="F27" s="404">
        <v>1542.0928747888779</v>
      </c>
      <c r="G27" s="405"/>
      <c r="H27" s="370" t="s">
        <v>326</v>
      </c>
      <c r="I27" s="406"/>
    </row>
    <row r="28" spans="1:11" s="370" customFormat="1" ht="12" thickBot="1">
      <c r="F28" s="375" t="s">
        <v>304</v>
      </c>
      <c r="G28" s="407">
        <v>1542</v>
      </c>
    </row>
    <row r="29" spans="1:11" s="370" customFormat="1" ht="12" thickBot="1">
      <c r="F29" s="408"/>
    </row>
    <row r="30" spans="1:11" s="370" customFormat="1" ht="12" thickBot="1">
      <c r="D30" s="409" t="s">
        <v>327</v>
      </c>
      <c r="E30" s="410"/>
      <c r="F30" s="410"/>
      <c r="G30" s="407">
        <v>3296</v>
      </c>
      <c r="I30" s="411"/>
      <c r="J30" s="411"/>
      <c r="K30" s="412"/>
    </row>
    <row r="31" spans="1:11" s="370" customFormat="1" ht="11.25">
      <c r="C31" s="413"/>
      <c r="K31" s="412"/>
    </row>
    <row r="32" spans="1:11" s="370" customFormat="1" ht="11.25">
      <c r="C32" s="414"/>
      <c r="J32" s="412"/>
    </row>
    <row r="33" spans="1:9" s="370" customFormat="1" ht="13.5" customHeight="1">
      <c r="D33" s="758" t="s">
        <v>11</v>
      </c>
      <c r="E33" s="758"/>
      <c r="F33" s="415" t="s">
        <v>328</v>
      </c>
      <c r="G33" s="415" t="s">
        <v>329</v>
      </c>
    </row>
    <row r="34" spans="1:9" s="370" customFormat="1" ht="11.25">
      <c r="D34" s="759" t="s">
        <v>67</v>
      </c>
      <c r="E34" s="759"/>
      <c r="F34" s="416">
        <v>0.23</v>
      </c>
      <c r="G34" s="417">
        <v>758.08</v>
      </c>
    </row>
    <row r="35" spans="1:9" s="370" customFormat="1" ht="11.25">
      <c r="D35" s="759" t="s">
        <v>256</v>
      </c>
      <c r="E35" s="759"/>
      <c r="F35" s="416">
        <v>0.02</v>
      </c>
      <c r="G35" s="417">
        <v>65.92</v>
      </c>
    </row>
    <row r="36" spans="1:9" s="370" customFormat="1" ht="11.25">
      <c r="D36" s="759" t="s">
        <v>70</v>
      </c>
      <c r="E36" s="759"/>
      <c r="F36" s="416">
        <v>0.05</v>
      </c>
      <c r="G36" s="417">
        <v>164.8</v>
      </c>
      <c r="I36" s="418"/>
    </row>
    <row r="37" spans="1:9" s="370" customFormat="1" ht="11.25">
      <c r="D37" s="758" t="s">
        <v>330</v>
      </c>
      <c r="E37" s="758"/>
      <c r="F37" s="758"/>
      <c r="G37" s="419">
        <v>4285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</sheetData>
  <mergeCells count="21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5:B15"/>
    <mergeCell ref="A16:B16"/>
    <mergeCell ref="A17:B17"/>
    <mergeCell ref="A40:B40"/>
    <mergeCell ref="A45:G45"/>
    <mergeCell ref="D33:E33"/>
    <mergeCell ref="D34:E34"/>
    <mergeCell ref="D35:E35"/>
    <mergeCell ref="D36:E36"/>
    <mergeCell ref="D37:F37"/>
    <mergeCell ref="A38:C38"/>
    <mergeCell ref="E38:G38"/>
  </mergeCells>
  <pageMargins left="0.78740157480314965" right="0.39370078740157483" top="0.6" bottom="0.19685039370078741" header="0.39370078740157483" footer="0"/>
  <pageSetup scale="89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8EC66-95D6-47FD-AF6E-745B6D7B5D68}">
  <sheetPr>
    <tabColor rgb="FF7030A0"/>
  </sheetPr>
  <dimension ref="A1:J51"/>
  <sheetViews>
    <sheetView view="pageBreakPreview" zoomScale="90" zoomScaleNormal="12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" style="369" customWidth="1"/>
    <col min="7" max="7" width="12.5703125" style="369" customWidth="1"/>
    <col min="8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10" ht="33" customHeight="1">
      <c r="A1" s="768" t="s">
        <v>410</v>
      </c>
      <c r="B1" s="769"/>
      <c r="C1" s="770" t="s">
        <v>289</v>
      </c>
      <c r="D1" s="771"/>
      <c r="E1" s="771"/>
      <c r="F1" s="771"/>
      <c r="G1" s="772"/>
      <c r="H1" s="368"/>
    </row>
    <row r="2" spans="1:10" s="370" customFormat="1" ht="1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10" s="370" customFormat="1" ht="12" thickBot="1"/>
    <row r="4" spans="1:10" s="370" customFormat="1" ht="51.75" customHeight="1" thickBot="1">
      <c r="A4" s="778" t="s">
        <v>408</v>
      </c>
      <c r="B4" s="779"/>
      <c r="C4" s="780"/>
      <c r="D4" s="778" t="s">
        <v>335</v>
      </c>
      <c r="E4" s="779"/>
      <c r="F4" s="779"/>
      <c r="G4" s="780"/>
      <c r="I4" s="370" t="s">
        <v>335</v>
      </c>
    </row>
    <row r="5" spans="1:10" s="370" customFormat="1" ht="11.25">
      <c r="A5" s="371"/>
      <c r="B5" s="371"/>
      <c r="C5" s="371"/>
      <c r="D5" s="371"/>
      <c r="E5" s="371"/>
      <c r="F5" s="371"/>
      <c r="G5" s="371"/>
    </row>
    <row r="6" spans="1:10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10" s="370" customFormat="1" ht="12" customHeight="1">
      <c r="A7" s="372"/>
      <c r="B7" s="375"/>
      <c r="C7" s="375">
        <v>28</v>
      </c>
      <c r="D7" s="375" t="s">
        <v>296</v>
      </c>
      <c r="E7" s="375">
        <v>2.1</v>
      </c>
      <c r="F7" s="372"/>
      <c r="G7" s="372"/>
    </row>
    <row r="8" spans="1:10" s="370" customFormat="1">
      <c r="A8" s="377" t="s">
        <v>297</v>
      </c>
    </row>
    <row r="9" spans="1:10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0" s="370" customFormat="1" ht="11.25">
      <c r="A10" s="761" t="s">
        <v>303</v>
      </c>
      <c r="B10" s="761"/>
      <c r="C10" s="381"/>
      <c r="D10" s="382"/>
      <c r="E10" s="383">
        <v>0.01</v>
      </c>
      <c r="F10" s="384">
        <v>8.5663889869223393</v>
      </c>
      <c r="G10" s="380"/>
    </row>
    <row r="11" spans="1:10" s="370" customFormat="1" ht="11.25" customHeight="1">
      <c r="A11" s="761" t="s">
        <v>337</v>
      </c>
      <c r="B11" s="761"/>
      <c r="C11" s="381"/>
      <c r="D11" s="384">
        <v>168000</v>
      </c>
      <c r="E11" s="385">
        <v>35</v>
      </c>
      <c r="F11" s="384">
        <v>4800</v>
      </c>
      <c r="G11" s="380"/>
    </row>
    <row r="12" spans="1:10" s="370" customFormat="1" ht="12.75" customHeight="1">
      <c r="A12" s="782"/>
      <c r="B12" s="782"/>
      <c r="C12" s="381"/>
      <c r="D12" s="421"/>
      <c r="E12" s="422"/>
      <c r="F12" s="421"/>
      <c r="G12" s="423"/>
      <c r="I12" s="424"/>
      <c r="J12" s="425"/>
    </row>
    <row r="13" spans="1:10" s="370" customFormat="1" ht="11.25">
      <c r="A13" s="761"/>
      <c r="B13" s="761"/>
      <c r="C13" s="380"/>
      <c r="D13" s="386"/>
      <c r="E13" s="385"/>
      <c r="F13" s="384"/>
      <c r="G13" s="380"/>
    </row>
    <row r="14" spans="1:10" s="370" customFormat="1" ht="12" thickBot="1">
      <c r="F14" s="375" t="s">
        <v>304</v>
      </c>
      <c r="G14" s="387">
        <v>4808.566388986922</v>
      </c>
    </row>
    <row r="15" spans="1:10" s="370" customFormat="1" ht="13.5" thickBot="1">
      <c r="A15" s="377" t="s">
        <v>305</v>
      </c>
    </row>
    <row r="16" spans="1:10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9" s="370" customFormat="1" ht="12.75" customHeight="1">
      <c r="A17" s="764" t="s">
        <v>338</v>
      </c>
      <c r="B17" s="765"/>
      <c r="C17" s="379" t="s">
        <v>27</v>
      </c>
      <c r="D17" s="384">
        <v>6667</v>
      </c>
      <c r="E17" s="379">
        <v>1.3</v>
      </c>
      <c r="F17" s="384">
        <v>8667.1</v>
      </c>
      <c r="G17" s="380"/>
    </row>
    <row r="18" spans="1:9" s="370" customFormat="1" ht="12.75" customHeight="1">
      <c r="A18" s="764"/>
      <c r="B18" s="765"/>
      <c r="C18" s="379"/>
      <c r="D18" s="384"/>
      <c r="E18" s="379"/>
      <c r="F18" s="384"/>
      <c r="G18" s="380"/>
    </row>
    <row r="19" spans="1:9" s="370" customFormat="1" ht="12" thickBot="1">
      <c r="F19" s="375" t="s">
        <v>304</v>
      </c>
      <c r="G19" s="387">
        <v>8667.1</v>
      </c>
    </row>
    <row r="20" spans="1:9" s="370" customFormat="1" ht="13.5" thickBot="1">
      <c r="A20" s="377" t="s">
        <v>314</v>
      </c>
    </row>
    <row r="21" spans="1:9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9" s="370" customFormat="1" ht="36" customHeight="1">
      <c r="A22" s="395" t="s">
        <v>339</v>
      </c>
      <c r="B22" s="426">
        <v>1.3</v>
      </c>
      <c r="C22" s="381">
        <v>5</v>
      </c>
      <c r="D22" s="381">
        <v>6.5</v>
      </c>
      <c r="E22" s="421">
        <v>1233.33</v>
      </c>
      <c r="F22" s="421">
        <v>8016.6449999999995</v>
      </c>
      <c r="G22" s="380"/>
    </row>
    <row r="23" spans="1:9" s="370" customFormat="1" ht="11.25">
      <c r="A23" s="395"/>
      <c r="B23" s="379"/>
      <c r="C23" s="379"/>
      <c r="D23" s="379"/>
      <c r="E23" s="384"/>
      <c r="F23" s="384"/>
      <c r="G23" s="380"/>
    </row>
    <row r="24" spans="1:9" s="370" customFormat="1" ht="12" thickBot="1">
      <c r="F24" s="375" t="s">
        <v>304</v>
      </c>
      <c r="G24" s="387">
        <v>8016.6449999999995</v>
      </c>
    </row>
    <row r="25" spans="1:9" s="370" customFormat="1" ht="13.5" thickBot="1">
      <c r="A25" s="377" t="s">
        <v>320</v>
      </c>
    </row>
    <row r="26" spans="1:9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9" s="370" customFormat="1" ht="23.25" customHeight="1" thickBot="1">
      <c r="A27" s="401" t="s">
        <v>340</v>
      </c>
      <c r="B27" s="402">
        <v>83348.649602487611</v>
      </c>
      <c r="C27" s="403">
        <v>185</v>
      </c>
      <c r="D27" s="402">
        <v>154195.00176460209</v>
      </c>
      <c r="E27" s="403">
        <v>180</v>
      </c>
      <c r="F27" s="404">
        <v>856.63889869223385</v>
      </c>
      <c r="G27" s="405"/>
      <c r="H27" s="370" t="s">
        <v>341</v>
      </c>
    </row>
    <row r="28" spans="1:9" s="370" customFormat="1" ht="12" thickBot="1">
      <c r="F28" s="375" t="s">
        <v>304</v>
      </c>
      <c r="G28" s="407">
        <v>856.63889869223385</v>
      </c>
    </row>
    <row r="29" spans="1:9" s="370" customFormat="1" ht="12" thickBot="1">
      <c r="F29" s="408"/>
    </row>
    <row r="30" spans="1:9" s="370" customFormat="1" ht="12" thickBot="1">
      <c r="D30" s="409" t="s">
        <v>327</v>
      </c>
      <c r="E30" s="410"/>
      <c r="F30" s="410"/>
      <c r="G30" s="407">
        <v>22349</v>
      </c>
      <c r="I30" s="411"/>
    </row>
    <row r="31" spans="1:9" s="370" customFormat="1">
      <c r="A31" s="377"/>
    </row>
    <row r="32" spans="1:9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5" customHeight="1">
      <c r="C34" s="759" t="s">
        <v>67</v>
      </c>
      <c r="D34" s="759"/>
      <c r="E34" s="759"/>
      <c r="F34" s="416">
        <v>0.23</v>
      </c>
      <c r="G34" s="417">
        <v>5140.2700000000004</v>
      </c>
    </row>
    <row r="35" spans="1:9" s="370" customFormat="1" ht="15" customHeight="1">
      <c r="C35" s="759" t="s">
        <v>256</v>
      </c>
      <c r="D35" s="759"/>
      <c r="E35" s="759"/>
      <c r="F35" s="416">
        <v>0.02</v>
      </c>
      <c r="G35" s="417">
        <v>446.98</v>
      </c>
    </row>
    <row r="36" spans="1:9" s="370" customFormat="1" ht="15" customHeight="1">
      <c r="A36" s="369"/>
      <c r="B36" s="372"/>
      <c r="C36" s="759" t="s">
        <v>70</v>
      </c>
      <c r="D36" s="759"/>
      <c r="E36" s="759"/>
      <c r="F36" s="416">
        <v>0.05</v>
      </c>
      <c r="G36" s="417">
        <v>1117.45</v>
      </c>
      <c r="I36" s="418"/>
    </row>
    <row r="37" spans="1:9" s="370" customFormat="1" ht="15" customHeight="1">
      <c r="A37" s="372"/>
      <c r="C37" s="758" t="s">
        <v>330</v>
      </c>
      <c r="D37" s="758"/>
      <c r="E37" s="758"/>
      <c r="F37" s="758"/>
      <c r="G37" s="419">
        <v>29054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1AEB1-33CE-447F-98AB-117813F81E74}">
  <sheetPr>
    <tabColor rgb="FF7030A0"/>
  </sheetPr>
  <dimension ref="A1:J53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2.4257812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5.25" customHeight="1">
      <c r="A1" s="768" t="s">
        <v>410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3.5" customHeight="1" thickBot="1">
      <c r="A4" s="778" t="s">
        <v>408</v>
      </c>
      <c r="B4" s="779"/>
      <c r="C4" s="780"/>
      <c r="D4" s="778" t="s">
        <v>342</v>
      </c>
      <c r="E4" s="779"/>
      <c r="F4" s="779"/>
      <c r="G4" s="780"/>
      <c r="I4" s="370" t="s">
        <v>342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29</v>
      </c>
      <c r="D7" s="429" t="s">
        <v>296</v>
      </c>
      <c r="E7" s="375">
        <v>2.2000000000000002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 customHeight="1">
      <c r="A10" s="785" t="s">
        <v>303</v>
      </c>
      <c r="B10" s="785"/>
      <c r="C10" s="430"/>
      <c r="D10" s="382"/>
      <c r="E10" s="383">
        <v>0.1</v>
      </c>
      <c r="F10" s="384">
        <v>1199.4055692802383</v>
      </c>
      <c r="G10" s="380"/>
    </row>
    <row r="11" spans="1:9" s="370" customFormat="1" ht="11.25" customHeight="1">
      <c r="A11" s="783"/>
      <c r="B11" s="784"/>
      <c r="C11" s="430"/>
      <c r="D11" s="382"/>
      <c r="E11" s="431"/>
      <c r="F11" s="384"/>
      <c r="G11" s="380"/>
    </row>
    <row r="12" spans="1:9" s="370" customFormat="1" ht="11.25" customHeight="1">
      <c r="A12" s="785"/>
      <c r="B12" s="785"/>
      <c r="C12" s="432"/>
      <c r="D12" s="433"/>
      <c r="E12" s="434"/>
      <c r="F12" s="384"/>
      <c r="G12" s="380"/>
    </row>
    <row r="13" spans="1:9" s="370" customFormat="1" ht="11.25" customHeight="1">
      <c r="A13" s="785"/>
      <c r="B13" s="785"/>
      <c r="C13" s="432"/>
      <c r="D13" s="433"/>
      <c r="E13" s="434"/>
      <c r="F13" s="384"/>
      <c r="G13" s="380"/>
    </row>
    <row r="14" spans="1:9" s="370" customFormat="1" ht="12" thickBot="1">
      <c r="F14" s="375" t="s">
        <v>304</v>
      </c>
      <c r="G14" s="387">
        <v>1199.4055692802383</v>
      </c>
    </row>
    <row r="15" spans="1:9" s="370" customFormat="1" ht="13.5" thickBot="1">
      <c r="A15" s="377" t="s">
        <v>305</v>
      </c>
    </row>
    <row r="16" spans="1:9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10" s="370" customFormat="1" ht="23.25" customHeight="1">
      <c r="A17" s="786"/>
      <c r="B17" s="787"/>
      <c r="C17" s="381"/>
      <c r="D17" s="421"/>
      <c r="E17" s="381"/>
      <c r="F17" s="421"/>
      <c r="G17" s="380"/>
    </row>
    <row r="18" spans="1:10" s="370" customFormat="1" ht="11.25">
      <c r="A18" s="764" t="s">
        <v>338</v>
      </c>
      <c r="B18" s="765"/>
      <c r="C18" s="379" t="s">
        <v>27</v>
      </c>
      <c r="D18" s="384">
        <v>6667</v>
      </c>
      <c r="E18" s="379">
        <v>1.3</v>
      </c>
      <c r="F18" s="384">
        <v>8667.1</v>
      </c>
      <c r="G18" s="380"/>
    </row>
    <row r="19" spans="1:10" s="370" customFormat="1" ht="11.25">
      <c r="A19" s="783"/>
      <c r="B19" s="784"/>
      <c r="C19" s="430"/>
      <c r="D19" s="433"/>
      <c r="E19" s="430"/>
      <c r="F19" s="384"/>
      <c r="G19" s="380"/>
    </row>
    <row r="20" spans="1:10" s="370" customFormat="1" ht="12.75" customHeight="1">
      <c r="A20" s="766"/>
      <c r="B20" s="767"/>
      <c r="C20" s="379"/>
      <c r="D20" s="384"/>
      <c r="E20" s="379"/>
      <c r="F20" s="384"/>
      <c r="G20" s="380"/>
    </row>
    <row r="21" spans="1:10" s="370" customFormat="1" ht="12" thickBot="1">
      <c r="F21" s="375" t="s">
        <v>304</v>
      </c>
      <c r="G21" s="387">
        <v>8667.1</v>
      </c>
    </row>
    <row r="22" spans="1:10" s="370" customFormat="1" ht="13.5" thickBot="1">
      <c r="A22" s="377" t="s">
        <v>314</v>
      </c>
    </row>
    <row r="23" spans="1:10" s="370" customFormat="1" ht="11.25">
      <c r="A23" s="392" t="s">
        <v>315</v>
      </c>
      <c r="B23" s="393" t="s">
        <v>316</v>
      </c>
      <c r="C23" s="388" t="s">
        <v>317</v>
      </c>
      <c r="D23" s="388" t="s">
        <v>318</v>
      </c>
      <c r="E23" s="388" t="s">
        <v>319</v>
      </c>
      <c r="F23" s="389" t="s">
        <v>302</v>
      </c>
      <c r="G23" s="394"/>
    </row>
    <row r="24" spans="1:10" s="370" customFormat="1" ht="38.25" customHeight="1">
      <c r="A24" s="395" t="s">
        <v>339</v>
      </c>
      <c r="B24" s="381">
        <v>1.3</v>
      </c>
      <c r="C24" s="435">
        <v>5</v>
      </c>
      <c r="D24" s="435">
        <v>6.5</v>
      </c>
      <c r="E24" s="436">
        <v>1233.33</v>
      </c>
      <c r="F24" s="421">
        <v>8016.6449999999995</v>
      </c>
      <c r="G24" s="380"/>
    </row>
    <row r="25" spans="1:10" s="370" customFormat="1" ht="11.25">
      <c r="A25" s="395"/>
      <c r="B25" s="379"/>
      <c r="C25" s="379"/>
      <c r="D25" s="379"/>
      <c r="E25" s="384"/>
      <c r="F25" s="384"/>
      <c r="G25" s="380"/>
    </row>
    <row r="26" spans="1:10" s="370" customFormat="1" ht="12" thickBot="1">
      <c r="F26" s="375" t="s">
        <v>304</v>
      </c>
      <c r="G26" s="387">
        <v>8016.6449999999995</v>
      </c>
    </row>
    <row r="27" spans="1:10" s="370" customFormat="1" ht="13.5" thickBot="1">
      <c r="A27" s="377" t="s">
        <v>320</v>
      </c>
    </row>
    <row r="28" spans="1:10" s="370" customFormat="1" ht="11.25">
      <c r="A28" s="392" t="s">
        <v>321</v>
      </c>
      <c r="B28" s="397" t="s">
        <v>322</v>
      </c>
      <c r="C28" s="398" t="s">
        <v>323</v>
      </c>
      <c r="D28" s="399" t="s">
        <v>324</v>
      </c>
      <c r="E28" s="400" t="s">
        <v>301</v>
      </c>
      <c r="F28" s="389" t="s">
        <v>302</v>
      </c>
      <c r="G28" s="390"/>
    </row>
    <row r="29" spans="1:10" s="370" customFormat="1" ht="23.25" customHeight="1" thickBot="1">
      <c r="A29" s="401" t="s">
        <v>325</v>
      </c>
      <c r="B29" s="402">
        <v>116698.92025429347</v>
      </c>
      <c r="C29" s="403">
        <v>185</v>
      </c>
      <c r="D29" s="402">
        <v>215893.00247044291</v>
      </c>
      <c r="E29" s="403">
        <v>18</v>
      </c>
      <c r="F29" s="404">
        <v>11994.055692802383</v>
      </c>
      <c r="G29" s="405"/>
      <c r="H29" s="370" t="s">
        <v>326</v>
      </c>
    </row>
    <row r="30" spans="1:10" s="370" customFormat="1" ht="12" thickBot="1">
      <c r="F30" s="375" t="s">
        <v>304</v>
      </c>
      <c r="G30" s="407">
        <v>11994.055692802383</v>
      </c>
      <c r="I30" s="412"/>
    </row>
    <row r="31" spans="1:10" s="370" customFormat="1" ht="12" thickBot="1">
      <c r="F31" s="408"/>
      <c r="I31" s="412"/>
    </row>
    <row r="32" spans="1:10" s="370" customFormat="1" ht="12" thickBot="1">
      <c r="D32" s="409" t="s">
        <v>327</v>
      </c>
      <c r="E32" s="410"/>
      <c r="F32" s="410"/>
      <c r="G32" s="407">
        <v>29877</v>
      </c>
      <c r="I32" s="411"/>
      <c r="J32" s="411"/>
    </row>
    <row r="33" spans="1:9" s="370" customFormat="1">
      <c r="A33" s="377"/>
    </row>
    <row r="34" spans="1:9" s="370" customFormat="1" ht="11.25">
      <c r="A34" s="410"/>
      <c r="B34" s="410"/>
      <c r="C34" s="408"/>
      <c r="D34" s="410"/>
      <c r="E34" s="408"/>
      <c r="F34" s="408"/>
    </row>
    <row r="35" spans="1:9" s="370" customFormat="1" ht="13.5" customHeight="1">
      <c r="A35" s="375"/>
      <c r="B35" s="427"/>
      <c r="C35" s="758" t="s">
        <v>11</v>
      </c>
      <c r="D35" s="758"/>
      <c r="E35" s="758"/>
      <c r="F35" s="428" t="s">
        <v>328</v>
      </c>
      <c r="G35" s="415" t="s">
        <v>329</v>
      </c>
    </row>
    <row r="36" spans="1:9" s="370" customFormat="1" ht="11.25">
      <c r="C36" s="759" t="s">
        <v>67</v>
      </c>
      <c r="D36" s="759"/>
      <c r="E36" s="759"/>
      <c r="F36" s="416">
        <v>0.23</v>
      </c>
      <c r="G36" s="417">
        <v>6871.71</v>
      </c>
    </row>
    <row r="37" spans="1:9" s="370" customFormat="1" ht="11.25">
      <c r="C37" s="759" t="s">
        <v>256</v>
      </c>
      <c r="D37" s="759"/>
      <c r="E37" s="759"/>
      <c r="F37" s="416">
        <v>0.02</v>
      </c>
      <c r="G37" s="417">
        <v>597.54</v>
      </c>
    </row>
    <row r="38" spans="1:9" s="370" customFormat="1">
      <c r="A38" s="369"/>
      <c r="B38" s="372"/>
      <c r="C38" s="759" t="s">
        <v>70</v>
      </c>
      <c r="D38" s="759"/>
      <c r="E38" s="759"/>
      <c r="F38" s="416">
        <v>0.05</v>
      </c>
      <c r="G38" s="417">
        <v>1493.8500000000001</v>
      </c>
      <c r="I38" s="418"/>
    </row>
    <row r="39" spans="1:9" s="370" customFormat="1" ht="11.25">
      <c r="A39" s="372"/>
      <c r="C39" s="758" t="s">
        <v>330</v>
      </c>
      <c r="D39" s="758"/>
      <c r="E39" s="758"/>
      <c r="F39" s="758"/>
      <c r="G39" s="419">
        <v>38840</v>
      </c>
      <c r="I39" s="418"/>
    </row>
    <row r="40" spans="1:9" s="370" customFormat="1" ht="11.25">
      <c r="A40" s="760"/>
      <c r="B40" s="760"/>
      <c r="C40" s="760"/>
      <c r="E40" s="760"/>
      <c r="F40" s="760"/>
      <c r="G40" s="760"/>
    </row>
    <row r="41" spans="1:9" s="370" customFormat="1" ht="9" customHeight="1">
      <c r="A41" s="420"/>
      <c r="B41" s="410"/>
      <c r="C41" s="410"/>
      <c r="D41" s="410"/>
      <c r="E41" s="410"/>
      <c r="F41" s="410"/>
      <c r="G41" s="410"/>
    </row>
    <row r="42" spans="1:9" s="370" customFormat="1" ht="11.25">
      <c r="A42" s="756" t="s">
        <v>331</v>
      </c>
      <c r="B42" s="756"/>
      <c r="D42" s="372"/>
      <c r="E42" s="372"/>
    </row>
    <row r="43" spans="1:9" s="370" customFormat="1" ht="11.25">
      <c r="A43" s="265" t="s">
        <v>332</v>
      </c>
      <c r="B43" s="307"/>
      <c r="C43" s="307"/>
      <c r="D43" s="370" t="s">
        <v>333</v>
      </c>
    </row>
    <row r="44" spans="1:9" s="370" customFormat="1" ht="11.25">
      <c r="A44" s="265" t="s">
        <v>333</v>
      </c>
      <c r="B44" s="307"/>
      <c r="C44" s="307"/>
      <c r="D44" s="370" t="s">
        <v>333</v>
      </c>
    </row>
    <row r="45" spans="1:9" s="370" customFormat="1" ht="11.25"/>
    <row r="46" spans="1:9" s="370" customFormat="1" ht="11.25">
      <c r="A46" s="265" t="s">
        <v>409</v>
      </c>
    </row>
    <row r="47" spans="1:9" s="370" customFormat="1" ht="11.25">
      <c r="A47" s="757"/>
      <c r="B47" s="757"/>
      <c r="C47" s="757"/>
      <c r="D47" s="757"/>
      <c r="E47" s="757"/>
      <c r="F47" s="757"/>
      <c r="G47" s="757"/>
    </row>
    <row r="48" spans="1:9" s="370" customFormat="1" ht="11.25">
      <c r="A48" s="781"/>
      <c r="B48" s="781"/>
      <c r="C48" s="781"/>
      <c r="D48" s="781"/>
      <c r="E48" s="781"/>
      <c r="F48" s="781"/>
      <c r="G48" s="781"/>
    </row>
    <row r="49" s="370" customFormat="1" ht="11.25"/>
    <row r="50" s="370" customFormat="1" ht="11.25"/>
    <row r="51" s="370" customFormat="1" ht="11.25"/>
    <row r="52" s="370" customFormat="1" ht="11.25"/>
    <row r="53" s="370" customFormat="1" ht="11.25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2368-304A-4A76-AD97-46DE91A04893}">
  <sheetPr>
    <tabColor rgb="FF7030A0"/>
  </sheetPr>
  <dimension ref="A1:J51"/>
  <sheetViews>
    <sheetView view="pageBreakPreview" zoomScale="106" zoomScaleNormal="80" zoomScaleSheetLayoutView="106" workbookViewId="0">
      <selection sqref="A1:XFD1048576"/>
    </sheetView>
  </sheetViews>
  <sheetFormatPr baseColWidth="10" defaultRowHeight="12.75"/>
  <cols>
    <col min="1" max="1" width="31.7109375" style="369" customWidth="1"/>
    <col min="2" max="2" width="19.1406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8" width="11.42578125" style="369"/>
    <col min="9" max="9" width="12.140625" style="369" bestFit="1" customWidth="1"/>
    <col min="10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10" ht="34.5" customHeight="1">
      <c r="A1" s="768" t="s">
        <v>410</v>
      </c>
      <c r="B1" s="769"/>
      <c r="C1" s="770" t="s">
        <v>289</v>
      </c>
      <c r="D1" s="771"/>
      <c r="E1" s="771"/>
      <c r="F1" s="771"/>
      <c r="G1" s="772"/>
      <c r="H1" s="368"/>
    </row>
    <row r="2" spans="1:10" s="370" customFormat="1" ht="14.2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10" s="370" customFormat="1" ht="12" thickBot="1"/>
    <row r="4" spans="1:10" s="370" customFormat="1" ht="54" customHeight="1" thickBot="1">
      <c r="A4" s="778" t="s">
        <v>408</v>
      </c>
      <c r="B4" s="779"/>
      <c r="C4" s="780"/>
      <c r="D4" s="778" t="s">
        <v>343</v>
      </c>
      <c r="E4" s="779"/>
      <c r="F4" s="779"/>
      <c r="G4" s="780"/>
      <c r="J4" s="370" t="s">
        <v>343</v>
      </c>
    </row>
    <row r="5" spans="1:10" s="370" customFormat="1" ht="11.25">
      <c r="A5" s="371"/>
      <c r="B5" s="371"/>
      <c r="C5" s="371"/>
      <c r="D5" s="371"/>
      <c r="E5" s="371"/>
      <c r="F5" s="371"/>
      <c r="G5" s="371"/>
    </row>
    <row r="6" spans="1:10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10" s="370" customFormat="1" ht="12" customHeight="1">
      <c r="A7" s="372"/>
      <c r="B7" s="375"/>
      <c r="C7" s="375">
        <v>30</v>
      </c>
      <c r="D7" s="375" t="s">
        <v>296</v>
      </c>
      <c r="E7" s="375">
        <v>2.2999999999999998</v>
      </c>
      <c r="F7" s="372"/>
      <c r="G7" s="372"/>
    </row>
    <row r="8" spans="1:10" s="370" customFormat="1">
      <c r="A8" s="377" t="s">
        <v>297</v>
      </c>
    </row>
    <row r="9" spans="1:10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0" s="370" customFormat="1" ht="11.25" customHeight="1">
      <c r="A10" s="785" t="s">
        <v>344</v>
      </c>
      <c r="B10" s="785"/>
      <c r="C10" s="432"/>
      <c r="D10" s="433">
        <v>166000</v>
      </c>
      <c r="E10" s="434">
        <v>45</v>
      </c>
      <c r="F10" s="384">
        <v>3688.8888888888887</v>
      </c>
      <c r="G10" s="380"/>
    </row>
    <row r="11" spans="1:10" s="370" customFormat="1" ht="11.25" customHeight="1">
      <c r="A11" s="785" t="s">
        <v>345</v>
      </c>
      <c r="B11" s="785"/>
      <c r="C11" s="432"/>
      <c r="D11" s="433">
        <v>121000</v>
      </c>
      <c r="E11" s="434">
        <v>45</v>
      </c>
      <c r="F11" s="384">
        <v>2688.8888888888887</v>
      </c>
      <c r="G11" s="380"/>
    </row>
    <row r="12" spans="1:10" s="370" customFormat="1" ht="11.25" customHeight="1">
      <c r="A12" s="785" t="s">
        <v>346</v>
      </c>
      <c r="B12" s="785"/>
      <c r="C12" s="432"/>
      <c r="D12" s="433">
        <v>116000</v>
      </c>
      <c r="E12" s="434">
        <v>45</v>
      </c>
      <c r="F12" s="384">
        <v>2577.7777777777778</v>
      </c>
      <c r="G12" s="380"/>
    </row>
    <row r="13" spans="1:10" s="370" customFormat="1" ht="11.25">
      <c r="A13" s="785" t="s">
        <v>303</v>
      </c>
      <c r="B13" s="785"/>
      <c r="C13" s="432"/>
      <c r="D13" s="382"/>
      <c r="E13" s="383">
        <v>0.01</v>
      </c>
      <c r="F13" s="384">
        <v>6.1683714991555121</v>
      </c>
      <c r="G13" s="380"/>
    </row>
    <row r="14" spans="1:10" s="370" customFormat="1" ht="12" thickBot="1">
      <c r="F14" s="375" t="s">
        <v>304</v>
      </c>
      <c r="G14" s="387">
        <v>8961.7239270547107</v>
      </c>
    </row>
    <row r="15" spans="1:10" s="370" customFormat="1" ht="13.5" thickBot="1">
      <c r="A15" s="377" t="s">
        <v>305</v>
      </c>
    </row>
    <row r="16" spans="1:10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10" s="370" customFormat="1" ht="11.25">
      <c r="A17" s="785" t="s">
        <v>347</v>
      </c>
      <c r="B17" s="785"/>
      <c r="C17" s="430" t="s">
        <v>27</v>
      </c>
      <c r="D17" s="433">
        <v>55000</v>
      </c>
      <c r="E17" s="430">
        <v>1.3</v>
      </c>
      <c r="F17" s="384">
        <v>71500</v>
      </c>
      <c r="G17" s="380"/>
    </row>
    <row r="18" spans="1:10" s="370" customFormat="1" ht="12.75" customHeight="1">
      <c r="A18" s="764" t="s">
        <v>348</v>
      </c>
      <c r="B18" s="765"/>
      <c r="C18" s="379" t="s">
        <v>349</v>
      </c>
      <c r="D18" s="433">
        <v>40</v>
      </c>
      <c r="E18" s="379">
        <v>24</v>
      </c>
      <c r="F18" s="384">
        <v>960</v>
      </c>
      <c r="G18" s="380"/>
    </row>
    <row r="19" spans="1:10" s="370" customFormat="1" ht="12" thickBot="1">
      <c r="F19" s="375" t="s">
        <v>304</v>
      </c>
      <c r="G19" s="387">
        <v>72460</v>
      </c>
    </row>
    <row r="20" spans="1:10" s="370" customFormat="1" ht="13.5" thickBot="1">
      <c r="A20" s="377" t="s">
        <v>314</v>
      </c>
    </row>
    <row r="21" spans="1:10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10" s="370" customFormat="1" ht="11.25">
      <c r="A22" s="401" t="s">
        <v>350</v>
      </c>
      <c r="B22" s="403">
        <v>1.3</v>
      </c>
      <c r="C22" s="435">
        <v>79.239999999999995</v>
      </c>
      <c r="D22" s="379">
        <v>103.012</v>
      </c>
      <c r="E22" s="436">
        <v>1233.33</v>
      </c>
      <c r="F22" s="384">
        <v>127047.78995999999</v>
      </c>
      <c r="G22" s="380"/>
    </row>
    <row r="23" spans="1:10" s="370" customFormat="1" ht="11.25">
      <c r="A23" s="395"/>
      <c r="B23" s="379"/>
      <c r="C23" s="379"/>
      <c r="D23" s="379"/>
      <c r="E23" s="384"/>
      <c r="F23" s="384">
        <v>0</v>
      </c>
      <c r="G23" s="380"/>
    </row>
    <row r="24" spans="1:10" s="370" customFormat="1" ht="12" thickBot="1">
      <c r="F24" s="375" t="s">
        <v>304</v>
      </c>
      <c r="G24" s="387">
        <v>127047.78995999999</v>
      </c>
    </row>
    <row r="25" spans="1:10" s="370" customFormat="1" ht="13.5" thickBot="1">
      <c r="A25" s="377" t="s">
        <v>320</v>
      </c>
    </row>
    <row r="26" spans="1:10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10" s="370" customFormat="1" ht="18" customHeight="1" thickBot="1">
      <c r="A27" s="401" t="s">
        <v>325</v>
      </c>
      <c r="B27" s="402">
        <v>116698.92025429347</v>
      </c>
      <c r="C27" s="403">
        <v>185</v>
      </c>
      <c r="D27" s="402">
        <v>215893.00247044291</v>
      </c>
      <c r="E27" s="403">
        <v>350</v>
      </c>
      <c r="F27" s="404">
        <v>616.83714991555121</v>
      </c>
      <c r="G27" s="405"/>
      <c r="H27" s="370" t="s">
        <v>326</v>
      </c>
    </row>
    <row r="28" spans="1:10" s="370" customFormat="1" ht="12" thickBot="1">
      <c r="F28" s="375" t="s">
        <v>304</v>
      </c>
      <c r="G28" s="407">
        <v>616.83714991555121</v>
      </c>
      <c r="I28" s="412"/>
    </row>
    <row r="29" spans="1:10" s="370" customFormat="1" ht="12" thickBot="1">
      <c r="F29" s="408"/>
      <c r="I29" s="412"/>
    </row>
    <row r="30" spans="1:10" s="370" customFormat="1" ht="12" thickBot="1">
      <c r="D30" s="409" t="s">
        <v>327</v>
      </c>
      <c r="E30" s="410"/>
      <c r="F30" s="410"/>
      <c r="G30" s="407">
        <v>209086</v>
      </c>
      <c r="I30" s="411">
        <v>18817740</v>
      </c>
      <c r="J30" s="411"/>
    </row>
    <row r="31" spans="1:10" s="370" customFormat="1">
      <c r="A31" s="377"/>
    </row>
    <row r="32" spans="1:10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1.25">
      <c r="C34" s="759" t="s">
        <v>67</v>
      </c>
      <c r="D34" s="759"/>
      <c r="E34" s="759"/>
      <c r="F34" s="416">
        <v>0.23</v>
      </c>
      <c r="G34" s="417">
        <v>48089.78</v>
      </c>
    </row>
    <row r="35" spans="1:9" s="370" customFormat="1" ht="11.25">
      <c r="C35" s="759" t="s">
        <v>256</v>
      </c>
      <c r="D35" s="759"/>
      <c r="E35" s="759"/>
      <c r="F35" s="416">
        <v>0.02</v>
      </c>
      <c r="G35" s="417">
        <v>4181.72</v>
      </c>
    </row>
    <row r="36" spans="1:9" s="370" customFormat="1">
      <c r="A36" s="369"/>
      <c r="B36" s="372"/>
      <c r="C36" s="759" t="s">
        <v>70</v>
      </c>
      <c r="D36" s="759"/>
      <c r="E36" s="759"/>
      <c r="F36" s="416">
        <v>0.05</v>
      </c>
      <c r="G36" s="417">
        <v>10454.300000000001</v>
      </c>
      <c r="I36" s="418"/>
    </row>
    <row r="37" spans="1:9" s="370" customFormat="1" ht="11.25">
      <c r="A37" s="372"/>
      <c r="C37" s="758" t="s">
        <v>330</v>
      </c>
      <c r="D37" s="758"/>
      <c r="E37" s="758"/>
      <c r="F37" s="758"/>
      <c r="G37" s="419">
        <v>271812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36DFF-DA54-48A8-9D05-4FC5F0535F37}">
  <sheetPr>
    <tabColor rgb="FF7030A0"/>
  </sheetPr>
  <dimension ref="A1:M48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31.7109375" style="369" customWidth="1"/>
    <col min="2" max="2" width="19.140625" style="369" customWidth="1"/>
    <col min="3" max="3" width="11.140625" style="369" customWidth="1"/>
    <col min="4" max="4" width="10.85546875" style="369" customWidth="1"/>
    <col min="5" max="5" width="10.140625" style="369" customWidth="1"/>
    <col min="6" max="6" width="11.7109375" style="369" customWidth="1"/>
    <col min="7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0" customHeight="1">
      <c r="A1" s="768" t="s">
        <v>410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2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54" customHeight="1" thickBot="1">
      <c r="A4" s="778" t="s">
        <v>408</v>
      </c>
      <c r="B4" s="779"/>
      <c r="C4" s="780"/>
      <c r="D4" s="778" t="s">
        <v>351</v>
      </c>
      <c r="E4" s="779"/>
      <c r="F4" s="779"/>
      <c r="G4" s="780"/>
      <c r="I4" s="370" t="s">
        <v>351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352</v>
      </c>
      <c r="F6" s="376"/>
      <c r="G6" s="376"/>
    </row>
    <row r="7" spans="1:9" s="370" customFormat="1" ht="12" customHeight="1">
      <c r="A7" s="372"/>
      <c r="B7" s="375"/>
      <c r="C7" s="375">
        <v>31</v>
      </c>
      <c r="D7" s="375" t="s">
        <v>296</v>
      </c>
      <c r="E7" s="375">
        <v>2.4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85" t="s">
        <v>303</v>
      </c>
      <c r="B10" s="785"/>
      <c r="C10" s="432"/>
      <c r="D10" s="382"/>
      <c r="E10" s="383">
        <v>0.05</v>
      </c>
      <c r="F10" s="384">
        <v>43.178600494088585</v>
      </c>
      <c r="G10" s="380"/>
    </row>
    <row r="11" spans="1:9" s="370" customFormat="1" ht="12" thickBot="1">
      <c r="F11" s="375" t="s">
        <v>304</v>
      </c>
      <c r="G11" s="387">
        <v>43.178600494088585</v>
      </c>
    </row>
    <row r="12" spans="1:9" s="370" customFormat="1" ht="13.5" thickBot="1">
      <c r="A12" s="377" t="s">
        <v>305</v>
      </c>
    </row>
    <row r="13" spans="1:9" s="370" customFormat="1" ht="12.75" customHeight="1">
      <c r="A13" s="762" t="s">
        <v>298</v>
      </c>
      <c r="B13" s="763"/>
      <c r="C13" s="388" t="s">
        <v>306</v>
      </c>
      <c r="D13" s="388" t="s">
        <v>307</v>
      </c>
      <c r="E13" s="388" t="s">
        <v>308</v>
      </c>
      <c r="F13" s="389" t="s">
        <v>302</v>
      </c>
      <c r="G13" s="390"/>
    </row>
    <row r="14" spans="1:9" s="370" customFormat="1" ht="11.25">
      <c r="A14" s="785" t="s">
        <v>353</v>
      </c>
      <c r="B14" s="785"/>
      <c r="C14" s="430" t="s">
        <v>34</v>
      </c>
      <c r="D14" s="433">
        <v>5200</v>
      </c>
      <c r="E14" s="430">
        <v>1.05</v>
      </c>
      <c r="F14" s="384">
        <v>5460</v>
      </c>
      <c r="G14" s="380"/>
    </row>
    <row r="15" spans="1:9" s="370" customFormat="1" ht="12.75" customHeight="1">
      <c r="A15" s="764" t="s">
        <v>309</v>
      </c>
      <c r="B15" s="765"/>
      <c r="C15" s="379" t="s">
        <v>310</v>
      </c>
      <c r="D15" s="384">
        <v>7400</v>
      </c>
      <c r="E15" s="391">
        <v>1.0500000000000001E-2</v>
      </c>
      <c r="F15" s="384">
        <v>77.7</v>
      </c>
      <c r="G15" s="380"/>
    </row>
    <row r="16" spans="1:9" s="370" customFormat="1" ht="12" thickBot="1">
      <c r="F16" s="375" t="s">
        <v>304</v>
      </c>
      <c r="G16" s="387">
        <v>5537.7</v>
      </c>
    </row>
    <row r="17" spans="1:13" s="370" customFormat="1" ht="13.5" thickBot="1">
      <c r="A17" s="377" t="s">
        <v>314</v>
      </c>
    </row>
    <row r="18" spans="1:13" s="370" customFormat="1" ht="11.25">
      <c r="A18" s="392" t="s">
        <v>315</v>
      </c>
      <c r="B18" s="393" t="s">
        <v>316</v>
      </c>
      <c r="C18" s="388" t="s">
        <v>317</v>
      </c>
      <c r="D18" s="388" t="s">
        <v>318</v>
      </c>
      <c r="E18" s="388" t="s">
        <v>319</v>
      </c>
      <c r="F18" s="389" t="s">
        <v>302</v>
      </c>
      <c r="G18" s="394"/>
    </row>
    <row r="19" spans="1:13" s="370" customFormat="1" ht="15.75" customHeight="1">
      <c r="A19" s="395" t="s">
        <v>354</v>
      </c>
      <c r="B19" s="396">
        <v>1.05</v>
      </c>
      <c r="C19" s="379">
        <v>13.64</v>
      </c>
      <c r="D19" s="379">
        <v>14.322000000000001</v>
      </c>
      <c r="E19" s="384">
        <v>2</v>
      </c>
      <c r="F19" s="384">
        <v>28.644000000000002</v>
      </c>
      <c r="G19" s="380"/>
    </row>
    <row r="20" spans="1:13" s="370" customFormat="1" ht="11.25">
      <c r="A20" s="395"/>
      <c r="B20" s="379"/>
      <c r="C20" s="379"/>
      <c r="D20" s="379"/>
      <c r="E20" s="384"/>
      <c r="F20" s="384">
        <v>0</v>
      </c>
      <c r="G20" s="380"/>
    </row>
    <row r="21" spans="1:13" s="370" customFormat="1" ht="12" thickBot="1">
      <c r="F21" s="375" t="s">
        <v>304</v>
      </c>
      <c r="G21" s="387">
        <v>28.644000000000002</v>
      </c>
      <c r="K21" s="370">
        <v>6</v>
      </c>
    </row>
    <row r="22" spans="1:13" s="370" customFormat="1" ht="13.5" thickBot="1">
      <c r="A22" s="377" t="s">
        <v>320</v>
      </c>
    </row>
    <row r="23" spans="1:13" s="370" customFormat="1" ht="11.25">
      <c r="A23" s="392" t="s">
        <v>321</v>
      </c>
      <c r="B23" s="397" t="s">
        <v>322</v>
      </c>
      <c r="C23" s="398" t="s">
        <v>323</v>
      </c>
      <c r="D23" s="399" t="s">
        <v>324</v>
      </c>
      <c r="E23" s="400" t="s">
        <v>301</v>
      </c>
      <c r="F23" s="389" t="s">
        <v>302</v>
      </c>
      <c r="G23" s="390"/>
    </row>
    <row r="24" spans="1:13" s="370" customFormat="1" ht="23.25" customHeight="1" thickBot="1">
      <c r="A24" s="401" t="s">
        <v>325</v>
      </c>
      <c r="B24" s="402">
        <v>116698.92025429347</v>
      </c>
      <c r="C24" s="403">
        <v>185</v>
      </c>
      <c r="D24" s="402">
        <v>215893.00247044291</v>
      </c>
      <c r="E24" s="403">
        <v>250</v>
      </c>
      <c r="F24" s="404">
        <v>863.57200988177169</v>
      </c>
      <c r="G24" s="405"/>
      <c r="H24" s="370" t="s">
        <v>326</v>
      </c>
    </row>
    <row r="25" spans="1:13" s="370" customFormat="1" ht="12" thickBot="1">
      <c r="F25" s="375" t="s">
        <v>304</v>
      </c>
      <c r="G25" s="407">
        <v>863.57200988177169</v>
      </c>
      <c r="I25" s="412"/>
    </row>
    <row r="26" spans="1:13" s="370" customFormat="1" ht="12" thickBot="1">
      <c r="F26" s="408"/>
      <c r="I26" s="412"/>
    </row>
    <row r="27" spans="1:13" s="370" customFormat="1" ht="12" thickBot="1">
      <c r="D27" s="409" t="s">
        <v>327</v>
      </c>
      <c r="E27" s="410"/>
      <c r="F27" s="410"/>
      <c r="G27" s="407">
        <v>6473</v>
      </c>
      <c r="I27" s="411"/>
      <c r="J27" s="411"/>
    </row>
    <row r="28" spans="1:13" s="370" customFormat="1">
      <c r="A28" s="377"/>
    </row>
    <row r="29" spans="1:13" s="370" customFormat="1" ht="11.25">
      <c r="A29" s="410"/>
      <c r="B29" s="410"/>
      <c r="C29" s="408"/>
      <c r="D29" s="410"/>
      <c r="E29" s="408"/>
      <c r="F29" s="408"/>
    </row>
    <row r="30" spans="1:13" s="370" customFormat="1" ht="13.5" customHeight="1">
      <c r="A30" s="375"/>
      <c r="B30" s="427"/>
      <c r="C30" s="758" t="s">
        <v>11</v>
      </c>
      <c r="D30" s="758"/>
      <c r="E30" s="758"/>
      <c r="F30" s="428" t="s">
        <v>328</v>
      </c>
      <c r="G30" s="415" t="s">
        <v>329</v>
      </c>
    </row>
    <row r="31" spans="1:13" s="370" customFormat="1" ht="11.25">
      <c r="C31" s="759" t="s">
        <v>67</v>
      </c>
      <c r="D31" s="759"/>
      <c r="E31" s="759"/>
      <c r="F31" s="416">
        <v>0.23</v>
      </c>
      <c r="G31" s="417">
        <v>1488.79</v>
      </c>
    </row>
    <row r="32" spans="1:13" s="370" customFormat="1" ht="11.25">
      <c r="C32" s="759" t="s">
        <v>256</v>
      </c>
      <c r="D32" s="759"/>
      <c r="E32" s="759"/>
      <c r="F32" s="416">
        <v>0.02</v>
      </c>
      <c r="G32" s="417">
        <v>129.46</v>
      </c>
      <c r="I32" s="379" t="s">
        <v>355</v>
      </c>
      <c r="J32" s="379" t="s">
        <v>356</v>
      </c>
      <c r="K32" s="379" t="s">
        <v>357</v>
      </c>
      <c r="L32" s="379" t="s">
        <v>358</v>
      </c>
      <c r="M32" s="379" t="s">
        <v>359</v>
      </c>
    </row>
    <row r="33" spans="1:13" s="370" customFormat="1">
      <c r="A33" s="369"/>
      <c r="B33" s="372"/>
      <c r="C33" s="759" t="s">
        <v>70</v>
      </c>
      <c r="D33" s="759"/>
      <c r="E33" s="759"/>
      <c r="F33" s="416">
        <v>0.05</v>
      </c>
      <c r="G33" s="417">
        <v>323.65000000000003</v>
      </c>
      <c r="I33" s="386" t="s">
        <v>360</v>
      </c>
      <c r="J33" s="379">
        <v>6</v>
      </c>
      <c r="K33" s="379">
        <v>1</v>
      </c>
      <c r="L33" s="379">
        <v>6</v>
      </c>
      <c r="M33" s="437">
        <v>5333.333333333333</v>
      </c>
    </row>
    <row r="34" spans="1:13" s="370" customFormat="1" ht="11.25">
      <c r="A34" s="372"/>
      <c r="C34" s="758" t="s">
        <v>330</v>
      </c>
      <c r="D34" s="758"/>
      <c r="E34" s="758"/>
      <c r="F34" s="758"/>
      <c r="G34" s="419">
        <v>8415</v>
      </c>
      <c r="I34" s="386" t="s">
        <v>361</v>
      </c>
      <c r="J34" s="379">
        <v>6</v>
      </c>
      <c r="K34" s="379">
        <v>0.56000000000000005</v>
      </c>
      <c r="L34" s="379">
        <v>3.3600000000000003</v>
      </c>
      <c r="M34" s="437">
        <v>5505.9523809523807</v>
      </c>
    </row>
    <row r="35" spans="1:13" s="370" customFormat="1" ht="11.25">
      <c r="A35" s="760"/>
      <c r="B35" s="760"/>
      <c r="C35" s="760"/>
      <c r="E35" s="760"/>
      <c r="F35" s="760"/>
      <c r="G35" s="760"/>
      <c r="I35" s="379" t="s">
        <v>362</v>
      </c>
      <c r="J35" s="379">
        <v>6</v>
      </c>
      <c r="K35" s="379">
        <v>1.55</v>
      </c>
      <c r="L35" s="379">
        <v>9.3000000000000007</v>
      </c>
      <c r="M35" s="437">
        <v>5505.3763440860212</v>
      </c>
    </row>
    <row r="36" spans="1:13" s="370" customFormat="1" ht="15.75" customHeight="1">
      <c r="A36" s="420"/>
      <c r="B36" s="410"/>
      <c r="C36" s="410"/>
      <c r="D36" s="410"/>
      <c r="E36" s="410"/>
      <c r="F36" s="410"/>
      <c r="G36" s="410"/>
      <c r="I36" s="408"/>
      <c r="J36" s="408"/>
      <c r="K36" s="408"/>
      <c r="L36" s="408" t="s">
        <v>363</v>
      </c>
      <c r="M36" s="408">
        <v>5448.220686123911</v>
      </c>
    </row>
    <row r="37" spans="1:13" s="370" customFormat="1" ht="11.25">
      <c r="A37" s="756" t="s">
        <v>331</v>
      </c>
      <c r="B37" s="756"/>
      <c r="D37" s="372"/>
      <c r="E37" s="372"/>
      <c r="I37" s="408"/>
      <c r="J37" s="408"/>
      <c r="K37" s="408"/>
      <c r="L37" s="408"/>
      <c r="M37" s="408"/>
    </row>
    <row r="38" spans="1:13" s="370" customFormat="1" ht="11.25">
      <c r="A38" s="265" t="s">
        <v>332</v>
      </c>
      <c r="B38" s="307"/>
      <c r="C38" s="307"/>
      <c r="D38" s="370" t="s">
        <v>333</v>
      </c>
    </row>
    <row r="39" spans="1:13" s="370" customFormat="1" ht="11.25">
      <c r="A39" s="265" t="s">
        <v>333</v>
      </c>
      <c r="B39" s="307"/>
      <c r="C39" s="307"/>
      <c r="D39" s="370" t="s">
        <v>333</v>
      </c>
    </row>
    <row r="40" spans="1:13" s="370" customFormat="1" ht="11.25"/>
    <row r="41" spans="1:13" s="370" customFormat="1" ht="11.25">
      <c r="A41" s="265" t="s">
        <v>409</v>
      </c>
    </row>
    <row r="42" spans="1:13" s="370" customFormat="1" ht="11.25">
      <c r="A42" s="757"/>
      <c r="B42" s="757"/>
      <c r="C42" s="757"/>
      <c r="D42" s="757"/>
      <c r="E42" s="757"/>
      <c r="F42" s="757"/>
      <c r="G42" s="757"/>
    </row>
    <row r="43" spans="1:13" s="370" customFormat="1" ht="11.25">
      <c r="A43" s="781"/>
      <c r="B43" s="781"/>
      <c r="C43" s="781"/>
      <c r="D43" s="781"/>
      <c r="E43" s="781"/>
      <c r="F43" s="781"/>
      <c r="G43" s="781"/>
    </row>
    <row r="44" spans="1:13" s="370" customFormat="1" ht="11.25"/>
    <row r="45" spans="1:13" s="370" customFormat="1" ht="11.25"/>
    <row r="46" spans="1:13" s="370" customFormat="1" ht="11.25"/>
    <row r="47" spans="1:13" s="370" customFormat="1" ht="11.25"/>
    <row r="48" spans="1:13" s="370" customFormat="1" ht="11.25"/>
  </sheetData>
  <mergeCells count="19">
    <mergeCell ref="C32:E32"/>
    <mergeCell ref="A1:B1"/>
    <mergeCell ref="C1:G2"/>
    <mergeCell ref="A2:B2"/>
    <mergeCell ref="A4:C4"/>
    <mergeCell ref="D4:G4"/>
    <mergeCell ref="A10:B10"/>
    <mergeCell ref="A13:B13"/>
    <mergeCell ref="A14:B14"/>
    <mergeCell ref="A15:B15"/>
    <mergeCell ref="C30:E30"/>
    <mergeCell ref="C31:E31"/>
    <mergeCell ref="A43:G43"/>
    <mergeCell ref="C33:E33"/>
    <mergeCell ref="C34:F34"/>
    <mergeCell ref="A35:C35"/>
    <mergeCell ref="E35:G35"/>
    <mergeCell ref="A37:B37"/>
    <mergeCell ref="A42:G42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318A7-E0E4-4CA9-BF78-B57102E5687C}">
  <sheetPr>
    <tabColor rgb="FF7030A0"/>
  </sheetPr>
  <dimension ref="A1:J53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3.710937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3.75" customHeight="1">
      <c r="A1" s="790" t="s">
        <v>410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6.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8" customHeight="1" thickBot="1">
      <c r="A4" s="778" t="s">
        <v>408</v>
      </c>
      <c r="B4" s="779"/>
      <c r="C4" s="780"/>
      <c r="D4" s="778" t="s">
        <v>364</v>
      </c>
      <c r="E4" s="779"/>
      <c r="F4" s="779"/>
      <c r="G4" s="780"/>
      <c r="I4" s="370" t="s">
        <v>364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32</v>
      </c>
      <c r="D7" s="375" t="s">
        <v>296</v>
      </c>
      <c r="E7" s="375">
        <v>2.5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 customHeight="1">
      <c r="A10" s="785" t="s">
        <v>303</v>
      </c>
      <c r="B10" s="785"/>
      <c r="C10" s="430"/>
      <c r="D10" s="382"/>
      <c r="E10" s="383">
        <v>0.05</v>
      </c>
      <c r="F10" s="384">
        <v>1982.7928798305982</v>
      </c>
      <c r="G10" s="380"/>
    </row>
    <row r="11" spans="1:9" s="370" customFormat="1" ht="11.25" customHeight="1">
      <c r="A11" s="788" t="s">
        <v>365</v>
      </c>
      <c r="B11" s="789"/>
      <c r="C11" s="435"/>
      <c r="D11" s="436">
        <v>6000</v>
      </c>
      <c r="E11" s="403">
        <v>3</v>
      </c>
      <c r="F11" s="421">
        <v>2000</v>
      </c>
      <c r="G11" s="380"/>
    </row>
    <row r="12" spans="1:9" s="370" customFormat="1" ht="12" thickBot="1">
      <c r="F12" s="375" t="s">
        <v>304</v>
      </c>
      <c r="G12" s="387">
        <v>3982.7928798305984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>
      <c r="A15" s="785" t="s">
        <v>366</v>
      </c>
      <c r="B15" s="785"/>
      <c r="C15" s="430" t="s">
        <v>27</v>
      </c>
      <c r="D15" s="433">
        <v>419250</v>
      </c>
      <c r="E15" s="430">
        <v>1.05</v>
      </c>
      <c r="F15" s="384">
        <v>440212.5</v>
      </c>
      <c r="G15" s="380"/>
    </row>
    <row r="16" spans="1:9" s="370" customFormat="1" ht="11.25">
      <c r="A16" s="782" t="s">
        <v>367</v>
      </c>
      <c r="B16" s="782"/>
      <c r="C16" s="381" t="s">
        <v>310</v>
      </c>
      <c r="D16" s="421">
        <v>7000</v>
      </c>
      <c r="E16" s="381">
        <v>1.3</v>
      </c>
      <c r="F16" s="384">
        <v>9100</v>
      </c>
      <c r="G16" s="380"/>
    </row>
    <row r="17" spans="1:10" s="370" customFormat="1" ht="18.75" customHeight="1">
      <c r="A17" s="788" t="s">
        <v>368</v>
      </c>
      <c r="B17" s="789"/>
      <c r="C17" s="435" t="s">
        <v>369</v>
      </c>
      <c r="D17" s="436">
        <v>4722.55</v>
      </c>
      <c r="E17" s="435">
        <v>4.5999999999999996</v>
      </c>
      <c r="F17" s="421">
        <v>21723.73</v>
      </c>
      <c r="G17" s="380"/>
    </row>
    <row r="18" spans="1:10" s="370" customFormat="1" ht="11.25">
      <c r="A18" s="783"/>
      <c r="B18" s="784"/>
      <c r="C18" s="430"/>
      <c r="D18" s="433"/>
      <c r="E18" s="430"/>
      <c r="F18" s="384"/>
      <c r="G18" s="380"/>
    </row>
    <row r="19" spans="1:10" s="370" customFormat="1" ht="11.25">
      <c r="A19" s="783"/>
      <c r="B19" s="784"/>
      <c r="C19" s="430"/>
      <c r="D19" s="433"/>
      <c r="E19" s="430"/>
      <c r="F19" s="384"/>
      <c r="G19" s="380"/>
    </row>
    <row r="20" spans="1:10" s="370" customFormat="1" ht="12.75" customHeight="1">
      <c r="A20" s="766"/>
      <c r="B20" s="767"/>
      <c r="C20" s="379"/>
      <c r="D20" s="384"/>
      <c r="E20" s="379"/>
      <c r="F20" s="384"/>
      <c r="G20" s="380"/>
    </row>
    <row r="21" spans="1:10" s="370" customFormat="1" ht="12" thickBot="1">
      <c r="F21" s="375" t="s">
        <v>304</v>
      </c>
      <c r="G21" s="387">
        <v>471036.23</v>
      </c>
      <c r="I21" s="370">
        <v>47103.623</v>
      </c>
    </row>
    <row r="22" spans="1:10" s="370" customFormat="1" ht="13.5" thickBot="1">
      <c r="A22" s="377" t="s">
        <v>314</v>
      </c>
    </row>
    <row r="23" spans="1:10" s="370" customFormat="1" ht="11.25">
      <c r="A23" s="392" t="s">
        <v>315</v>
      </c>
      <c r="B23" s="393" t="s">
        <v>316</v>
      </c>
      <c r="C23" s="388" t="s">
        <v>317</v>
      </c>
      <c r="D23" s="388" t="s">
        <v>318</v>
      </c>
      <c r="E23" s="388" t="s">
        <v>319</v>
      </c>
      <c r="F23" s="389" t="s">
        <v>302</v>
      </c>
      <c r="G23" s="394"/>
    </row>
    <row r="24" spans="1:10" s="370" customFormat="1" ht="11.25">
      <c r="A24" s="438" t="s">
        <v>350</v>
      </c>
      <c r="B24" s="439">
        <v>1.5</v>
      </c>
      <c r="C24" s="439">
        <v>79.239999999999995</v>
      </c>
      <c r="D24" s="439">
        <v>118.85999999999999</v>
      </c>
      <c r="E24" s="440">
        <v>1233.33</v>
      </c>
      <c r="F24" s="441">
        <v>146593.60379999998</v>
      </c>
      <c r="G24" s="380"/>
    </row>
    <row r="25" spans="1:10" s="370" customFormat="1" ht="11.25">
      <c r="A25" s="395"/>
      <c r="B25" s="379"/>
      <c r="C25" s="379"/>
      <c r="D25" s="379"/>
      <c r="E25" s="384"/>
      <c r="F25" s="384">
        <v>0</v>
      </c>
      <c r="G25" s="380"/>
    </row>
    <row r="26" spans="1:10" s="370" customFormat="1" ht="12" thickBot="1">
      <c r="F26" s="375" t="s">
        <v>304</v>
      </c>
      <c r="G26" s="387">
        <v>146593.60379999998</v>
      </c>
    </row>
    <row r="27" spans="1:10" s="370" customFormat="1" ht="13.5" thickBot="1">
      <c r="A27" s="377" t="s">
        <v>320</v>
      </c>
    </row>
    <row r="28" spans="1:10" s="370" customFormat="1" ht="11.25">
      <c r="A28" s="392" t="s">
        <v>321</v>
      </c>
      <c r="B28" s="397" t="s">
        <v>322</v>
      </c>
      <c r="C28" s="398" t="s">
        <v>323</v>
      </c>
      <c r="D28" s="399" t="s">
        <v>324</v>
      </c>
      <c r="E28" s="400" t="s">
        <v>301</v>
      </c>
      <c r="F28" s="389" t="s">
        <v>302</v>
      </c>
      <c r="G28" s="390"/>
    </row>
    <row r="29" spans="1:10" s="370" customFormat="1" ht="23.25" customHeight="1" thickBot="1">
      <c r="A29" s="401" t="s">
        <v>370</v>
      </c>
      <c r="B29" s="402">
        <v>150049.19090609931</v>
      </c>
      <c r="C29" s="403">
        <v>185</v>
      </c>
      <c r="D29" s="402">
        <v>277591.00317628373</v>
      </c>
      <c r="E29" s="403">
        <v>7</v>
      </c>
      <c r="F29" s="404">
        <v>39655.857596611961</v>
      </c>
      <c r="G29" s="405"/>
      <c r="H29" s="370" t="s">
        <v>371</v>
      </c>
    </row>
    <row r="30" spans="1:10" s="370" customFormat="1" ht="12" thickBot="1">
      <c r="F30" s="375" t="s">
        <v>304</v>
      </c>
      <c r="G30" s="407">
        <v>39655.857596611961</v>
      </c>
      <c r="I30" s="412"/>
    </row>
    <row r="31" spans="1:10" s="370" customFormat="1" ht="12" thickBot="1">
      <c r="F31" s="408"/>
      <c r="I31" s="412"/>
    </row>
    <row r="32" spans="1:10" s="370" customFormat="1" ht="12" thickBot="1">
      <c r="D32" s="409" t="s">
        <v>327</v>
      </c>
      <c r="E32" s="410"/>
      <c r="F32" s="410"/>
      <c r="G32" s="407">
        <v>661268</v>
      </c>
      <c r="I32" s="411"/>
      <c r="J32" s="411"/>
    </row>
    <row r="33" spans="1:9" s="370" customFormat="1">
      <c r="A33" s="377"/>
    </row>
    <row r="34" spans="1:9" s="370" customFormat="1" ht="11.25">
      <c r="A34" s="410"/>
      <c r="B34" s="410"/>
      <c r="C34" s="408"/>
      <c r="D34" s="410"/>
      <c r="E34" s="408"/>
      <c r="F34" s="408"/>
    </row>
    <row r="35" spans="1:9" s="370" customFormat="1" ht="13.5" customHeight="1">
      <c r="A35" s="375"/>
      <c r="B35" s="427"/>
      <c r="C35" s="758" t="s">
        <v>11</v>
      </c>
      <c r="D35" s="758"/>
      <c r="E35" s="758"/>
      <c r="F35" s="428" t="s">
        <v>328</v>
      </c>
      <c r="G35" s="415" t="s">
        <v>329</v>
      </c>
    </row>
    <row r="36" spans="1:9" s="370" customFormat="1" ht="11.25">
      <c r="C36" s="759" t="s">
        <v>67</v>
      </c>
      <c r="D36" s="759"/>
      <c r="E36" s="759"/>
      <c r="F36" s="416">
        <v>0.23</v>
      </c>
      <c r="G36" s="417">
        <v>152091.64000000001</v>
      </c>
    </row>
    <row r="37" spans="1:9" s="370" customFormat="1" ht="11.25">
      <c r="C37" s="759" t="s">
        <v>256</v>
      </c>
      <c r="D37" s="759"/>
      <c r="E37" s="759"/>
      <c r="F37" s="416">
        <v>0.02</v>
      </c>
      <c r="G37" s="417">
        <v>13225.36</v>
      </c>
    </row>
    <row r="38" spans="1:9" s="370" customFormat="1">
      <c r="A38" s="369"/>
      <c r="B38" s="372"/>
      <c r="C38" s="759" t="s">
        <v>70</v>
      </c>
      <c r="D38" s="759"/>
      <c r="E38" s="759"/>
      <c r="F38" s="416">
        <v>0.05</v>
      </c>
      <c r="G38" s="417">
        <v>33063.4</v>
      </c>
      <c r="I38" s="418"/>
    </row>
    <row r="39" spans="1:9" s="370" customFormat="1" ht="11.25">
      <c r="A39" s="372"/>
      <c r="C39" s="758" t="s">
        <v>330</v>
      </c>
      <c r="D39" s="758"/>
      <c r="E39" s="758"/>
      <c r="F39" s="758"/>
      <c r="G39" s="419">
        <v>859648</v>
      </c>
      <c r="I39" s="418"/>
    </row>
    <row r="40" spans="1:9" s="370" customFormat="1" ht="11.25">
      <c r="A40" s="760"/>
      <c r="B40" s="760"/>
      <c r="C40" s="760"/>
      <c r="E40" s="760"/>
      <c r="F40" s="760"/>
      <c r="G40" s="760"/>
    </row>
    <row r="41" spans="1:9" s="370" customFormat="1" ht="9" customHeight="1">
      <c r="A41" s="420"/>
      <c r="B41" s="410"/>
      <c r="C41" s="410"/>
      <c r="D41" s="410"/>
      <c r="E41" s="410"/>
      <c r="F41" s="410"/>
      <c r="G41" s="410"/>
    </row>
    <row r="42" spans="1:9" s="370" customFormat="1" ht="11.25">
      <c r="A42" s="756" t="s">
        <v>331</v>
      </c>
      <c r="B42" s="756"/>
      <c r="D42" s="372"/>
      <c r="E42" s="372"/>
    </row>
    <row r="43" spans="1:9" s="370" customFormat="1" ht="11.25">
      <c r="A43" s="265" t="s">
        <v>332</v>
      </c>
      <c r="B43" s="307"/>
      <c r="C43" s="307"/>
      <c r="D43" s="370" t="s">
        <v>333</v>
      </c>
    </row>
    <row r="44" spans="1:9" s="370" customFormat="1" ht="11.25">
      <c r="A44" s="265" t="s">
        <v>333</v>
      </c>
      <c r="B44" s="307"/>
      <c r="C44" s="307"/>
      <c r="D44" s="370" t="s">
        <v>333</v>
      </c>
    </row>
    <row r="45" spans="1:9" s="370" customFormat="1" ht="11.25"/>
    <row r="46" spans="1:9" s="370" customFormat="1" ht="11.25">
      <c r="A46" s="265" t="s">
        <v>409</v>
      </c>
    </row>
    <row r="47" spans="1:9" s="370" customFormat="1" ht="11.25">
      <c r="A47" s="757"/>
      <c r="B47" s="757"/>
      <c r="C47" s="757"/>
      <c r="D47" s="757"/>
      <c r="E47" s="757"/>
      <c r="F47" s="757"/>
      <c r="G47" s="757"/>
    </row>
    <row r="48" spans="1:9" s="370" customFormat="1" ht="11.25">
      <c r="A48" s="781"/>
      <c r="B48" s="781"/>
      <c r="C48" s="781"/>
      <c r="D48" s="781"/>
      <c r="E48" s="781"/>
      <c r="F48" s="781"/>
      <c r="G48" s="781"/>
    </row>
    <row r="49" s="370" customFormat="1" ht="11.25"/>
    <row r="50" s="370" customFormat="1" ht="11.25"/>
    <row r="51" s="370" customFormat="1" ht="11.25"/>
    <row r="52" s="370" customFormat="1" ht="11.25"/>
    <row r="53" s="370" customFormat="1" ht="11.25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48755-6D7B-40DD-BC79-6696CBAF3713}">
  <sheetPr>
    <tabColor rgb="FF7030A0"/>
  </sheetPr>
  <dimension ref="A1:I51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9" ht="32.25" customHeight="1">
      <c r="A1" s="790" t="s">
        <v>410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3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45.75" customHeight="1" thickBot="1">
      <c r="A4" s="778" t="s">
        <v>408</v>
      </c>
      <c r="B4" s="779"/>
      <c r="C4" s="780"/>
      <c r="D4" s="778" t="s">
        <v>372</v>
      </c>
      <c r="E4" s="779"/>
      <c r="F4" s="779"/>
      <c r="G4" s="780"/>
      <c r="I4" s="370" t="s">
        <v>373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33</v>
      </c>
      <c r="D7" s="375" t="s">
        <v>296</v>
      </c>
      <c r="E7" s="375">
        <v>2.6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1" t="s">
        <v>303</v>
      </c>
      <c r="B10" s="761"/>
      <c r="C10" s="381"/>
      <c r="D10" s="382"/>
      <c r="E10" s="383">
        <v>0.1</v>
      </c>
      <c r="F10" s="384">
        <v>3965.5857596611963</v>
      </c>
      <c r="G10" s="380"/>
    </row>
    <row r="11" spans="1:9" s="370" customFormat="1" ht="11.25">
      <c r="A11" s="761"/>
      <c r="B11" s="761"/>
      <c r="C11" s="380"/>
      <c r="D11" s="386"/>
      <c r="E11" s="385"/>
      <c r="F11" s="384"/>
      <c r="G11" s="380"/>
    </row>
    <row r="12" spans="1:9" s="370" customFormat="1" ht="12" thickBot="1">
      <c r="F12" s="375" t="s">
        <v>304</v>
      </c>
      <c r="G12" s="387">
        <v>3965.5857596611963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 customHeight="1">
      <c r="A15" s="785" t="s">
        <v>366</v>
      </c>
      <c r="B15" s="785"/>
      <c r="C15" s="435" t="s">
        <v>27</v>
      </c>
      <c r="D15" s="436">
        <v>419250</v>
      </c>
      <c r="E15" s="381">
        <v>0.6</v>
      </c>
      <c r="F15" s="421">
        <v>251550</v>
      </c>
      <c r="G15" s="380"/>
    </row>
    <row r="16" spans="1:9" s="370" customFormat="1" ht="11.25" customHeight="1">
      <c r="A16" s="782" t="s">
        <v>374</v>
      </c>
      <c r="B16" s="782"/>
      <c r="C16" s="381" t="s">
        <v>27</v>
      </c>
      <c r="D16" s="421">
        <v>80000</v>
      </c>
      <c r="E16" s="381">
        <v>0.4</v>
      </c>
      <c r="F16" s="384">
        <v>32000</v>
      </c>
      <c r="G16" s="380"/>
    </row>
    <row r="17" spans="1:9" s="370" customFormat="1" ht="24" customHeight="1">
      <c r="A17" s="788" t="s">
        <v>368</v>
      </c>
      <c r="B17" s="789"/>
      <c r="C17" s="435" t="s">
        <v>369</v>
      </c>
      <c r="D17" s="436">
        <v>4722.55</v>
      </c>
      <c r="E17" s="403">
        <v>2</v>
      </c>
      <c r="F17" s="421">
        <v>9445.1</v>
      </c>
      <c r="G17" s="380"/>
    </row>
    <row r="18" spans="1:9" s="370" customFormat="1" ht="12.75" customHeight="1">
      <c r="A18" s="782" t="s">
        <v>375</v>
      </c>
      <c r="B18" s="782"/>
      <c r="C18" s="381" t="s">
        <v>310</v>
      </c>
      <c r="D18" s="421">
        <v>40</v>
      </c>
      <c r="E18" s="381">
        <v>100</v>
      </c>
      <c r="F18" s="384">
        <v>4000</v>
      </c>
      <c r="G18" s="380"/>
    </row>
    <row r="19" spans="1:9" s="370" customFormat="1" ht="12" thickBot="1">
      <c r="F19" s="375" t="s">
        <v>304</v>
      </c>
      <c r="G19" s="387">
        <v>296995.09999999998</v>
      </c>
    </row>
    <row r="20" spans="1:9" s="370" customFormat="1" ht="13.5" thickBot="1">
      <c r="A20" s="377" t="s">
        <v>314</v>
      </c>
    </row>
    <row r="21" spans="1:9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9" s="370" customFormat="1" ht="22.5">
      <c r="A22" s="401" t="s">
        <v>376</v>
      </c>
      <c r="B22" s="426">
        <v>0.4</v>
      </c>
      <c r="C22" s="381">
        <v>79.239999999999995</v>
      </c>
      <c r="D22" s="381">
        <v>31.695999999999998</v>
      </c>
      <c r="E22" s="421">
        <v>1233.33</v>
      </c>
      <c r="F22" s="421">
        <v>39091.627679999998</v>
      </c>
      <c r="G22" s="380"/>
    </row>
    <row r="23" spans="1:9" s="370" customFormat="1" ht="11.25">
      <c r="A23" s="438" t="s">
        <v>350</v>
      </c>
      <c r="B23" s="439">
        <v>0.89999999999999991</v>
      </c>
      <c r="C23" s="439">
        <v>79.239999999999995</v>
      </c>
      <c r="D23" s="439">
        <v>71.315999999999988</v>
      </c>
      <c r="E23" s="440">
        <v>1233.33</v>
      </c>
      <c r="F23" s="441">
        <v>87956.162279999975</v>
      </c>
      <c r="G23" s="380"/>
    </row>
    <row r="24" spans="1:9" s="370" customFormat="1" ht="12" thickBot="1">
      <c r="F24" s="375" t="s">
        <v>304</v>
      </c>
      <c r="G24" s="387">
        <v>127047.78995999997</v>
      </c>
    </row>
    <row r="25" spans="1:9" s="370" customFormat="1" ht="13.5" thickBot="1">
      <c r="A25" s="377" t="s">
        <v>320</v>
      </c>
    </row>
    <row r="26" spans="1:9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9" s="370" customFormat="1" ht="23.25" customHeight="1" thickBot="1">
      <c r="A27" s="401" t="s">
        <v>370</v>
      </c>
      <c r="B27" s="402">
        <v>150049.19090609931</v>
      </c>
      <c r="C27" s="403">
        <v>185</v>
      </c>
      <c r="D27" s="402">
        <v>277591.00317628373</v>
      </c>
      <c r="E27" s="403">
        <v>7</v>
      </c>
      <c r="F27" s="404">
        <v>39655.857596611961</v>
      </c>
      <c r="G27" s="405"/>
      <c r="H27" s="370" t="s">
        <v>371</v>
      </c>
    </row>
    <row r="28" spans="1:9" s="370" customFormat="1" ht="12" thickBot="1">
      <c r="F28" s="375" t="s">
        <v>304</v>
      </c>
      <c r="G28" s="407">
        <v>39655.857596611961</v>
      </c>
    </row>
    <row r="29" spans="1:9" s="370" customFormat="1" ht="12" thickBot="1">
      <c r="F29" s="408"/>
    </row>
    <row r="30" spans="1:9" s="370" customFormat="1" ht="12" thickBot="1">
      <c r="D30" s="409" t="s">
        <v>327</v>
      </c>
      <c r="E30" s="410"/>
      <c r="F30" s="410"/>
      <c r="G30" s="407">
        <v>467664</v>
      </c>
      <c r="I30" s="411"/>
    </row>
    <row r="31" spans="1:9" s="370" customFormat="1">
      <c r="A31" s="377"/>
    </row>
    <row r="32" spans="1:9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1.25">
      <c r="C34" s="759" t="s">
        <v>67</v>
      </c>
      <c r="D34" s="759"/>
      <c r="E34" s="759"/>
      <c r="F34" s="416">
        <v>0.23</v>
      </c>
      <c r="G34" s="417">
        <v>107562.72</v>
      </c>
    </row>
    <row r="35" spans="1:9" s="370" customFormat="1" ht="11.25">
      <c r="C35" s="759" t="s">
        <v>256</v>
      </c>
      <c r="D35" s="759"/>
      <c r="E35" s="759"/>
      <c r="F35" s="416">
        <v>0.02</v>
      </c>
      <c r="G35" s="417">
        <v>9353.2800000000007</v>
      </c>
    </row>
    <row r="36" spans="1:9" s="370" customFormat="1">
      <c r="A36" s="369"/>
      <c r="B36" s="372"/>
      <c r="C36" s="759" t="s">
        <v>70</v>
      </c>
      <c r="D36" s="759"/>
      <c r="E36" s="759"/>
      <c r="F36" s="416">
        <v>0.05</v>
      </c>
      <c r="G36" s="417">
        <v>23383.200000000001</v>
      </c>
      <c r="I36" s="418"/>
    </row>
    <row r="37" spans="1:9" s="370" customFormat="1" ht="11.25">
      <c r="A37" s="372"/>
      <c r="C37" s="758" t="s">
        <v>330</v>
      </c>
      <c r="D37" s="758"/>
      <c r="E37" s="758"/>
      <c r="F37" s="758"/>
      <c r="G37" s="419">
        <v>607963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79467-C5F1-423A-80F5-ADF8597CE72D}">
  <sheetPr>
    <tabColor rgb="FF7030A0"/>
  </sheetPr>
  <dimension ref="A1:M50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9" width="11.42578125" style="369"/>
    <col min="10" max="10" width="3.5703125" style="369" bestFit="1" customWidth="1"/>
    <col min="11" max="11" width="3.42578125" style="369" bestFit="1" customWidth="1"/>
    <col min="12" max="12" width="5.28515625" style="369" bestFit="1" customWidth="1"/>
    <col min="13" max="13" width="3" style="369" bestFit="1" customWidth="1"/>
    <col min="14" max="241" width="11.42578125" style="369"/>
    <col min="242" max="242" width="29.85546875" style="369" customWidth="1"/>
    <col min="243" max="243" width="15.42578125" style="369" customWidth="1"/>
    <col min="244" max="244" width="11.140625" style="369" customWidth="1"/>
    <col min="245" max="245" width="12" style="369" customWidth="1"/>
    <col min="246" max="246" width="10.140625" style="369" customWidth="1"/>
    <col min="247" max="247" width="11.28515625" style="369" customWidth="1"/>
    <col min="248" max="497" width="11.42578125" style="369"/>
    <col min="498" max="498" width="29.85546875" style="369" customWidth="1"/>
    <col min="499" max="499" width="15.42578125" style="369" customWidth="1"/>
    <col min="500" max="500" width="11.140625" style="369" customWidth="1"/>
    <col min="501" max="501" width="12" style="369" customWidth="1"/>
    <col min="502" max="502" width="10.140625" style="369" customWidth="1"/>
    <col min="503" max="503" width="11.28515625" style="369" customWidth="1"/>
    <col min="504" max="753" width="11.42578125" style="369"/>
    <col min="754" max="754" width="29.85546875" style="369" customWidth="1"/>
    <col min="755" max="755" width="15.42578125" style="369" customWidth="1"/>
    <col min="756" max="756" width="11.140625" style="369" customWidth="1"/>
    <col min="757" max="757" width="12" style="369" customWidth="1"/>
    <col min="758" max="758" width="10.140625" style="369" customWidth="1"/>
    <col min="759" max="759" width="11.28515625" style="369" customWidth="1"/>
    <col min="760" max="1009" width="11.42578125" style="369"/>
    <col min="1010" max="1010" width="29.85546875" style="369" customWidth="1"/>
    <col min="1011" max="1011" width="15.42578125" style="369" customWidth="1"/>
    <col min="1012" max="1012" width="11.140625" style="369" customWidth="1"/>
    <col min="1013" max="1013" width="12" style="369" customWidth="1"/>
    <col min="1014" max="1014" width="10.140625" style="369" customWidth="1"/>
    <col min="1015" max="1015" width="11.28515625" style="369" customWidth="1"/>
    <col min="1016" max="1265" width="11.42578125" style="369"/>
    <col min="1266" max="1266" width="29.85546875" style="369" customWidth="1"/>
    <col min="1267" max="1267" width="15.42578125" style="369" customWidth="1"/>
    <col min="1268" max="1268" width="11.140625" style="369" customWidth="1"/>
    <col min="1269" max="1269" width="12" style="369" customWidth="1"/>
    <col min="1270" max="1270" width="10.140625" style="369" customWidth="1"/>
    <col min="1271" max="1271" width="11.28515625" style="369" customWidth="1"/>
    <col min="1272" max="1521" width="11.42578125" style="369"/>
    <col min="1522" max="1522" width="29.85546875" style="369" customWidth="1"/>
    <col min="1523" max="1523" width="15.42578125" style="369" customWidth="1"/>
    <col min="1524" max="1524" width="11.140625" style="369" customWidth="1"/>
    <col min="1525" max="1525" width="12" style="369" customWidth="1"/>
    <col min="1526" max="1526" width="10.140625" style="369" customWidth="1"/>
    <col min="1527" max="1527" width="11.28515625" style="369" customWidth="1"/>
    <col min="1528" max="1777" width="11.42578125" style="369"/>
    <col min="1778" max="1778" width="29.85546875" style="369" customWidth="1"/>
    <col min="1779" max="1779" width="15.42578125" style="369" customWidth="1"/>
    <col min="1780" max="1780" width="11.140625" style="369" customWidth="1"/>
    <col min="1781" max="1781" width="12" style="369" customWidth="1"/>
    <col min="1782" max="1782" width="10.140625" style="369" customWidth="1"/>
    <col min="1783" max="1783" width="11.28515625" style="369" customWidth="1"/>
    <col min="1784" max="2033" width="11.42578125" style="369"/>
    <col min="2034" max="2034" width="29.85546875" style="369" customWidth="1"/>
    <col min="2035" max="2035" width="15.42578125" style="369" customWidth="1"/>
    <col min="2036" max="2036" width="11.140625" style="369" customWidth="1"/>
    <col min="2037" max="2037" width="12" style="369" customWidth="1"/>
    <col min="2038" max="2038" width="10.140625" style="369" customWidth="1"/>
    <col min="2039" max="2039" width="11.28515625" style="369" customWidth="1"/>
    <col min="2040" max="2289" width="11.42578125" style="369"/>
    <col min="2290" max="2290" width="29.85546875" style="369" customWidth="1"/>
    <col min="2291" max="2291" width="15.42578125" style="369" customWidth="1"/>
    <col min="2292" max="2292" width="11.140625" style="369" customWidth="1"/>
    <col min="2293" max="2293" width="12" style="369" customWidth="1"/>
    <col min="2294" max="2294" width="10.140625" style="369" customWidth="1"/>
    <col min="2295" max="2295" width="11.28515625" style="369" customWidth="1"/>
    <col min="2296" max="2545" width="11.42578125" style="369"/>
    <col min="2546" max="2546" width="29.85546875" style="369" customWidth="1"/>
    <col min="2547" max="2547" width="15.42578125" style="369" customWidth="1"/>
    <col min="2548" max="2548" width="11.140625" style="369" customWidth="1"/>
    <col min="2549" max="2549" width="12" style="369" customWidth="1"/>
    <col min="2550" max="2550" width="10.140625" style="369" customWidth="1"/>
    <col min="2551" max="2551" width="11.28515625" style="369" customWidth="1"/>
    <col min="2552" max="2801" width="11.42578125" style="369"/>
    <col min="2802" max="2802" width="29.85546875" style="369" customWidth="1"/>
    <col min="2803" max="2803" width="15.42578125" style="369" customWidth="1"/>
    <col min="2804" max="2804" width="11.140625" style="369" customWidth="1"/>
    <col min="2805" max="2805" width="12" style="369" customWidth="1"/>
    <col min="2806" max="2806" width="10.140625" style="369" customWidth="1"/>
    <col min="2807" max="2807" width="11.28515625" style="369" customWidth="1"/>
    <col min="2808" max="3057" width="11.42578125" style="369"/>
    <col min="3058" max="3058" width="29.85546875" style="369" customWidth="1"/>
    <col min="3059" max="3059" width="15.42578125" style="369" customWidth="1"/>
    <col min="3060" max="3060" width="11.140625" style="369" customWidth="1"/>
    <col min="3061" max="3061" width="12" style="369" customWidth="1"/>
    <col min="3062" max="3062" width="10.140625" style="369" customWidth="1"/>
    <col min="3063" max="3063" width="11.28515625" style="369" customWidth="1"/>
    <col min="3064" max="3313" width="11.42578125" style="369"/>
    <col min="3314" max="3314" width="29.85546875" style="369" customWidth="1"/>
    <col min="3315" max="3315" width="15.42578125" style="369" customWidth="1"/>
    <col min="3316" max="3316" width="11.140625" style="369" customWidth="1"/>
    <col min="3317" max="3317" width="12" style="369" customWidth="1"/>
    <col min="3318" max="3318" width="10.140625" style="369" customWidth="1"/>
    <col min="3319" max="3319" width="11.28515625" style="369" customWidth="1"/>
    <col min="3320" max="3569" width="11.42578125" style="369"/>
    <col min="3570" max="3570" width="29.85546875" style="369" customWidth="1"/>
    <col min="3571" max="3571" width="15.42578125" style="369" customWidth="1"/>
    <col min="3572" max="3572" width="11.140625" style="369" customWidth="1"/>
    <col min="3573" max="3573" width="12" style="369" customWidth="1"/>
    <col min="3574" max="3574" width="10.140625" style="369" customWidth="1"/>
    <col min="3575" max="3575" width="11.28515625" style="369" customWidth="1"/>
    <col min="3576" max="3825" width="11.42578125" style="369"/>
    <col min="3826" max="3826" width="29.85546875" style="369" customWidth="1"/>
    <col min="3827" max="3827" width="15.42578125" style="369" customWidth="1"/>
    <col min="3828" max="3828" width="11.140625" style="369" customWidth="1"/>
    <col min="3829" max="3829" width="12" style="369" customWidth="1"/>
    <col min="3830" max="3830" width="10.140625" style="369" customWidth="1"/>
    <col min="3831" max="3831" width="11.28515625" style="369" customWidth="1"/>
    <col min="3832" max="4081" width="11.42578125" style="369"/>
    <col min="4082" max="4082" width="29.85546875" style="369" customWidth="1"/>
    <col min="4083" max="4083" width="15.42578125" style="369" customWidth="1"/>
    <col min="4084" max="4084" width="11.140625" style="369" customWidth="1"/>
    <col min="4085" max="4085" width="12" style="369" customWidth="1"/>
    <col min="4086" max="4086" width="10.140625" style="369" customWidth="1"/>
    <col min="4087" max="4087" width="11.28515625" style="369" customWidth="1"/>
    <col min="4088" max="4337" width="11.42578125" style="369"/>
    <col min="4338" max="4338" width="29.85546875" style="369" customWidth="1"/>
    <col min="4339" max="4339" width="15.42578125" style="369" customWidth="1"/>
    <col min="4340" max="4340" width="11.140625" style="369" customWidth="1"/>
    <col min="4341" max="4341" width="12" style="369" customWidth="1"/>
    <col min="4342" max="4342" width="10.140625" style="369" customWidth="1"/>
    <col min="4343" max="4343" width="11.28515625" style="369" customWidth="1"/>
    <col min="4344" max="4593" width="11.42578125" style="369"/>
    <col min="4594" max="4594" width="29.85546875" style="369" customWidth="1"/>
    <col min="4595" max="4595" width="15.42578125" style="369" customWidth="1"/>
    <col min="4596" max="4596" width="11.140625" style="369" customWidth="1"/>
    <col min="4597" max="4597" width="12" style="369" customWidth="1"/>
    <col min="4598" max="4598" width="10.140625" style="369" customWidth="1"/>
    <col min="4599" max="4599" width="11.28515625" style="369" customWidth="1"/>
    <col min="4600" max="4849" width="11.42578125" style="369"/>
    <col min="4850" max="4850" width="29.85546875" style="369" customWidth="1"/>
    <col min="4851" max="4851" width="15.42578125" style="369" customWidth="1"/>
    <col min="4852" max="4852" width="11.140625" style="369" customWidth="1"/>
    <col min="4853" max="4853" width="12" style="369" customWidth="1"/>
    <col min="4854" max="4854" width="10.140625" style="369" customWidth="1"/>
    <col min="4855" max="4855" width="11.28515625" style="369" customWidth="1"/>
    <col min="4856" max="5105" width="11.42578125" style="369"/>
    <col min="5106" max="5106" width="29.85546875" style="369" customWidth="1"/>
    <col min="5107" max="5107" width="15.42578125" style="369" customWidth="1"/>
    <col min="5108" max="5108" width="11.140625" style="369" customWidth="1"/>
    <col min="5109" max="5109" width="12" style="369" customWidth="1"/>
    <col min="5110" max="5110" width="10.140625" style="369" customWidth="1"/>
    <col min="5111" max="5111" width="11.28515625" style="369" customWidth="1"/>
    <col min="5112" max="5361" width="11.42578125" style="369"/>
    <col min="5362" max="5362" width="29.85546875" style="369" customWidth="1"/>
    <col min="5363" max="5363" width="15.42578125" style="369" customWidth="1"/>
    <col min="5364" max="5364" width="11.140625" style="369" customWidth="1"/>
    <col min="5365" max="5365" width="12" style="369" customWidth="1"/>
    <col min="5366" max="5366" width="10.140625" style="369" customWidth="1"/>
    <col min="5367" max="5367" width="11.28515625" style="369" customWidth="1"/>
    <col min="5368" max="5617" width="11.42578125" style="369"/>
    <col min="5618" max="5618" width="29.85546875" style="369" customWidth="1"/>
    <col min="5619" max="5619" width="15.42578125" style="369" customWidth="1"/>
    <col min="5620" max="5620" width="11.140625" style="369" customWidth="1"/>
    <col min="5621" max="5621" width="12" style="369" customWidth="1"/>
    <col min="5622" max="5622" width="10.140625" style="369" customWidth="1"/>
    <col min="5623" max="5623" width="11.28515625" style="369" customWidth="1"/>
    <col min="5624" max="5873" width="11.42578125" style="369"/>
    <col min="5874" max="5874" width="29.85546875" style="369" customWidth="1"/>
    <col min="5875" max="5875" width="15.42578125" style="369" customWidth="1"/>
    <col min="5876" max="5876" width="11.140625" style="369" customWidth="1"/>
    <col min="5877" max="5877" width="12" style="369" customWidth="1"/>
    <col min="5878" max="5878" width="10.140625" style="369" customWidth="1"/>
    <col min="5879" max="5879" width="11.28515625" style="369" customWidth="1"/>
    <col min="5880" max="6129" width="11.42578125" style="369"/>
    <col min="6130" max="6130" width="29.85546875" style="369" customWidth="1"/>
    <col min="6131" max="6131" width="15.42578125" style="369" customWidth="1"/>
    <col min="6132" max="6132" width="11.140625" style="369" customWidth="1"/>
    <col min="6133" max="6133" width="12" style="369" customWidth="1"/>
    <col min="6134" max="6134" width="10.140625" style="369" customWidth="1"/>
    <col min="6135" max="6135" width="11.28515625" style="369" customWidth="1"/>
    <col min="6136" max="6385" width="11.42578125" style="369"/>
    <col min="6386" max="6386" width="29.85546875" style="369" customWidth="1"/>
    <col min="6387" max="6387" width="15.42578125" style="369" customWidth="1"/>
    <col min="6388" max="6388" width="11.140625" style="369" customWidth="1"/>
    <col min="6389" max="6389" width="12" style="369" customWidth="1"/>
    <col min="6390" max="6390" width="10.140625" style="369" customWidth="1"/>
    <col min="6391" max="6391" width="11.28515625" style="369" customWidth="1"/>
    <col min="6392" max="6641" width="11.42578125" style="369"/>
    <col min="6642" max="6642" width="29.85546875" style="369" customWidth="1"/>
    <col min="6643" max="6643" width="15.42578125" style="369" customWidth="1"/>
    <col min="6644" max="6644" width="11.140625" style="369" customWidth="1"/>
    <col min="6645" max="6645" width="12" style="369" customWidth="1"/>
    <col min="6646" max="6646" width="10.140625" style="369" customWidth="1"/>
    <col min="6647" max="6647" width="11.28515625" style="369" customWidth="1"/>
    <col min="6648" max="6897" width="11.42578125" style="369"/>
    <col min="6898" max="6898" width="29.85546875" style="369" customWidth="1"/>
    <col min="6899" max="6899" width="15.42578125" style="369" customWidth="1"/>
    <col min="6900" max="6900" width="11.140625" style="369" customWidth="1"/>
    <col min="6901" max="6901" width="12" style="369" customWidth="1"/>
    <col min="6902" max="6902" width="10.140625" style="369" customWidth="1"/>
    <col min="6903" max="6903" width="11.28515625" style="369" customWidth="1"/>
    <col min="6904" max="7153" width="11.42578125" style="369"/>
    <col min="7154" max="7154" width="29.85546875" style="369" customWidth="1"/>
    <col min="7155" max="7155" width="15.42578125" style="369" customWidth="1"/>
    <col min="7156" max="7156" width="11.140625" style="369" customWidth="1"/>
    <col min="7157" max="7157" width="12" style="369" customWidth="1"/>
    <col min="7158" max="7158" width="10.140625" style="369" customWidth="1"/>
    <col min="7159" max="7159" width="11.28515625" style="369" customWidth="1"/>
    <col min="7160" max="7409" width="11.42578125" style="369"/>
    <col min="7410" max="7410" width="29.85546875" style="369" customWidth="1"/>
    <col min="7411" max="7411" width="15.42578125" style="369" customWidth="1"/>
    <col min="7412" max="7412" width="11.140625" style="369" customWidth="1"/>
    <col min="7413" max="7413" width="12" style="369" customWidth="1"/>
    <col min="7414" max="7414" width="10.140625" style="369" customWidth="1"/>
    <col min="7415" max="7415" width="11.28515625" style="369" customWidth="1"/>
    <col min="7416" max="7665" width="11.42578125" style="369"/>
    <col min="7666" max="7666" width="29.85546875" style="369" customWidth="1"/>
    <col min="7667" max="7667" width="15.42578125" style="369" customWidth="1"/>
    <col min="7668" max="7668" width="11.140625" style="369" customWidth="1"/>
    <col min="7669" max="7669" width="12" style="369" customWidth="1"/>
    <col min="7670" max="7670" width="10.140625" style="369" customWidth="1"/>
    <col min="7671" max="7671" width="11.28515625" style="369" customWidth="1"/>
    <col min="7672" max="7921" width="11.42578125" style="369"/>
    <col min="7922" max="7922" width="29.85546875" style="369" customWidth="1"/>
    <col min="7923" max="7923" width="15.42578125" style="369" customWidth="1"/>
    <col min="7924" max="7924" width="11.140625" style="369" customWidth="1"/>
    <col min="7925" max="7925" width="12" style="369" customWidth="1"/>
    <col min="7926" max="7926" width="10.140625" style="369" customWidth="1"/>
    <col min="7927" max="7927" width="11.28515625" style="369" customWidth="1"/>
    <col min="7928" max="8177" width="11.42578125" style="369"/>
    <col min="8178" max="8178" width="29.85546875" style="369" customWidth="1"/>
    <col min="8179" max="8179" width="15.42578125" style="369" customWidth="1"/>
    <col min="8180" max="8180" width="11.140625" style="369" customWidth="1"/>
    <col min="8181" max="8181" width="12" style="369" customWidth="1"/>
    <col min="8182" max="8182" width="10.140625" style="369" customWidth="1"/>
    <col min="8183" max="8183" width="11.28515625" style="369" customWidth="1"/>
    <col min="8184" max="8433" width="11.42578125" style="369"/>
    <col min="8434" max="8434" width="29.85546875" style="369" customWidth="1"/>
    <col min="8435" max="8435" width="15.42578125" style="369" customWidth="1"/>
    <col min="8436" max="8436" width="11.140625" style="369" customWidth="1"/>
    <col min="8437" max="8437" width="12" style="369" customWidth="1"/>
    <col min="8438" max="8438" width="10.140625" style="369" customWidth="1"/>
    <col min="8439" max="8439" width="11.28515625" style="369" customWidth="1"/>
    <col min="8440" max="8689" width="11.42578125" style="369"/>
    <col min="8690" max="8690" width="29.85546875" style="369" customWidth="1"/>
    <col min="8691" max="8691" width="15.42578125" style="369" customWidth="1"/>
    <col min="8692" max="8692" width="11.140625" style="369" customWidth="1"/>
    <col min="8693" max="8693" width="12" style="369" customWidth="1"/>
    <col min="8694" max="8694" width="10.140625" style="369" customWidth="1"/>
    <col min="8695" max="8695" width="11.28515625" style="369" customWidth="1"/>
    <col min="8696" max="8945" width="11.42578125" style="369"/>
    <col min="8946" max="8946" width="29.85546875" style="369" customWidth="1"/>
    <col min="8947" max="8947" width="15.42578125" style="369" customWidth="1"/>
    <col min="8948" max="8948" width="11.140625" style="369" customWidth="1"/>
    <col min="8949" max="8949" width="12" style="369" customWidth="1"/>
    <col min="8950" max="8950" width="10.140625" style="369" customWidth="1"/>
    <col min="8951" max="8951" width="11.28515625" style="369" customWidth="1"/>
    <col min="8952" max="9201" width="11.42578125" style="369"/>
    <col min="9202" max="9202" width="29.85546875" style="369" customWidth="1"/>
    <col min="9203" max="9203" width="15.42578125" style="369" customWidth="1"/>
    <col min="9204" max="9204" width="11.140625" style="369" customWidth="1"/>
    <col min="9205" max="9205" width="12" style="369" customWidth="1"/>
    <col min="9206" max="9206" width="10.140625" style="369" customWidth="1"/>
    <col min="9207" max="9207" width="11.28515625" style="369" customWidth="1"/>
    <col min="9208" max="9457" width="11.42578125" style="369"/>
    <col min="9458" max="9458" width="29.85546875" style="369" customWidth="1"/>
    <col min="9459" max="9459" width="15.42578125" style="369" customWidth="1"/>
    <col min="9460" max="9460" width="11.140625" style="369" customWidth="1"/>
    <col min="9461" max="9461" width="12" style="369" customWidth="1"/>
    <col min="9462" max="9462" width="10.140625" style="369" customWidth="1"/>
    <col min="9463" max="9463" width="11.28515625" style="369" customWidth="1"/>
    <col min="9464" max="9713" width="11.42578125" style="369"/>
    <col min="9714" max="9714" width="29.85546875" style="369" customWidth="1"/>
    <col min="9715" max="9715" width="15.42578125" style="369" customWidth="1"/>
    <col min="9716" max="9716" width="11.140625" style="369" customWidth="1"/>
    <col min="9717" max="9717" width="12" style="369" customWidth="1"/>
    <col min="9718" max="9718" width="10.140625" style="369" customWidth="1"/>
    <col min="9719" max="9719" width="11.28515625" style="369" customWidth="1"/>
    <col min="9720" max="9969" width="11.42578125" style="369"/>
    <col min="9970" max="9970" width="29.85546875" style="369" customWidth="1"/>
    <col min="9971" max="9971" width="15.42578125" style="369" customWidth="1"/>
    <col min="9972" max="9972" width="11.140625" style="369" customWidth="1"/>
    <col min="9973" max="9973" width="12" style="369" customWidth="1"/>
    <col min="9974" max="9974" width="10.140625" style="369" customWidth="1"/>
    <col min="9975" max="9975" width="11.28515625" style="369" customWidth="1"/>
    <col min="9976" max="10225" width="11.42578125" style="369"/>
    <col min="10226" max="10226" width="29.85546875" style="369" customWidth="1"/>
    <col min="10227" max="10227" width="15.42578125" style="369" customWidth="1"/>
    <col min="10228" max="10228" width="11.140625" style="369" customWidth="1"/>
    <col min="10229" max="10229" width="12" style="369" customWidth="1"/>
    <col min="10230" max="10230" width="10.140625" style="369" customWidth="1"/>
    <col min="10231" max="10231" width="11.28515625" style="369" customWidth="1"/>
    <col min="10232" max="10481" width="11.42578125" style="369"/>
    <col min="10482" max="10482" width="29.85546875" style="369" customWidth="1"/>
    <col min="10483" max="10483" width="15.42578125" style="369" customWidth="1"/>
    <col min="10484" max="10484" width="11.140625" style="369" customWidth="1"/>
    <col min="10485" max="10485" width="12" style="369" customWidth="1"/>
    <col min="10486" max="10486" width="10.140625" style="369" customWidth="1"/>
    <col min="10487" max="10487" width="11.28515625" style="369" customWidth="1"/>
    <col min="10488" max="10737" width="11.42578125" style="369"/>
    <col min="10738" max="10738" width="29.85546875" style="369" customWidth="1"/>
    <col min="10739" max="10739" width="15.42578125" style="369" customWidth="1"/>
    <col min="10740" max="10740" width="11.140625" style="369" customWidth="1"/>
    <col min="10741" max="10741" width="12" style="369" customWidth="1"/>
    <col min="10742" max="10742" width="10.140625" style="369" customWidth="1"/>
    <col min="10743" max="10743" width="11.28515625" style="369" customWidth="1"/>
    <col min="10744" max="10993" width="11.42578125" style="369"/>
    <col min="10994" max="10994" width="29.85546875" style="369" customWidth="1"/>
    <col min="10995" max="10995" width="15.42578125" style="369" customWidth="1"/>
    <col min="10996" max="10996" width="11.140625" style="369" customWidth="1"/>
    <col min="10997" max="10997" width="12" style="369" customWidth="1"/>
    <col min="10998" max="10998" width="10.140625" style="369" customWidth="1"/>
    <col min="10999" max="10999" width="11.28515625" style="369" customWidth="1"/>
    <col min="11000" max="11249" width="11.42578125" style="369"/>
    <col min="11250" max="11250" width="29.85546875" style="369" customWidth="1"/>
    <col min="11251" max="11251" width="15.42578125" style="369" customWidth="1"/>
    <col min="11252" max="11252" width="11.140625" style="369" customWidth="1"/>
    <col min="11253" max="11253" width="12" style="369" customWidth="1"/>
    <col min="11254" max="11254" width="10.140625" style="369" customWidth="1"/>
    <col min="11255" max="11255" width="11.28515625" style="369" customWidth="1"/>
    <col min="11256" max="11505" width="11.42578125" style="369"/>
    <col min="11506" max="11506" width="29.85546875" style="369" customWidth="1"/>
    <col min="11507" max="11507" width="15.42578125" style="369" customWidth="1"/>
    <col min="11508" max="11508" width="11.140625" style="369" customWidth="1"/>
    <col min="11509" max="11509" width="12" style="369" customWidth="1"/>
    <col min="11510" max="11510" width="10.140625" style="369" customWidth="1"/>
    <col min="11511" max="11511" width="11.28515625" style="369" customWidth="1"/>
    <col min="11512" max="11761" width="11.42578125" style="369"/>
    <col min="11762" max="11762" width="29.85546875" style="369" customWidth="1"/>
    <col min="11763" max="11763" width="15.42578125" style="369" customWidth="1"/>
    <col min="11764" max="11764" width="11.140625" style="369" customWidth="1"/>
    <col min="11765" max="11765" width="12" style="369" customWidth="1"/>
    <col min="11766" max="11766" width="10.140625" style="369" customWidth="1"/>
    <col min="11767" max="11767" width="11.28515625" style="369" customWidth="1"/>
    <col min="11768" max="12017" width="11.42578125" style="369"/>
    <col min="12018" max="12018" width="29.85546875" style="369" customWidth="1"/>
    <col min="12019" max="12019" width="15.42578125" style="369" customWidth="1"/>
    <col min="12020" max="12020" width="11.140625" style="369" customWidth="1"/>
    <col min="12021" max="12021" width="12" style="369" customWidth="1"/>
    <col min="12022" max="12022" width="10.140625" style="369" customWidth="1"/>
    <col min="12023" max="12023" width="11.28515625" style="369" customWidth="1"/>
    <col min="12024" max="12273" width="11.42578125" style="369"/>
    <col min="12274" max="12274" width="29.85546875" style="369" customWidth="1"/>
    <col min="12275" max="12275" width="15.42578125" style="369" customWidth="1"/>
    <col min="12276" max="12276" width="11.140625" style="369" customWidth="1"/>
    <col min="12277" max="12277" width="12" style="369" customWidth="1"/>
    <col min="12278" max="12278" width="10.140625" style="369" customWidth="1"/>
    <col min="12279" max="12279" width="11.28515625" style="369" customWidth="1"/>
    <col min="12280" max="12529" width="11.42578125" style="369"/>
    <col min="12530" max="12530" width="29.85546875" style="369" customWidth="1"/>
    <col min="12531" max="12531" width="15.42578125" style="369" customWidth="1"/>
    <col min="12532" max="12532" width="11.140625" style="369" customWidth="1"/>
    <col min="12533" max="12533" width="12" style="369" customWidth="1"/>
    <col min="12534" max="12534" width="10.140625" style="369" customWidth="1"/>
    <col min="12535" max="12535" width="11.28515625" style="369" customWidth="1"/>
    <col min="12536" max="12785" width="11.42578125" style="369"/>
    <col min="12786" max="12786" width="29.85546875" style="369" customWidth="1"/>
    <col min="12787" max="12787" width="15.42578125" style="369" customWidth="1"/>
    <col min="12788" max="12788" width="11.140625" style="369" customWidth="1"/>
    <col min="12789" max="12789" width="12" style="369" customWidth="1"/>
    <col min="12790" max="12790" width="10.140625" style="369" customWidth="1"/>
    <col min="12791" max="12791" width="11.28515625" style="369" customWidth="1"/>
    <col min="12792" max="13041" width="11.42578125" style="369"/>
    <col min="13042" max="13042" width="29.85546875" style="369" customWidth="1"/>
    <col min="13043" max="13043" width="15.42578125" style="369" customWidth="1"/>
    <col min="13044" max="13044" width="11.140625" style="369" customWidth="1"/>
    <col min="13045" max="13045" width="12" style="369" customWidth="1"/>
    <col min="13046" max="13046" width="10.140625" style="369" customWidth="1"/>
    <col min="13047" max="13047" width="11.28515625" style="369" customWidth="1"/>
    <col min="13048" max="13297" width="11.42578125" style="369"/>
    <col min="13298" max="13298" width="29.85546875" style="369" customWidth="1"/>
    <col min="13299" max="13299" width="15.42578125" style="369" customWidth="1"/>
    <col min="13300" max="13300" width="11.140625" style="369" customWidth="1"/>
    <col min="13301" max="13301" width="12" style="369" customWidth="1"/>
    <col min="13302" max="13302" width="10.140625" style="369" customWidth="1"/>
    <col min="13303" max="13303" width="11.28515625" style="369" customWidth="1"/>
    <col min="13304" max="13553" width="11.42578125" style="369"/>
    <col min="13554" max="13554" width="29.85546875" style="369" customWidth="1"/>
    <col min="13555" max="13555" width="15.42578125" style="369" customWidth="1"/>
    <col min="13556" max="13556" width="11.140625" style="369" customWidth="1"/>
    <col min="13557" max="13557" width="12" style="369" customWidth="1"/>
    <col min="13558" max="13558" width="10.140625" style="369" customWidth="1"/>
    <col min="13559" max="13559" width="11.28515625" style="369" customWidth="1"/>
    <col min="13560" max="13809" width="11.42578125" style="369"/>
    <col min="13810" max="13810" width="29.85546875" style="369" customWidth="1"/>
    <col min="13811" max="13811" width="15.42578125" style="369" customWidth="1"/>
    <col min="13812" max="13812" width="11.140625" style="369" customWidth="1"/>
    <col min="13813" max="13813" width="12" style="369" customWidth="1"/>
    <col min="13814" max="13814" width="10.140625" style="369" customWidth="1"/>
    <col min="13815" max="13815" width="11.28515625" style="369" customWidth="1"/>
    <col min="13816" max="14065" width="11.42578125" style="369"/>
    <col min="14066" max="14066" width="29.85546875" style="369" customWidth="1"/>
    <col min="14067" max="14067" width="15.42578125" style="369" customWidth="1"/>
    <col min="14068" max="14068" width="11.140625" style="369" customWidth="1"/>
    <col min="14069" max="14069" width="12" style="369" customWidth="1"/>
    <col min="14070" max="14070" width="10.140625" style="369" customWidth="1"/>
    <col min="14071" max="14071" width="11.28515625" style="369" customWidth="1"/>
    <col min="14072" max="14321" width="11.42578125" style="369"/>
    <col min="14322" max="14322" width="29.85546875" style="369" customWidth="1"/>
    <col min="14323" max="14323" width="15.42578125" style="369" customWidth="1"/>
    <col min="14324" max="14324" width="11.140625" style="369" customWidth="1"/>
    <col min="14325" max="14325" width="12" style="369" customWidth="1"/>
    <col min="14326" max="14326" width="10.140625" style="369" customWidth="1"/>
    <col min="14327" max="14327" width="11.28515625" style="369" customWidth="1"/>
    <col min="14328" max="14577" width="11.42578125" style="369"/>
    <col min="14578" max="14578" width="29.85546875" style="369" customWidth="1"/>
    <col min="14579" max="14579" width="15.42578125" style="369" customWidth="1"/>
    <col min="14580" max="14580" width="11.140625" style="369" customWidth="1"/>
    <col min="14581" max="14581" width="12" style="369" customWidth="1"/>
    <col min="14582" max="14582" width="10.140625" style="369" customWidth="1"/>
    <col min="14583" max="14583" width="11.28515625" style="369" customWidth="1"/>
    <col min="14584" max="14833" width="11.42578125" style="369"/>
    <col min="14834" max="14834" width="29.85546875" style="369" customWidth="1"/>
    <col min="14835" max="14835" width="15.42578125" style="369" customWidth="1"/>
    <col min="14836" max="14836" width="11.140625" style="369" customWidth="1"/>
    <col min="14837" max="14837" width="12" style="369" customWidth="1"/>
    <col min="14838" max="14838" width="10.140625" style="369" customWidth="1"/>
    <col min="14839" max="14839" width="11.28515625" style="369" customWidth="1"/>
    <col min="14840" max="15089" width="11.42578125" style="369"/>
    <col min="15090" max="15090" width="29.85546875" style="369" customWidth="1"/>
    <col min="15091" max="15091" width="15.42578125" style="369" customWidth="1"/>
    <col min="15092" max="15092" width="11.140625" style="369" customWidth="1"/>
    <col min="15093" max="15093" width="12" style="369" customWidth="1"/>
    <col min="15094" max="15094" width="10.140625" style="369" customWidth="1"/>
    <col min="15095" max="15095" width="11.28515625" style="369" customWidth="1"/>
    <col min="15096" max="15345" width="11.42578125" style="369"/>
    <col min="15346" max="15346" width="29.85546875" style="369" customWidth="1"/>
    <col min="15347" max="15347" width="15.42578125" style="369" customWidth="1"/>
    <col min="15348" max="15348" width="11.140625" style="369" customWidth="1"/>
    <col min="15349" max="15349" width="12" style="369" customWidth="1"/>
    <col min="15350" max="15350" width="10.140625" style="369" customWidth="1"/>
    <col min="15351" max="15351" width="11.28515625" style="369" customWidth="1"/>
    <col min="15352" max="15601" width="11.42578125" style="369"/>
    <col min="15602" max="15602" width="29.85546875" style="369" customWidth="1"/>
    <col min="15603" max="15603" width="15.42578125" style="369" customWidth="1"/>
    <col min="15604" max="15604" width="11.140625" style="369" customWidth="1"/>
    <col min="15605" max="15605" width="12" style="369" customWidth="1"/>
    <col min="15606" max="15606" width="10.140625" style="369" customWidth="1"/>
    <col min="15607" max="15607" width="11.28515625" style="369" customWidth="1"/>
    <col min="15608" max="15857" width="11.42578125" style="369"/>
    <col min="15858" max="15858" width="29.85546875" style="369" customWidth="1"/>
    <col min="15859" max="15859" width="15.42578125" style="369" customWidth="1"/>
    <col min="15860" max="15860" width="11.140625" style="369" customWidth="1"/>
    <col min="15861" max="15861" width="12" style="369" customWidth="1"/>
    <col min="15862" max="15862" width="10.140625" style="369" customWidth="1"/>
    <col min="15863" max="15863" width="11.28515625" style="369" customWidth="1"/>
    <col min="15864" max="16113" width="11.42578125" style="369"/>
    <col min="16114" max="16114" width="29.85546875" style="369" customWidth="1"/>
    <col min="16115" max="16115" width="15.42578125" style="369" customWidth="1"/>
    <col min="16116" max="16116" width="11.140625" style="369" customWidth="1"/>
    <col min="16117" max="16117" width="12" style="369" customWidth="1"/>
    <col min="16118" max="16118" width="10.140625" style="369" customWidth="1"/>
    <col min="16119" max="16119" width="11.28515625" style="369" customWidth="1"/>
    <col min="16120" max="16384" width="11.42578125" style="369"/>
  </cols>
  <sheetData>
    <row r="1" spans="1:9" ht="32.25" customHeight="1">
      <c r="A1" s="790" t="s">
        <v>410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6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44.25" customHeight="1" thickBot="1">
      <c r="A4" s="778" t="s">
        <v>408</v>
      </c>
      <c r="B4" s="779"/>
      <c r="C4" s="780"/>
      <c r="D4" s="778" t="s">
        <v>377</v>
      </c>
      <c r="E4" s="779"/>
      <c r="F4" s="779"/>
      <c r="G4" s="780"/>
      <c r="I4" s="370" t="s">
        <v>378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34</v>
      </c>
      <c r="D7" s="375" t="s">
        <v>296</v>
      </c>
      <c r="E7" s="375">
        <v>3.1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6" t="s">
        <v>379</v>
      </c>
      <c r="B10" s="767"/>
      <c r="C10" s="379"/>
      <c r="D10" s="382"/>
      <c r="E10" s="383">
        <v>0.1</v>
      </c>
      <c r="F10" s="384">
        <v>3469.8875397035467</v>
      </c>
      <c r="G10" s="380"/>
    </row>
    <row r="11" spans="1:9" s="370" customFormat="1" ht="11.25" customHeight="1">
      <c r="A11" s="766"/>
      <c r="B11" s="767"/>
      <c r="C11" s="379"/>
      <c r="D11" s="382"/>
      <c r="E11" s="383"/>
      <c r="F11" s="384"/>
      <c r="G11" s="380"/>
    </row>
    <row r="12" spans="1:9" s="370" customFormat="1" ht="12" thickBot="1">
      <c r="F12" s="375" t="s">
        <v>304</v>
      </c>
      <c r="G12" s="387">
        <v>3469.8875397035467</v>
      </c>
      <c r="I12" s="370">
        <v>20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 customHeight="1">
      <c r="A15" s="794" t="s">
        <v>380</v>
      </c>
      <c r="B15" s="795"/>
      <c r="C15" s="430" t="s">
        <v>27</v>
      </c>
      <c r="D15" s="433">
        <v>364808</v>
      </c>
      <c r="E15" s="430">
        <v>1.05</v>
      </c>
      <c r="F15" s="384">
        <v>383048.4</v>
      </c>
      <c r="G15" s="380"/>
      <c r="I15" s="370" t="s">
        <v>381</v>
      </c>
    </row>
    <row r="16" spans="1:9" s="370" customFormat="1" ht="11.25">
      <c r="A16" s="796" t="s">
        <v>382</v>
      </c>
      <c r="B16" s="796"/>
      <c r="C16" s="381" t="s">
        <v>383</v>
      </c>
      <c r="D16" s="433">
        <v>40</v>
      </c>
      <c r="E16" s="381">
        <v>50</v>
      </c>
      <c r="F16" s="384">
        <v>2000</v>
      </c>
      <c r="G16" s="380"/>
      <c r="I16" s="370">
        <v>0.19200000000000003</v>
      </c>
    </row>
    <row r="17" spans="1:13" s="370" customFormat="1" ht="22.5" customHeight="1">
      <c r="A17" s="788"/>
      <c r="B17" s="789"/>
      <c r="C17" s="435"/>
      <c r="D17" s="436"/>
      <c r="E17" s="435"/>
      <c r="F17" s="421"/>
      <c r="G17" s="380"/>
      <c r="J17" s="370">
        <v>1</v>
      </c>
      <c r="K17" s="370" t="s">
        <v>384</v>
      </c>
      <c r="L17" s="370">
        <v>1E-3</v>
      </c>
      <c r="M17" s="370" t="s">
        <v>336</v>
      </c>
    </row>
    <row r="18" spans="1:13" s="370" customFormat="1" ht="12" thickBot="1">
      <c r="F18" s="375" t="s">
        <v>304</v>
      </c>
      <c r="G18" s="387">
        <v>385048.4</v>
      </c>
      <c r="J18" s="370">
        <v>192.00000000000003</v>
      </c>
      <c r="L18" s="370">
        <v>0.19200000000000003</v>
      </c>
    </row>
    <row r="19" spans="1:13" s="370" customFormat="1" ht="13.5" thickBot="1">
      <c r="A19" s="377" t="s">
        <v>314</v>
      </c>
    </row>
    <row r="20" spans="1:13" s="370" customFormat="1" ht="11.25">
      <c r="A20" s="392" t="s">
        <v>315</v>
      </c>
      <c r="B20" s="393" t="s">
        <v>316</v>
      </c>
      <c r="C20" s="388" t="s">
        <v>317</v>
      </c>
      <c r="D20" s="388" t="s">
        <v>318</v>
      </c>
      <c r="E20" s="388" t="s">
        <v>319</v>
      </c>
      <c r="F20" s="389" t="s">
        <v>302</v>
      </c>
      <c r="G20" s="394"/>
    </row>
    <row r="21" spans="1:13" s="370" customFormat="1" ht="11.25">
      <c r="A21" s="438" t="s">
        <v>350</v>
      </c>
      <c r="B21" s="439">
        <v>1.47</v>
      </c>
      <c r="C21" s="439">
        <v>79.239999999999995</v>
      </c>
      <c r="D21" s="439">
        <v>116.4828</v>
      </c>
      <c r="E21" s="440">
        <v>1233.33</v>
      </c>
      <c r="F21" s="441">
        <v>143661.73172399998</v>
      </c>
      <c r="G21" s="380"/>
    </row>
    <row r="22" spans="1:13" s="370" customFormat="1" ht="11.25">
      <c r="A22" s="395"/>
      <c r="B22" s="379"/>
      <c r="C22" s="379"/>
      <c r="D22" s="379"/>
      <c r="E22" s="384"/>
      <c r="F22" s="384">
        <v>0</v>
      </c>
      <c r="G22" s="380"/>
    </row>
    <row r="23" spans="1:13" s="370" customFormat="1" ht="12" thickBot="1">
      <c r="F23" s="375" t="s">
        <v>304</v>
      </c>
      <c r="G23" s="387">
        <v>143661.73172399998</v>
      </c>
    </row>
    <row r="24" spans="1:13" s="370" customFormat="1" ht="13.5" thickBot="1">
      <c r="A24" s="377" t="s">
        <v>320</v>
      </c>
    </row>
    <row r="25" spans="1:13" s="370" customFormat="1" ht="11.25">
      <c r="A25" s="392" t="s">
        <v>321</v>
      </c>
      <c r="B25" s="397" t="s">
        <v>322</v>
      </c>
      <c r="C25" s="398" t="s">
        <v>323</v>
      </c>
      <c r="D25" s="399" t="s">
        <v>324</v>
      </c>
      <c r="E25" s="400" t="s">
        <v>301</v>
      </c>
      <c r="F25" s="389" t="s">
        <v>302</v>
      </c>
      <c r="G25" s="390"/>
    </row>
    <row r="26" spans="1:13" s="370" customFormat="1" ht="23.25" customHeight="1" thickBot="1">
      <c r="A26" s="401" t="s">
        <v>370</v>
      </c>
      <c r="B26" s="402">
        <v>150049.19090609931</v>
      </c>
      <c r="C26" s="403">
        <v>185</v>
      </c>
      <c r="D26" s="402">
        <v>277591.00317628373</v>
      </c>
      <c r="E26" s="403">
        <v>8</v>
      </c>
      <c r="F26" s="404">
        <v>34698.875397035466</v>
      </c>
      <c r="G26" s="405"/>
      <c r="H26" s="370" t="s">
        <v>371</v>
      </c>
      <c r="I26" s="370">
        <v>600</v>
      </c>
    </row>
    <row r="27" spans="1:13" s="370" customFormat="1" ht="12" thickBot="1">
      <c r="F27" s="375" t="s">
        <v>304</v>
      </c>
      <c r="G27" s="407">
        <v>34698.875397035466</v>
      </c>
    </row>
    <row r="28" spans="1:13" s="370" customFormat="1" ht="12" thickBot="1">
      <c r="F28" s="408"/>
    </row>
    <row r="29" spans="1:13" s="370" customFormat="1" ht="12" thickBot="1">
      <c r="D29" s="409" t="s">
        <v>327</v>
      </c>
      <c r="E29" s="410"/>
      <c r="F29" s="410"/>
      <c r="G29" s="407">
        <v>566879</v>
      </c>
    </row>
    <row r="30" spans="1:13" s="370" customFormat="1">
      <c r="A30" s="377"/>
    </row>
    <row r="31" spans="1:13" s="370" customFormat="1" ht="11.25">
      <c r="A31" s="410"/>
      <c r="B31" s="410"/>
      <c r="C31" s="408"/>
      <c r="D31" s="410"/>
      <c r="E31" s="408"/>
      <c r="F31" s="408"/>
    </row>
    <row r="32" spans="1:13" s="370" customFormat="1" ht="13.5" customHeight="1">
      <c r="A32" s="375"/>
      <c r="B32" s="427"/>
      <c r="C32" s="758" t="s">
        <v>11</v>
      </c>
      <c r="D32" s="758"/>
      <c r="E32" s="758"/>
      <c r="F32" s="428" t="s">
        <v>328</v>
      </c>
      <c r="G32" s="415" t="s">
        <v>329</v>
      </c>
    </row>
    <row r="33" spans="1:7" s="370" customFormat="1" ht="11.25">
      <c r="C33" s="759" t="s">
        <v>67</v>
      </c>
      <c r="D33" s="759"/>
      <c r="E33" s="759"/>
      <c r="F33" s="416">
        <v>0.23</v>
      </c>
      <c r="G33" s="417">
        <v>130382.17000000001</v>
      </c>
    </row>
    <row r="34" spans="1:7" s="370" customFormat="1" ht="11.25">
      <c r="C34" s="759" t="s">
        <v>256</v>
      </c>
      <c r="D34" s="759"/>
      <c r="E34" s="759"/>
      <c r="F34" s="416">
        <v>0.02</v>
      </c>
      <c r="G34" s="417">
        <v>11337.58</v>
      </c>
    </row>
    <row r="35" spans="1:7" s="370" customFormat="1">
      <c r="A35" s="369"/>
      <c r="B35" s="372"/>
      <c r="C35" s="759" t="s">
        <v>70</v>
      </c>
      <c r="D35" s="759"/>
      <c r="E35" s="759"/>
      <c r="F35" s="416">
        <v>0.05</v>
      </c>
      <c r="G35" s="417">
        <v>28343.95</v>
      </c>
    </row>
    <row r="36" spans="1:7" s="370" customFormat="1" ht="11.25">
      <c r="A36" s="372"/>
      <c r="C36" s="758" t="s">
        <v>330</v>
      </c>
      <c r="D36" s="758"/>
      <c r="E36" s="758"/>
      <c r="F36" s="758"/>
      <c r="G36" s="419">
        <v>736943</v>
      </c>
    </row>
    <row r="37" spans="1:7" s="370" customFormat="1" ht="11.25" customHeight="1">
      <c r="A37" s="760"/>
      <c r="B37" s="760"/>
      <c r="C37" s="760"/>
      <c r="E37" s="760"/>
      <c r="F37" s="760"/>
      <c r="G37" s="760"/>
    </row>
    <row r="38" spans="1:7" s="370" customFormat="1" ht="9" customHeight="1">
      <c r="A38" s="442"/>
      <c r="B38" s="408"/>
      <c r="C38" s="408"/>
      <c r="D38" s="410"/>
      <c r="E38" s="410"/>
      <c r="F38" s="410"/>
      <c r="G38" s="410"/>
    </row>
    <row r="39" spans="1:7" s="370" customFormat="1" ht="11.25">
      <c r="A39" s="756" t="s">
        <v>331</v>
      </c>
      <c r="B39" s="756"/>
      <c r="D39" s="372"/>
      <c r="E39" s="372"/>
    </row>
    <row r="40" spans="1:7" s="370" customFormat="1" ht="11.25">
      <c r="A40" s="265" t="s">
        <v>332</v>
      </c>
      <c r="B40" s="307"/>
      <c r="C40" s="307"/>
      <c r="D40" s="370" t="s">
        <v>333</v>
      </c>
    </row>
    <row r="41" spans="1:7" s="370" customFormat="1" ht="11.25">
      <c r="A41" s="265" t="s">
        <v>333</v>
      </c>
      <c r="B41" s="307"/>
      <c r="C41" s="307"/>
      <c r="D41" s="370" t="s">
        <v>333</v>
      </c>
    </row>
    <row r="42" spans="1:7" s="370" customFormat="1" ht="11.25"/>
    <row r="43" spans="1:7" s="370" customFormat="1" ht="11.25">
      <c r="A43" s="265" t="s">
        <v>409</v>
      </c>
    </row>
    <row r="44" spans="1:7" s="370" customFormat="1" ht="11.25">
      <c r="A44" s="757"/>
      <c r="B44" s="757"/>
      <c r="C44" s="757"/>
      <c r="D44" s="757"/>
      <c r="E44" s="757"/>
      <c r="F44" s="757"/>
      <c r="G44" s="757"/>
    </row>
    <row r="45" spans="1:7" s="370" customFormat="1" ht="11.25">
      <c r="A45" s="781"/>
      <c r="B45" s="781"/>
      <c r="C45" s="781"/>
      <c r="D45" s="781"/>
      <c r="E45" s="781"/>
      <c r="F45" s="781"/>
      <c r="G45" s="781"/>
    </row>
    <row r="46" spans="1:7" s="370" customFormat="1" ht="11.25"/>
    <row r="47" spans="1:7" s="370" customFormat="1" ht="11.25"/>
    <row r="48" spans="1:7" s="370" customFormat="1" ht="11.25"/>
    <row r="49" s="370" customFormat="1" ht="11.25"/>
    <row r="50" s="370" customFormat="1" ht="11.25"/>
  </sheetData>
  <mergeCells count="21">
    <mergeCell ref="C32:E32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39:B39"/>
    <mergeCell ref="A44:G44"/>
    <mergeCell ref="A45:G45"/>
    <mergeCell ref="C33:E33"/>
    <mergeCell ref="C34:E34"/>
    <mergeCell ref="C35:E35"/>
    <mergeCell ref="C36:F36"/>
    <mergeCell ref="A37:C37"/>
    <mergeCell ref="E37:G3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4C215-3D5B-4406-BF11-D5EF7F5C6BBD}">
  <sheetPr>
    <tabColor rgb="FF7030A0"/>
  </sheetPr>
  <dimension ref="A1:J53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3.8554687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0.75" customHeight="1">
      <c r="A1" s="790" t="s">
        <v>410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6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48" customHeight="1" thickBot="1">
      <c r="A4" s="778" t="s">
        <v>408</v>
      </c>
      <c r="B4" s="779"/>
      <c r="C4" s="780"/>
      <c r="D4" s="778" t="s">
        <v>385</v>
      </c>
      <c r="E4" s="779"/>
      <c r="F4" s="779"/>
      <c r="G4" s="780"/>
      <c r="I4" s="370" t="s">
        <v>385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35</v>
      </c>
      <c r="D7" s="375" t="s">
        <v>296</v>
      </c>
      <c r="E7" s="375">
        <v>3.2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 customHeight="1">
      <c r="A10" s="785" t="s">
        <v>303</v>
      </c>
      <c r="B10" s="785"/>
      <c r="C10" s="430"/>
      <c r="D10" s="382"/>
      <c r="E10" s="383">
        <v>0.05</v>
      </c>
      <c r="F10" s="384">
        <v>1982.7928798305982</v>
      </c>
      <c r="G10" s="380"/>
    </row>
    <row r="11" spans="1:9" s="370" customFormat="1" ht="11.25" customHeight="1">
      <c r="A11" s="788" t="s">
        <v>365</v>
      </c>
      <c r="B11" s="789"/>
      <c r="C11" s="435"/>
      <c r="D11" s="436">
        <v>6000</v>
      </c>
      <c r="E11" s="403">
        <v>3</v>
      </c>
      <c r="F11" s="421">
        <v>2000</v>
      </c>
      <c r="G11" s="380"/>
    </row>
    <row r="12" spans="1:9" s="370" customFormat="1" ht="12" thickBot="1">
      <c r="F12" s="375" t="s">
        <v>304</v>
      </c>
      <c r="G12" s="387">
        <v>3982.7928798305984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>
      <c r="A15" s="785" t="s">
        <v>366</v>
      </c>
      <c r="B15" s="785"/>
      <c r="C15" s="430" t="s">
        <v>27</v>
      </c>
      <c r="D15" s="433">
        <v>419250</v>
      </c>
      <c r="E15" s="430">
        <v>1.05</v>
      </c>
      <c r="F15" s="384">
        <v>440212.5</v>
      </c>
      <c r="G15" s="380"/>
    </row>
    <row r="16" spans="1:9" s="370" customFormat="1" ht="11.25">
      <c r="A16" s="782" t="s">
        <v>367</v>
      </c>
      <c r="B16" s="782"/>
      <c r="C16" s="381" t="s">
        <v>310</v>
      </c>
      <c r="D16" s="421">
        <v>7000</v>
      </c>
      <c r="E16" s="381">
        <v>1.3</v>
      </c>
      <c r="F16" s="384">
        <v>9100</v>
      </c>
      <c r="G16" s="380"/>
    </row>
    <row r="17" spans="1:10" s="370" customFormat="1" ht="18.75" customHeight="1">
      <c r="A17" s="788" t="s">
        <v>368</v>
      </c>
      <c r="B17" s="789"/>
      <c r="C17" s="435" t="s">
        <v>369</v>
      </c>
      <c r="D17" s="436">
        <v>4722.55</v>
      </c>
      <c r="E17" s="435">
        <v>4.5999999999999996</v>
      </c>
      <c r="F17" s="421">
        <v>21723.73</v>
      </c>
      <c r="G17" s="380"/>
    </row>
    <row r="18" spans="1:10" s="370" customFormat="1" ht="11.25">
      <c r="A18" s="783"/>
      <c r="B18" s="784"/>
      <c r="C18" s="430"/>
      <c r="D18" s="433"/>
      <c r="E18" s="430"/>
      <c r="F18" s="384"/>
      <c r="G18" s="380"/>
    </row>
    <row r="19" spans="1:10" s="370" customFormat="1" ht="11.25">
      <c r="A19" s="783"/>
      <c r="B19" s="784"/>
      <c r="C19" s="430"/>
      <c r="D19" s="433"/>
      <c r="E19" s="430"/>
      <c r="F19" s="384"/>
      <c r="G19" s="380"/>
    </row>
    <row r="20" spans="1:10" s="370" customFormat="1" ht="12.75" customHeight="1">
      <c r="A20" s="766"/>
      <c r="B20" s="767"/>
      <c r="C20" s="379"/>
      <c r="D20" s="384"/>
      <c r="E20" s="379"/>
      <c r="F20" s="384"/>
      <c r="G20" s="380"/>
    </row>
    <row r="21" spans="1:10" s="370" customFormat="1" ht="12" thickBot="1">
      <c r="F21" s="375" t="s">
        <v>304</v>
      </c>
      <c r="G21" s="387">
        <v>471036.23</v>
      </c>
      <c r="I21" s="370">
        <v>47103.623</v>
      </c>
    </row>
    <row r="22" spans="1:10" s="370" customFormat="1" ht="13.5" thickBot="1">
      <c r="A22" s="377" t="s">
        <v>314</v>
      </c>
    </row>
    <row r="23" spans="1:10" s="370" customFormat="1" ht="11.25">
      <c r="A23" s="392" t="s">
        <v>315</v>
      </c>
      <c r="B23" s="393" t="s">
        <v>316</v>
      </c>
      <c r="C23" s="388" t="s">
        <v>317</v>
      </c>
      <c r="D23" s="388" t="s">
        <v>318</v>
      </c>
      <c r="E23" s="388" t="s">
        <v>319</v>
      </c>
      <c r="F23" s="389" t="s">
        <v>302</v>
      </c>
      <c r="G23" s="394"/>
    </row>
    <row r="24" spans="1:10" s="370" customFormat="1" ht="11.25">
      <c r="A24" s="395" t="s">
        <v>350</v>
      </c>
      <c r="B24" s="396">
        <v>1.5</v>
      </c>
      <c r="C24" s="379">
        <v>67.819999999999993</v>
      </c>
      <c r="D24" s="379">
        <v>101.72999999999999</v>
      </c>
      <c r="E24" s="384">
        <v>1233.33</v>
      </c>
      <c r="F24" s="384">
        <v>125466.66089999997</v>
      </c>
      <c r="G24" s="380"/>
    </row>
    <row r="25" spans="1:10" s="370" customFormat="1" ht="11.25">
      <c r="A25" s="395"/>
      <c r="B25" s="379"/>
      <c r="C25" s="379"/>
      <c r="D25" s="379"/>
      <c r="E25" s="384"/>
      <c r="F25" s="384"/>
      <c r="G25" s="380"/>
    </row>
    <row r="26" spans="1:10" s="370" customFormat="1" ht="12" thickBot="1">
      <c r="F26" s="375" t="s">
        <v>304</v>
      </c>
      <c r="G26" s="387">
        <v>125466.66089999997</v>
      </c>
    </row>
    <row r="27" spans="1:10" s="370" customFormat="1" ht="13.5" thickBot="1">
      <c r="A27" s="377" t="s">
        <v>320</v>
      </c>
    </row>
    <row r="28" spans="1:10" s="370" customFormat="1" ht="11.25">
      <c r="A28" s="392" t="s">
        <v>321</v>
      </c>
      <c r="B28" s="397" t="s">
        <v>322</v>
      </c>
      <c r="C28" s="398" t="s">
        <v>323</v>
      </c>
      <c r="D28" s="399" t="s">
        <v>324</v>
      </c>
      <c r="E28" s="400" t="s">
        <v>301</v>
      </c>
      <c r="F28" s="389" t="s">
        <v>302</v>
      </c>
      <c r="G28" s="390"/>
    </row>
    <row r="29" spans="1:10" s="370" customFormat="1" ht="23.25" customHeight="1" thickBot="1">
      <c r="A29" s="401" t="s">
        <v>370</v>
      </c>
      <c r="B29" s="402">
        <v>150049.19090609931</v>
      </c>
      <c r="C29" s="403">
        <v>185</v>
      </c>
      <c r="D29" s="402">
        <v>277591.00317628373</v>
      </c>
      <c r="E29" s="403">
        <v>7</v>
      </c>
      <c r="F29" s="404">
        <v>39655.857596611961</v>
      </c>
      <c r="G29" s="405"/>
      <c r="H29" s="370" t="s">
        <v>371</v>
      </c>
    </row>
    <row r="30" spans="1:10" s="370" customFormat="1" ht="12" thickBot="1">
      <c r="F30" s="375" t="s">
        <v>304</v>
      </c>
      <c r="G30" s="407">
        <v>39655.857596611961</v>
      </c>
      <c r="I30" s="412"/>
    </row>
    <row r="31" spans="1:10" s="370" customFormat="1" ht="12" thickBot="1">
      <c r="F31" s="408"/>
      <c r="I31" s="412"/>
    </row>
    <row r="32" spans="1:10" s="370" customFormat="1" ht="12" thickBot="1">
      <c r="D32" s="409" t="s">
        <v>327</v>
      </c>
      <c r="E32" s="410"/>
      <c r="F32" s="410"/>
      <c r="G32" s="407">
        <v>640142</v>
      </c>
      <c r="I32" s="411"/>
      <c r="J32" s="411"/>
    </row>
    <row r="33" spans="1:9" s="370" customFormat="1">
      <c r="A33" s="377"/>
    </row>
    <row r="34" spans="1:9" s="370" customFormat="1" ht="11.25">
      <c r="A34" s="410"/>
      <c r="B34" s="410"/>
      <c r="C34" s="408"/>
      <c r="D34" s="410"/>
      <c r="E34" s="408"/>
      <c r="F34" s="408"/>
    </row>
    <row r="35" spans="1:9" s="370" customFormat="1" ht="13.5" customHeight="1">
      <c r="A35" s="375"/>
      <c r="B35" s="427"/>
      <c r="C35" s="758" t="s">
        <v>11</v>
      </c>
      <c r="D35" s="758"/>
      <c r="E35" s="758"/>
      <c r="F35" s="428" t="s">
        <v>328</v>
      </c>
      <c r="G35" s="415" t="s">
        <v>329</v>
      </c>
    </row>
    <row r="36" spans="1:9" s="370" customFormat="1" ht="11.25">
      <c r="C36" s="759" t="s">
        <v>67</v>
      </c>
      <c r="D36" s="759"/>
      <c r="E36" s="759"/>
      <c r="F36" s="416">
        <v>0.23</v>
      </c>
      <c r="G36" s="417">
        <v>147232.66</v>
      </c>
    </row>
    <row r="37" spans="1:9" s="370" customFormat="1" ht="11.25">
      <c r="C37" s="759" t="s">
        <v>256</v>
      </c>
      <c r="D37" s="759"/>
      <c r="E37" s="759"/>
      <c r="F37" s="416">
        <v>0.02</v>
      </c>
      <c r="G37" s="417">
        <v>12802.84</v>
      </c>
    </row>
    <row r="38" spans="1:9" s="370" customFormat="1">
      <c r="A38" s="369"/>
      <c r="B38" s="372"/>
      <c r="C38" s="759" t="s">
        <v>70</v>
      </c>
      <c r="D38" s="759"/>
      <c r="E38" s="759"/>
      <c r="F38" s="416">
        <v>0.05</v>
      </c>
      <c r="G38" s="417">
        <v>32007.100000000002</v>
      </c>
      <c r="I38" s="418"/>
    </row>
    <row r="39" spans="1:9" s="370" customFormat="1" ht="11.25">
      <c r="A39" s="372"/>
      <c r="C39" s="758" t="s">
        <v>330</v>
      </c>
      <c r="D39" s="758"/>
      <c r="E39" s="758"/>
      <c r="F39" s="758"/>
      <c r="G39" s="419">
        <v>832185</v>
      </c>
      <c r="I39" s="418"/>
    </row>
    <row r="40" spans="1:9" s="370" customFormat="1" ht="11.25">
      <c r="A40" s="760"/>
      <c r="B40" s="760"/>
      <c r="C40" s="760"/>
      <c r="E40" s="760"/>
      <c r="F40" s="760"/>
      <c r="G40" s="760"/>
    </row>
    <row r="41" spans="1:9" s="370" customFormat="1" ht="9" customHeight="1">
      <c r="A41" s="420"/>
      <c r="B41" s="410"/>
      <c r="C41" s="410"/>
      <c r="D41" s="410"/>
      <c r="E41" s="410"/>
      <c r="F41" s="410"/>
      <c r="G41" s="410"/>
    </row>
    <row r="42" spans="1:9" s="370" customFormat="1" ht="11.25">
      <c r="A42" s="756" t="s">
        <v>331</v>
      </c>
      <c r="B42" s="756"/>
      <c r="D42" s="372"/>
      <c r="E42" s="372"/>
    </row>
    <row r="43" spans="1:9" s="370" customFormat="1" ht="11.25">
      <c r="A43" s="265" t="s">
        <v>332</v>
      </c>
      <c r="B43" s="307"/>
      <c r="C43" s="307"/>
      <c r="D43" s="370" t="s">
        <v>333</v>
      </c>
    </row>
    <row r="44" spans="1:9" s="370" customFormat="1" ht="11.25">
      <c r="A44" s="265" t="s">
        <v>333</v>
      </c>
      <c r="B44" s="307"/>
      <c r="C44" s="307"/>
      <c r="D44" s="370" t="s">
        <v>333</v>
      </c>
    </row>
    <row r="45" spans="1:9" s="370" customFormat="1" ht="11.25"/>
    <row r="46" spans="1:9" s="370" customFormat="1" ht="11.25">
      <c r="A46" s="265" t="s">
        <v>409</v>
      </c>
    </row>
    <row r="47" spans="1:9" s="370" customFormat="1" ht="11.25">
      <c r="A47" s="757"/>
      <c r="B47" s="757"/>
      <c r="C47" s="757"/>
      <c r="D47" s="757"/>
      <c r="E47" s="757"/>
      <c r="F47" s="757"/>
      <c r="G47" s="757"/>
    </row>
    <row r="48" spans="1:9" s="370" customFormat="1" ht="11.25">
      <c r="A48" s="781"/>
      <c r="B48" s="781"/>
      <c r="C48" s="781"/>
      <c r="D48" s="781"/>
      <c r="E48" s="781"/>
      <c r="F48" s="781"/>
      <c r="G48" s="781"/>
    </row>
    <row r="49" s="370" customFormat="1" ht="11.25"/>
    <row r="50" s="370" customFormat="1" ht="11.25"/>
    <row r="51" s="370" customFormat="1" ht="11.25"/>
    <row r="52" s="370" customFormat="1" ht="11.25"/>
    <row r="53" s="370" customFormat="1" ht="11.25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89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77DDC-0C39-4847-9FEB-CCAC23DF0383}">
  <sheetPr>
    <tabColor rgb="FF7030A0"/>
  </sheetPr>
  <dimension ref="A1:I51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9" ht="29.25" customHeight="1">
      <c r="A1" s="768" t="s">
        <v>410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2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5.75" customHeight="1" thickBot="1">
      <c r="A4" s="778" t="s">
        <v>408</v>
      </c>
      <c r="B4" s="779"/>
      <c r="C4" s="780"/>
      <c r="D4" s="778" t="s">
        <v>386</v>
      </c>
      <c r="E4" s="779"/>
      <c r="F4" s="779"/>
      <c r="G4" s="780"/>
      <c r="I4" s="370" t="s">
        <v>386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295</v>
      </c>
      <c r="F6" s="376"/>
      <c r="G6" s="376"/>
    </row>
    <row r="7" spans="1:9" s="370" customFormat="1" ht="12" customHeight="1">
      <c r="A7" s="372"/>
      <c r="B7" s="375"/>
      <c r="C7" s="375">
        <v>36</v>
      </c>
      <c r="D7" s="375" t="s">
        <v>296</v>
      </c>
      <c r="E7" s="375">
        <v>3.3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1" t="s">
        <v>303</v>
      </c>
      <c r="B10" s="761"/>
      <c r="C10" s="381"/>
      <c r="D10" s="382"/>
      <c r="E10" s="383">
        <v>0.1</v>
      </c>
      <c r="F10" s="384">
        <v>1156.6291799011822</v>
      </c>
      <c r="G10" s="380"/>
    </row>
    <row r="11" spans="1:9" s="370" customFormat="1" ht="11.25" customHeight="1">
      <c r="A11" s="761" t="s">
        <v>387</v>
      </c>
      <c r="B11" s="761"/>
      <c r="C11" s="381"/>
      <c r="D11" s="384">
        <v>113000</v>
      </c>
      <c r="E11" s="385">
        <v>3</v>
      </c>
      <c r="F11" s="384">
        <v>37666.666666666664</v>
      </c>
      <c r="G11" s="380"/>
    </row>
    <row r="12" spans="1:9" s="370" customFormat="1" ht="11.25">
      <c r="A12" s="761"/>
      <c r="B12" s="761"/>
      <c r="C12" s="380"/>
      <c r="D12" s="386"/>
      <c r="E12" s="385"/>
      <c r="F12" s="384"/>
      <c r="G12" s="380"/>
    </row>
    <row r="13" spans="1:9" s="370" customFormat="1" ht="12" thickBot="1">
      <c r="F13" s="375" t="s">
        <v>304</v>
      </c>
      <c r="G13" s="387">
        <v>38823.295846567846</v>
      </c>
    </row>
    <row r="14" spans="1:9" s="370" customFormat="1" ht="13.5" thickBot="1">
      <c r="A14" s="377" t="s">
        <v>305</v>
      </c>
    </row>
    <row r="15" spans="1:9" s="370" customFormat="1" ht="12.75" customHeight="1">
      <c r="A15" s="762" t="s">
        <v>298</v>
      </c>
      <c r="B15" s="763"/>
      <c r="C15" s="388" t="s">
        <v>306</v>
      </c>
      <c r="D15" s="388" t="s">
        <v>307</v>
      </c>
      <c r="E15" s="388" t="s">
        <v>308</v>
      </c>
      <c r="F15" s="389" t="s">
        <v>302</v>
      </c>
      <c r="G15" s="390"/>
    </row>
    <row r="16" spans="1:9" s="370" customFormat="1" ht="28.5" customHeight="1">
      <c r="A16" s="782" t="s">
        <v>388</v>
      </c>
      <c r="B16" s="782"/>
      <c r="C16" s="381" t="s">
        <v>22</v>
      </c>
      <c r="D16" s="421">
        <v>280000</v>
      </c>
      <c r="E16" s="422">
        <v>1</v>
      </c>
      <c r="F16" s="384">
        <v>280000</v>
      </c>
      <c r="G16" s="380"/>
    </row>
    <row r="17" spans="1:9" s="370" customFormat="1" ht="24" customHeight="1">
      <c r="A17" s="782" t="s">
        <v>389</v>
      </c>
      <c r="B17" s="782"/>
      <c r="C17" s="381" t="s">
        <v>27</v>
      </c>
      <c r="D17" s="421">
        <v>364808</v>
      </c>
      <c r="E17" s="381">
        <v>0.06</v>
      </c>
      <c r="F17" s="421">
        <v>21888.48</v>
      </c>
      <c r="G17" s="380"/>
    </row>
    <row r="18" spans="1:9" s="370" customFormat="1" ht="12.75" customHeight="1">
      <c r="A18" s="782" t="s">
        <v>390</v>
      </c>
      <c r="B18" s="782"/>
      <c r="C18" s="381" t="s">
        <v>27</v>
      </c>
      <c r="D18" s="421">
        <v>399568</v>
      </c>
      <c r="E18" s="381">
        <v>0.06</v>
      </c>
      <c r="F18" s="384">
        <v>23974.079999999998</v>
      </c>
      <c r="G18" s="380"/>
    </row>
    <row r="19" spans="1:9" s="370" customFormat="1" ht="12" thickBot="1">
      <c r="F19" s="375" t="s">
        <v>304</v>
      </c>
      <c r="G19" s="387">
        <v>325862.56</v>
      </c>
    </row>
    <row r="20" spans="1:9" s="370" customFormat="1" ht="13.5" thickBot="1">
      <c r="A20" s="377" t="s">
        <v>314</v>
      </c>
    </row>
    <row r="21" spans="1:9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9" s="370" customFormat="1" ht="11.25">
      <c r="A22" s="401" t="s">
        <v>391</v>
      </c>
      <c r="B22" s="426">
        <v>825</v>
      </c>
      <c r="C22" s="381">
        <v>13.64</v>
      </c>
      <c r="D22" s="381">
        <v>11253</v>
      </c>
      <c r="E22" s="421">
        <v>2</v>
      </c>
      <c r="F22" s="421">
        <v>22506</v>
      </c>
      <c r="G22" s="380"/>
    </row>
    <row r="23" spans="1:9" s="370" customFormat="1" ht="11.25">
      <c r="A23" s="395" t="s">
        <v>350</v>
      </c>
      <c r="B23" s="396">
        <v>0.12</v>
      </c>
      <c r="C23" s="379">
        <v>67.819999999999993</v>
      </c>
      <c r="D23" s="381">
        <v>8.138399999999999</v>
      </c>
      <c r="E23" s="384">
        <v>1233.33</v>
      </c>
      <c r="F23" s="421">
        <v>10037.332871999999</v>
      </c>
      <c r="G23" s="380"/>
    </row>
    <row r="24" spans="1:9" s="370" customFormat="1" ht="12" thickBot="1">
      <c r="F24" s="375" t="s">
        <v>304</v>
      </c>
      <c r="G24" s="387">
        <v>32543.332871999999</v>
      </c>
    </row>
    <row r="25" spans="1:9" s="370" customFormat="1" ht="13.5" thickBot="1">
      <c r="A25" s="377" t="s">
        <v>320</v>
      </c>
    </row>
    <row r="26" spans="1:9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9" s="370" customFormat="1" ht="23.25" customHeight="1" thickBot="1">
      <c r="A27" s="401" t="s">
        <v>370</v>
      </c>
      <c r="B27" s="402">
        <v>150049.19090609931</v>
      </c>
      <c r="C27" s="403">
        <v>185</v>
      </c>
      <c r="D27" s="402">
        <v>277591.00317628373</v>
      </c>
      <c r="E27" s="403">
        <v>24</v>
      </c>
      <c r="F27" s="404">
        <v>11566.291799011822</v>
      </c>
      <c r="G27" s="405"/>
      <c r="H27" s="370" t="s">
        <v>371</v>
      </c>
    </row>
    <row r="28" spans="1:9" s="370" customFormat="1" ht="12" thickBot="1">
      <c r="F28" s="375" t="s">
        <v>304</v>
      </c>
      <c r="G28" s="407">
        <v>11566.291799011822</v>
      </c>
    </row>
    <row r="29" spans="1:9" s="370" customFormat="1" ht="12" thickBot="1">
      <c r="F29" s="408"/>
    </row>
    <row r="30" spans="1:9" s="370" customFormat="1" ht="12" thickBot="1">
      <c r="D30" s="409" t="s">
        <v>327</v>
      </c>
      <c r="E30" s="410"/>
      <c r="F30" s="410"/>
      <c r="G30" s="407">
        <v>408795</v>
      </c>
      <c r="I30" s="411"/>
    </row>
    <row r="31" spans="1:9" s="370" customFormat="1">
      <c r="A31" s="377"/>
    </row>
    <row r="32" spans="1:9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1.25">
      <c r="C34" s="759" t="s">
        <v>67</v>
      </c>
      <c r="D34" s="759"/>
      <c r="E34" s="759"/>
      <c r="F34" s="416">
        <v>0.23</v>
      </c>
      <c r="G34" s="417">
        <v>94022.85</v>
      </c>
    </row>
    <row r="35" spans="1:9" s="370" customFormat="1" ht="11.25">
      <c r="C35" s="759" t="s">
        <v>256</v>
      </c>
      <c r="D35" s="759"/>
      <c r="E35" s="759"/>
      <c r="F35" s="416">
        <v>0.02</v>
      </c>
      <c r="G35" s="417">
        <v>8175.9000000000005</v>
      </c>
    </row>
    <row r="36" spans="1:9" s="370" customFormat="1">
      <c r="A36" s="369"/>
      <c r="B36" s="372"/>
      <c r="C36" s="759" t="s">
        <v>70</v>
      </c>
      <c r="D36" s="759"/>
      <c r="E36" s="759"/>
      <c r="F36" s="416">
        <v>0.05</v>
      </c>
      <c r="G36" s="417">
        <v>20439.75</v>
      </c>
      <c r="I36" s="418"/>
    </row>
    <row r="37" spans="1:9" s="370" customFormat="1" ht="11.25">
      <c r="A37" s="372"/>
      <c r="C37" s="758" t="s">
        <v>330</v>
      </c>
      <c r="D37" s="758"/>
      <c r="E37" s="758"/>
      <c r="F37" s="758"/>
      <c r="G37" s="419">
        <v>531434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5:B15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9597F-C8B4-4D0A-922F-342383ECE404}">
  <sheetPr>
    <tabColor rgb="FF7030A0"/>
  </sheetPr>
  <dimension ref="A1:J48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31.7109375" style="369" customWidth="1"/>
    <col min="2" max="2" width="19.1406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0" customHeight="1">
      <c r="A1" s="790" t="s">
        <v>410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54" customHeight="1" thickBot="1">
      <c r="A4" s="778" t="s">
        <v>408</v>
      </c>
      <c r="B4" s="779"/>
      <c r="C4" s="780"/>
      <c r="D4" s="778" t="s">
        <v>392</v>
      </c>
      <c r="E4" s="779"/>
      <c r="F4" s="779"/>
      <c r="G4" s="780"/>
      <c r="I4" s="370" t="s">
        <v>392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310</v>
      </c>
      <c r="F6" s="376"/>
      <c r="G6" s="376"/>
    </row>
    <row r="7" spans="1:9" s="370" customFormat="1" ht="12" customHeight="1">
      <c r="A7" s="372"/>
      <c r="B7" s="375"/>
      <c r="C7" s="375">
        <v>37</v>
      </c>
      <c r="D7" s="375" t="s">
        <v>296</v>
      </c>
      <c r="E7" s="375">
        <v>3.4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85" t="s">
        <v>303</v>
      </c>
      <c r="B10" s="785"/>
      <c r="C10" s="432"/>
      <c r="D10" s="382"/>
      <c r="E10" s="383">
        <v>0.05</v>
      </c>
      <c r="F10" s="384">
        <v>43.178600494088585</v>
      </c>
      <c r="G10" s="380"/>
    </row>
    <row r="11" spans="1:9" s="370" customFormat="1" ht="12" thickBot="1">
      <c r="F11" s="375" t="s">
        <v>304</v>
      </c>
      <c r="G11" s="387">
        <v>43.178600494088585</v>
      </c>
    </row>
    <row r="12" spans="1:9" s="370" customFormat="1" ht="13.5" thickBot="1">
      <c r="A12" s="377" t="s">
        <v>305</v>
      </c>
    </row>
    <row r="13" spans="1:9" s="370" customFormat="1" ht="12.75" customHeight="1">
      <c r="A13" s="762" t="s">
        <v>298</v>
      </c>
      <c r="B13" s="763"/>
      <c r="C13" s="388" t="s">
        <v>306</v>
      </c>
      <c r="D13" s="388" t="s">
        <v>307</v>
      </c>
      <c r="E13" s="388" t="s">
        <v>308</v>
      </c>
      <c r="F13" s="389" t="s">
        <v>302</v>
      </c>
      <c r="G13" s="390"/>
    </row>
    <row r="14" spans="1:9" s="370" customFormat="1" ht="11.25">
      <c r="A14" s="785" t="s">
        <v>353</v>
      </c>
      <c r="B14" s="785"/>
      <c r="C14" s="430" t="s">
        <v>34</v>
      </c>
      <c r="D14" s="433">
        <v>5200</v>
      </c>
      <c r="E14" s="430">
        <v>1.05</v>
      </c>
      <c r="F14" s="384">
        <v>5460</v>
      </c>
      <c r="G14" s="380"/>
    </row>
    <row r="15" spans="1:9" s="370" customFormat="1" ht="12.75" customHeight="1">
      <c r="A15" s="764" t="s">
        <v>309</v>
      </c>
      <c r="B15" s="765"/>
      <c r="C15" s="379" t="s">
        <v>310</v>
      </c>
      <c r="D15" s="384">
        <v>7400</v>
      </c>
      <c r="E15" s="391">
        <v>1.0500000000000001E-2</v>
      </c>
      <c r="F15" s="384">
        <v>77.7</v>
      </c>
      <c r="G15" s="380"/>
    </row>
    <row r="16" spans="1:9" s="370" customFormat="1" ht="12" thickBot="1">
      <c r="F16" s="375" t="s">
        <v>304</v>
      </c>
      <c r="G16" s="387">
        <v>5537.7</v>
      </c>
    </row>
    <row r="17" spans="1:10" s="370" customFormat="1" ht="13.5" thickBot="1">
      <c r="A17" s="377" t="s">
        <v>314</v>
      </c>
    </row>
    <row r="18" spans="1:10" s="370" customFormat="1" ht="11.25">
      <c r="A18" s="392" t="s">
        <v>315</v>
      </c>
      <c r="B18" s="393" t="s">
        <v>316</v>
      </c>
      <c r="C18" s="388" t="s">
        <v>317</v>
      </c>
      <c r="D18" s="388" t="s">
        <v>318</v>
      </c>
      <c r="E18" s="388" t="s">
        <v>319</v>
      </c>
      <c r="F18" s="389" t="s">
        <v>302</v>
      </c>
      <c r="G18" s="394"/>
    </row>
    <row r="19" spans="1:10" s="370" customFormat="1" ht="22.5">
      <c r="A19" s="395" t="s">
        <v>354</v>
      </c>
      <c r="B19" s="396">
        <v>1.05</v>
      </c>
      <c r="C19" s="379">
        <v>13.64</v>
      </c>
      <c r="D19" s="379">
        <v>14.322000000000001</v>
      </c>
      <c r="E19" s="384">
        <v>2</v>
      </c>
      <c r="F19" s="384">
        <v>28.644000000000002</v>
      </c>
      <c r="G19" s="380"/>
    </row>
    <row r="20" spans="1:10" s="370" customFormat="1" ht="11.25">
      <c r="A20" s="395"/>
      <c r="B20" s="379"/>
      <c r="C20" s="379"/>
      <c r="D20" s="379"/>
      <c r="E20" s="384"/>
      <c r="F20" s="384">
        <v>0</v>
      </c>
      <c r="G20" s="380"/>
    </row>
    <row r="21" spans="1:10" s="370" customFormat="1" ht="12" thickBot="1">
      <c r="F21" s="375" t="s">
        <v>304</v>
      </c>
      <c r="G21" s="387">
        <v>28.644000000000002</v>
      </c>
    </row>
    <row r="22" spans="1:10" s="370" customFormat="1" ht="13.5" thickBot="1">
      <c r="A22" s="377" t="s">
        <v>320</v>
      </c>
    </row>
    <row r="23" spans="1:10" s="370" customFormat="1" ht="11.25">
      <c r="A23" s="392" t="s">
        <v>321</v>
      </c>
      <c r="B23" s="397" t="s">
        <v>322</v>
      </c>
      <c r="C23" s="398" t="s">
        <v>323</v>
      </c>
      <c r="D23" s="399" t="s">
        <v>324</v>
      </c>
      <c r="E23" s="400" t="s">
        <v>301</v>
      </c>
      <c r="F23" s="389" t="s">
        <v>302</v>
      </c>
      <c r="G23" s="390"/>
    </row>
    <row r="24" spans="1:10" s="370" customFormat="1" ht="23.25" customHeight="1" thickBot="1">
      <c r="A24" s="401" t="s">
        <v>325</v>
      </c>
      <c r="B24" s="402">
        <v>116698.92025429347</v>
      </c>
      <c r="C24" s="403">
        <v>185</v>
      </c>
      <c r="D24" s="402">
        <v>215893.00247044291</v>
      </c>
      <c r="E24" s="403">
        <v>250</v>
      </c>
      <c r="F24" s="404">
        <v>863.57200988177169</v>
      </c>
      <c r="G24" s="405"/>
      <c r="H24" s="370" t="s">
        <v>326</v>
      </c>
    </row>
    <row r="25" spans="1:10" s="370" customFormat="1" ht="12" thickBot="1">
      <c r="F25" s="375" t="s">
        <v>304</v>
      </c>
      <c r="G25" s="407">
        <v>863.57200988177169</v>
      </c>
      <c r="I25" s="412"/>
    </row>
    <row r="26" spans="1:10" s="370" customFormat="1" ht="12" thickBot="1">
      <c r="F26" s="408"/>
      <c r="I26" s="412"/>
    </row>
    <row r="27" spans="1:10" s="370" customFormat="1" ht="12" thickBot="1">
      <c r="D27" s="409" t="s">
        <v>327</v>
      </c>
      <c r="E27" s="410"/>
      <c r="F27" s="410"/>
      <c r="G27" s="407">
        <v>6473</v>
      </c>
      <c r="I27" s="411"/>
      <c r="J27" s="411"/>
    </row>
    <row r="28" spans="1:10" s="370" customFormat="1">
      <c r="A28" s="377"/>
    </row>
    <row r="29" spans="1:10" s="370" customFormat="1" ht="11.25">
      <c r="A29" s="410"/>
      <c r="B29" s="410"/>
      <c r="C29" s="408"/>
      <c r="D29" s="410"/>
      <c r="E29" s="408"/>
      <c r="F29" s="408"/>
    </row>
    <row r="30" spans="1:10" s="370" customFormat="1" ht="13.5" customHeight="1">
      <c r="A30" s="375"/>
      <c r="B30" s="427"/>
      <c r="C30" s="758" t="s">
        <v>11</v>
      </c>
      <c r="D30" s="758"/>
      <c r="E30" s="758"/>
      <c r="F30" s="428" t="s">
        <v>328</v>
      </c>
      <c r="G30" s="415" t="s">
        <v>329</v>
      </c>
    </row>
    <row r="31" spans="1:10" s="370" customFormat="1" ht="11.25">
      <c r="C31" s="759" t="s">
        <v>67</v>
      </c>
      <c r="D31" s="759"/>
      <c r="E31" s="759"/>
      <c r="F31" s="416">
        <v>0.23</v>
      </c>
      <c r="G31" s="417">
        <v>1488.79</v>
      </c>
    </row>
    <row r="32" spans="1:10" s="370" customFormat="1" ht="11.25">
      <c r="C32" s="759" t="s">
        <v>256</v>
      </c>
      <c r="D32" s="759"/>
      <c r="E32" s="759"/>
      <c r="F32" s="416">
        <v>0.02</v>
      </c>
      <c r="G32" s="417">
        <v>129.46</v>
      </c>
    </row>
    <row r="33" spans="1:9" s="370" customFormat="1">
      <c r="A33" s="369"/>
      <c r="B33" s="372"/>
      <c r="C33" s="759" t="s">
        <v>70</v>
      </c>
      <c r="D33" s="759"/>
      <c r="E33" s="759"/>
      <c r="F33" s="416">
        <v>0.05</v>
      </c>
      <c r="G33" s="417">
        <v>323.65000000000003</v>
      </c>
      <c r="I33" s="418"/>
    </row>
    <row r="34" spans="1:9" s="370" customFormat="1" ht="11.25">
      <c r="A34" s="372"/>
      <c r="C34" s="758" t="s">
        <v>330</v>
      </c>
      <c r="D34" s="758"/>
      <c r="E34" s="758"/>
      <c r="F34" s="758"/>
      <c r="G34" s="419">
        <v>8415</v>
      </c>
      <c r="I34" s="418"/>
    </row>
    <row r="35" spans="1:9" s="370" customFormat="1" ht="11.25">
      <c r="A35" s="760"/>
      <c r="B35" s="760"/>
      <c r="C35" s="760"/>
      <c r="E35" s="760"/>
      <c r="F35" s="760"/>
      <c r="G35" s="760"/>
    </row>
    <row r="36" spans="1:9" s="370" customFormat="1" ht="9" customHeight="1">
      <c r="A36" s="420"/>
      <c r="B36" s="410"/>
      <c r="C36" s="410"/>
      <c r="D36" s="410"/>
      <c r="E36" s="410"/>
      <c r="F36" s="410"/>
      <c r="G36" s="410"/>
    </row>
    <row r="37" spans="1:9" s="370" customFormat="1" ht="11.25">
      <c r="A37" s="756" t="s">
        <v>331</v>
      </c>
      <c r="B37" s="756"/>
      <c r="D37" s="372"/>
      <c r="E37" s="372"/>
    </row>
    <row r="38" spans="1:9" s="370" customFormat="1" ht="11.25">
      <c r="A38" s="265" t="s">
        <v>332</v>
      </c>
      <c r="B38" s="307"/>
      <c r="C38" s="307"/>
      <c r="D38" s="370" t="s">
        <v>333</v>
      </c>
    </row>
    <row r="39" spans="1:9" s="370" customFormat="1" ht="11.25">
      <c r="A39" s="265" t="s">
        <v>333</v>
      </c>
      <c r="B39" s="307"/>
      <c r="C39" s="307"/>
      <c r="D39" s="370" t="s">
        <v>333</v>
      </c>
    </row>
    <row r="40" spans="1:9" s="370" customFormat="1" ht="11.25"/>
    <row r="41" spans="1:9" s="370" customFormat="1" ht="11.25">
      <c r="A41" s="265" t="s">
        <v>409</v>
      </c>
    </row>
    <row r="42" spans="1:9" s="370" customFormat="1" ht="11.25">
      <c r="A42" s="757"/>
      <c r="B42" s="757"/>
      <c r="C42" s="757"/>
      <c r="D42" s="757"/>
      <c r="E42" s="757"/>
      <c r="F42" s="757"/>
      <c r="G42" s="757"/>
    </row>
    <row r="43" spans="1:9" s="370" customFormat="1" ht="11.25">
      <c r="A43" s="781"/>
      <c r="B43" s="781"/>
      <c r="C43" s="781"/>
      <c r="D43" s="781"/>
      <c r="E43" s="781"/>
      <c r="F43" s="781"/>
      <c r="G43" s="781"/>
    </row>
    <row r="44" spans="1:9" s="370" customFormat="1" ht="11.25"/>
    <row r="45" spans="1:9" s="370" customFormat="1" ht="11.25"/>
    <row r="46" spans="1:9" s="370" customFormat="1" ht="11.25"/>
    <row r="47" spans="1:9" s="370" customFormat="1" ht="11.25"/>
    <row r="48" spans="1:9" s="370" customFormat="1" ht="11.25"/>
  </sheetData>
  <mergeCells count="19">
    <mergeCell ref="C32:E32"/>
    <mergeCell ref="A1:B1"/>
    <mergeCell ref="C1:G2"/>
    <mergeCell ref="A2:B2"/>
    <mergeCell ref="A4:C4"/>
    <mergeCell ref="D4:G4"/>
    <mergeCell ref="A10:B10"/>
    <mergeCell ref="A13:B13"/>
    <mergeCell ref="A14:B14"/>
    <mergeCell ref="A15:B15"/>
    <mergeCell ref="C30:E30"/>
    <mergeCell ref="C31:E31"/>
    <mergeCell ref="A43:G43"/>
    <mergeCell ref="C33:E33"/>
    <mergeCell ref="C34:F34"/>
    <mergeCell ref="A35:C35"/>
    <mergeCell ref="E35:G35"/>
    <mergeCell ref="A37:B37"/>
    <mergeCell ref="A42:G42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403B0-31F6-40BB-ADF3-D2288F643134}">
  <sheetPr>
    <tabColor rgb="FF7030A0"/>
  </sheetPr>
  <dimension ref="A1:M50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13" ht="31.5" customHeight="1">
      <c r="A1" s="790" t="s">
        <v>410</v>
      </c>
      <c r="B1" s="791"/>
      <c r="C1" s="770" t="s">
        <v>289</v>
      </c>
      <c r="D1" s="771"/>
      <c r="E1" s="771"/>
      <c r="F1" s="771"/>
      <c r="G1" s="772"/>
      <c r="H1" s="368"/>
    </row>
    <row r="2" spans="1:13" s="370" customFormat="1" ht="16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13" s="370" customFormat="1" ht="12" thickBot="1"/>
    <row r="4" spans="1:13" s="370" customFormat="1" ht="45.75" customHeight="1" thickBot="1">
      <c r="A4" s="778" t="s">
        <v>408</v>
      </c>
      <c r="B4" s="779"/>
      <c r="C4" s="780"/>
      <c r="D4" s="778" t="s">
        <v>393</v>
      </c>
      <c r="E4" s="779"/>
      <c r="F4" s="779"/>
      <c r="G4" s="780"/>
      <c r="I4" s="370" t="s">
        <v>393</v>
      </c>
    </row>
    <row r="5" spans="1:13" s="370" customFormat="1" ht="11.25">
      <c r="A5" s="371"/>
      <c r="B5" s="371"/>
      <c r="C5" s="371"/>
      <c r="D5" s="371"/>
      <c r="E5" s="371"/>
      <c r="F5" s="371"/>
      <c r="G5" s="371"/>
    </row>
    <row r="6" spans="1:13" s="370" customFormat="1">
      <c r="A6" s="372"/>
      <c r="C6" s="373" t="s">
        <v>293</v>
      </c>
      <c r="D6" s="374" t="s">
        <v>294</v>
      </c>
      <c r="E6" s="375" t="s">
        <v>336</v>
      </c>
      <c r="F6" s="376"/>
      <c r="G6" s="376"/>
    </row>
    <row r="7" spans="1:13" s="370" customFormat="1" ht="12" customHeight="1">
      <c r="A7" s="372"/>
      <c r="C7" s="375">
        <v>38</v>
      </c>
      <c r="D7" s="375" t="s">
        <v>296</v>
      </c>
      <c r="E7" s="375">
        <v>3.5</v>
      </c>
      <c r="F7" s="372"/>
      <c r="G7" s="372"/>
    </row>
    <row r="8" spans="1:13" s="370" customFormat="1">
      <c r="A8" s="377" t="s">
        <v>297</v>
      </c>
    </row>
    <row r="9" spans="1:13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3" s="370" customFormat="1" ht="11.25">
      <c r="A10" s="761" t="s">
        <v>303</v>
      </c>
      <c r="B10" s="761"/>
      <c r="C10" s="381"/>
      <c r="D10" s="382"/>
      <c r="E10" s="383">
        <v>0.1</v>
      </c>
      <c r="F10" s="384">
        <v>555.18200635256744</v>
      </c>
      <c r="G10" s="380"/>
    </row>
    <row r="11" spans="1:13" s="370" customFormat="1" ht="11.25">
      <c r="A11" s="761"/>
      <c r="B11" s="761"/>
      <c r="C11" s="380"/>
      <c r="D11" s="386"/>
      <c r="E11" s="385"/>
      <c r="F11" s="384"/>
      <c r="G11" s="380"/>
    </row>
    <row r="12" spans="1:13" s="370" customFormat="1" ht="12" thickBot="1">
      <c r="F12" s="375" t="s">
        <v>304</v>
      </c>
      <c r="G12" s="387">
        <v>555.18200635256744</v>
      </c>
    </row>
    <row r="13" spans="1:13" s="370" customFormat="1" ht="13.5" thickBot="1">
      <c r="A13" s="377" t="s">
        <v>305</v>
      </c>
      <c r="J13" s="443" t="s">
        <v>221</v>
      </c>
      <c r="K13" s="443" t="s">
        <v>394</v>
      </c>
      <c r="L13" s="443" t="s">
        <v>395</v>
      </c>
      <c r="M13" s="443" t="s">
        <v>27</v>
      </c>
    </row>
    <row r="14" spans="1:13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  <c r="J14" s="443">
        <v>0.4</v>
      </c>
      <c r="K14" s="443">
        <v>0.6</v>
      </c>
      <c r="L14" s="443">
        <v>4</v>
      </c>
      <c r="M14" s="443">
        <v>0.96</v>
      </c>
    </row>
    <row r="15" spans="1:13" s="370" customFormat="1" ht="11.25" customHeight="1">
      <c r="A15" s="782" t="s">
        <v>396</v>
      </c>
      <c r="B15" s="782"/>
      <c r="C15" s="381" t="s">
        <v>397</v>
      </c>
      <c r="D15" s="421">
        <v>5100</v>
      </c>
      <c r="E15" s="422">
        <v>8</v>
      </c>
      <c r="F15" s="421">
        <v>40800</v>
      </c>
      <c r="G15" s="380"/>
    </row>
    <row r="16" spans="1:13" s="370" customFormat="1" ht="11.25">
      <c r="A16" s="797" t="s">
        <v>398</v>
      </c>
      <c r="B16" s="798"/>
      <c r="C16" s="381" t="s">
        <v>295</v>
      </c>
      <c r="D16" s="421">
        <v>2174.4202538071067</v>
      </c>
      <c r="E16" s="422">
        <v>4</v>
      </c>
      <c r="F16" s="421">
        <v>8697.681015228427</v>
      </c>
      <c r="G16" s="380"/>
      <c r="K16" s="370">
        <v>2</v>
      </c>
      <c r="L16" s="370">
        <v>8</v>
      </c>
    </row>
    <row r="17" spans="1:10" s="370" customFormat="1" ht="12.75" customHeight="1">
      <c r="A17" s="782" t="s">
        <v>399</v>
      </c>
      <c r="B17" s="782"/>
      <c r="C17" s="381" t="s">
        <v>27</v>
      </c>
      <c r="D17" s="421">
        <v>95200</v>
      </c>
      <c r="E17" s="422">
        <v>1</v>
      </c>
      <c r="F17" s="421">
        <v>95200</v>
      </c>
      <c r="G17" s="380"/>
    </row>
    <row r="18" spans="1:10" s="370" customFormat="1" ht="12" thickBot="1">
      <c r="F18" s="375" t="s">
        <v>304</v>
      </c>
      <c r="G18" s="387">
        <v>144697.68101522845</v>
      </c>
    </row>
    <row r="19" spans="1:10" s="370" customFormat="1" ht="13.5" thickBot="1">
      <c r="A19" s="377" t="s">
        <v>314</v>
      </c>
    </row>
    <row r="20" spans="1:10" s="370" customFormat="1" ht="11.25">
      <c r="A20" s="392" t="s">
        <v>315</v>
      </c>
      <c r="B20" s="393" t="s">
        <v>316</v>
      </c>
      <c r="C20" s="388" t="s">
        <v>317</v>
      </c>
      <c r="D20" s="388" t="s">
        <v>318</v>
      </c>
      <c r="E20" s="388" t="s">
        <v>319</v>
      </c>
      <c r="F20" s="389" t="s">
        <v>302</v>
      </c>
      <c r="G20" s="394"/>
    </row>
    <row r="21" spans="1:10" s="370" customFormat="1" ht="11.25">
      <c r="A21" s="401" t="s">
        <v>400</v>
      </c>
      <c r="B21" s="444">
        <v>1</v>
      </c>
      <c r="C21" s="381">
        <v>79.239999999999995</v>
      </c>
      <c r="D21" s="381">
        <v>79.239999999999995</v>
      </c>
      <c r="E21" s="421">
        <v>1233.33</v>
      </c>
      <c r="F21" s="421">
        <v>97729.069199999984</v>
      </c>
      <c r="G21" s="380"/>
    </row>
    <row r="22" spans="1:10" s="370" customFormat="1" ht="11.25">
      <c r="A22" s="395"/>
      <c r="B22" s="379"/>
      <c r="C22" s="379"/>
      <c r="D22" s="379"/>
      <c r="E22" s="384"/>
      <c r="F22" s="384">
        <v>0</v>
      </c>
      <c r="G22" s="380"/>
    </row>
    <row r="23" spans="1:10" s="370" customFormat="1" ht="12" thickBot="1">
      <c r="F23" s="375" t="s">
        <v>304</v>
      </c>
      <c r="G23" s="387">
        <v>97729.069199999984</v>
      </c>
      <c r="I23" s="445" t="s">
        <v>401</v>
      </c>
    </row>
    <row r="24" spans="1:10" s="370" customFormat="1" ht="13.5" thickBot="1">
      <c r="A24" s="377" t="s">
        <v>320</v>
      </c>
    </row>
    <row r="25" spans="1:10" s="370" customFormat="1" ht="11.25">
      <c r="A25" s="392" t="s">
        <v>321</v>
      </c>
      <c r="B25" s="397" t="s">
        <v>322</v>
      </c>
      <c r="C25" s="398" t="s">
        <v>323</v>
      </c>
      <c r="D25" s="399" t="s">
        <v>324</v>
      </c>
      <c r="E25" s="400" t="s">
        <v>301</v>
      </c>
      <c r="F25" s="389" t="s">
        <v>302</v>
      </c>
      <c r="G25" s="390"/>
    </row>
    <row r="26" spans="1:10" s="370" customFormat="1" ht="23.25" customHeight="1" thickBot="1">
      <c r="A26" s="401" t="s">
        <v>370</v>
      </c>
      <c r="B26" s="402">
        <v>150049.19090609931</v>
      </c>
      <c r="C26" s="403">
        <v>185</v>
      </c>
      <c r="D26" s="402">
        <v>277591.00317628373</v>
      </c>
      <c r="E26" s="403">
        <v>50</v>
      </c>
      <c r="F26" s="404">
        <v>5551.8200635256744</v>
      </c>
      <c r="G26" s="405"/>
      <c r="H26" s="370" t="s">
        <v>371</v>
      </c>
    </row>
    <row r="27" spans="1:10" s="370" customFormat="1" ht="12" thickBot="1">
      <c r="F27" s="375" t="s">
        <v>304</v>
      </c>
      <c r="G27" s="407">
        <v>5551.8200635256744</v>
      </c>
    </row>
    <row r="28" spans="1:10" s="370" customFormat="1" ht="12" thickBot="1">
      <c r="F28" s="408"/>
      <c r="J28" s="370">
        <v>16034</v>
      </c>
    </row>
    <row r="29" spans="1:10" s="370" customFormat="1" ht="12" thickBot="1">
      <c r="D29" s="409" t="s">
        <v>327</v>
      </c>
      <c r="E29" s="410"/>
      <c r="F29" s="410"/>
      <c r="G29" s="407">
        <v>248534</v>
      </c>
      <c r="I29" s="411">
        <v>160924</v>
      </c>
      <c r="J29" s="412">
        <v>-87610</v>
      </c>
    </row>
    <row r="30" spans="1:10" s="370" customFormat="1">
      <c r="A30" s="377"/>
    </row>
    <row r="31" spans="1:10" s="370" customFormat="1" ht="11.25">
      <c r="A31" s="410"/>
      <c r="B31" s="410"/>
      <c r="C31" s="408"/>
      <c r="D31" s="410"/>
      <c r="E31" s="408"/>
      <c r="F31" s="408"/>
    </row>
    <row r="32" spans="1:10" s="370" customFormat="1" ht="13.5" customHeight="1">
      <c r="A32" s="375"/>
      <c r="B32" s="427"/>
      <c r="C32" s="758" t="s">
        <v>11</v>
      </c>
      <c r="D32" s="758"/>
      <c r="E32" s="758"/>
      <c r="F32" s="428" t="s">
        <v>328</v>
      </c>
      <c r="G32" s="415" t="s">
        <v>329</v>
      </c>
    </row>
    <row r="33" spans="1:9" s="370" customFormat="1" ht="11.25">
      <c r="C33" s="759" t="s">
        <v>67</v>
      </c>
      <c r="D33" s="759"/>
      <c r="E33" s="759"/>
      <c r="F33" s="416">
        <v>0.23</v>
      </c>
      <c r="G33" s="417">
        <v>57162.82</v>
      </c>
    </row>
    <row r="34" spans="1:9" s="370" customFormat="1" ht="11.25">
      <c r="C34" s="759" t="s">
        <v>256</v>
      </c>
      <c r="D34" s="759"/>
      <c r="E34" s="759"/>
      <c r="F34" s="416">
        <v>0.02</v>
      </c>
      <c r="G34" s="417">
        <v>4970.68</v>
      </c>
    </row>
    <row r="35" spans="1:9" s="370" customFormat="1">
      <c r="A35" s="369"/>
      <c r="B35" s="372"/>
      <c r="C35" s="759" t="s">
        <v>70</v>
      </c>
      <c r="D35" s="759"/>
      <c r="E35" s="759"/>
      <c r="F35" s="416">
        <v>0.05</v>
      </c>
      <c r="G35" s="417">
        <v>12426.7</v>
      </c>
      <c r="I35" s="418"/>
    </row>
    <row r="36" spans="1:9" s="370" customFormat="1" ht="11.25">
      <c r="A36" s="372"/>
      <c r="C36" s="758" t="s">
        <v>330</v>
      </c>
      <c r="D36" s="758"/>
      <c r="E36" s="758"/>
      <c r="F36" s="758"/>
      <c r="G36" s="419">
        <v>323094</v>
      </c>
      <c r="I36" s="418"/>
    </row>
    <row r="37" spans="1:9" s="370" customFormat="1" ht="11.25">
      <c r="A37" s="760"/>
      <c r="B37" s="760"/>
      <c r="C37" s="760"/>
      <c r="E37" s="760"/>
      <c r="F37" s="760"/>
      <c r="G37" s="760"/>
    </row>
    <row r="38" spans="1:9" s="370" customFormat="1" ht="9" customHeight="1">
      <c r="A38" s="420"/>
      <c r="B38" s="410"/>
      <c r="C38" s="410"/>
      <c r="D38" s="410"/>
      <c r="E38" s="410"/>
      <c r="F38" s="410"/>
      <c r="G38" s="410"/>
    </row>
    <row r="39" spans="1:9" s="370" customFormat="1" ht="11.25">
      <c r="A39" s="756" t="s">
        <v>331</v>
      </c>
      <c r="B39" s="756"/>
      <c r="D39" s="372"/>
      <c r="E39" s="372"/>
    </row>
    <row r="40" spans="1:9" s="370" customFormat="1" ht="11.25">
      <c r="A40" s="265" t="s">
        <v>332</v>
      </c>
      <c r="B40" s="307"/>
      <c r="C40" s="307"/>
      <c r="D40" s="370" t="s">
        <v>333</v>
      </c>
    </row>
    <row r="41" spans="1:9" s="370" customFormat="1" ht="11.25">
      <c r="A41" s="265" t="s">
        <v>333</v>
      </c>
      <c r="B41" s="307"/>
      <c r="C41" s="307"/>
      <c r="D41" s="370" t="s">
        <v>333</v>
      </c>
    </row>
    <row r="42" spans="1:9" s="370" customFormat="1" ht="11.25"/>
    <row r="43" spans="1:9" s="370" customFormat="1" ht="11.25">
      <c r="A43" s="265" t="s">
        <v>409</v>
      </c>
    </row>
    <row r="44" spans="1:9" s="370" customFormat="1" ht="11.25">
      <c r="A44" s="757"/>
      <c r="B44" s="757"/>
      <c r="C44" s="757"/>
      <c r="D44" s="757"/>
      <c r="E44" s="757"/>
      <c r="F44" s="757"/>
      <c r="G44" s="757"/>
    </row>
    <row r="45" spans="1:9" s="370" customFormat="1" ht="11.25">
      <c r="A45" s="781"/>
      <c r="B45" s="781"/>
      <c r="C45" s="781"/>
      <c r="D45" s="781"/>
      <c r="E45" s="781"/>
      <c r="F45" s="781"/>
      <c r="G45" s="781"/>
    </row>
    <row r="46" spans="1:9" s="370" customFormat="1" ht="11.25"/>
    <row r="47" spans="1:9" s="370" customFormat="1" ht="11.25"/>
    <row r="48" spans="1:9" s="370" customFormat="1" ht="11.25"/>
    <row r="49" s="370" customFormat="1" ht="11.25"/>
    <row r="50" s="370" customFormat="1" ht="11.25"/>
  </sheetData>
  <mergeCells count="21">
    <mergeCell ref="C32:E32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39:B39"/>
    <mergeCell ref="A44:G44"/>
    <mergeCell ref="A45:G45"/>
    <mergeCell ref="C33:E33"/>
    <mergeCell ref="C34:E34"/>
    <mergeCell ref="C35:E35"/>
    <mergeCell ref="C36:F36"/>
    <mergeCell ref="A37:C37"/>
    <mergeCell ref="E37:G3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FEEF2-174B-4F5F-AA71-7D4A8FAC207A}">
  <sheetPr>
    <tabColor rgb="FF7030A0"/>
  </sheetPr>
  <dimension ref="A1:M55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2.8554687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13" ht="39.75" customHeight="1">
      <c r="A1" s="790" t="s">
        <v>410</v>
      </c>
      <c r="B1" s="791"/>
      <c r="C1" s="770" t="s">
        <v>289</v>
      </c>
      <c r="D1" s="771"/>
      <c r="E1" s="771"/>
      <c r="F1" s="771"/>
      <c r="G1" s="772"/>
      <c r="H1" s="368"/>
    </row>
    <row r="2" spans="1:13" s="370" customFormat="1" ht="15.7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13" s="370" customFormat="1" ht="12" thickBot="1"/>
    <row r="4" spans="1:13" s="370" customFormat="1" ht="43.5" customHeight="1" thickBot="1">
      <c r="A4" s="778" t="s">
        <v>408</v>
      </c>
      <c r="B4" s="779"/>
      <c r="C4" s="780"/>
      <c r="D4" s="778" t="s">
        <v>402</v>
      </c>
      <c r="E4" s="779"/>
      <c r="F4" s="779"/>
      <c r="G4" s="780"/>
      <c r="I4" s="370" t="s">
        <v>403</v>
      </c>
    </row>
    <row r="5" spans="1:13" s="370" customFormat="1" ht="11.25">
      <c r="A5" s="371"/>
      <c r="B5" s="371"/>
      <c r="C5" s="371"/>
      <c r="D5" s="371"/>
      <c r="E5" s="371"/>
      <c r="F5" s="371"/>
      <c r="G5" s="371"/>
    </row>
    <row r="6" spans="1:13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13" s="370" customFormat="1" ht="12" customHeight="1">
      <c r="A7" s="372"/>
      <c r="B7" s="375"/>
      <c r="C7" s="375">
        <v>39</v>
      </c>
      <c r="D7" s="375" t="s">
        <v>296</v>
      </c>
      <c r="E7" s="375">
        <v>3.6</v>
      </c>
      <c r="F7" s="372"/>
      <c r="G7" s="372"/>
    </row>
    <row r="8" spans="1:13" s="370" customFormat="1">
      <c r="A8" s="377" t="s">
        <v>297</v>
      </c>
    </row>
    <row r="9" spans="1:13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3" s="370" customFormat="1" ht="11.25" customHeight="1">
      <c r="A10" s="785" t="s">
        <v>303</v>
      </c>
      <c r="B10" s="785"/>
      <c r="C10" s="430"/>
      <c r="D10" s="382"/>
      <c r="E10" s="383">
        <v>0.05</v>
      </c>
      <c r="F10" s="384">
        <v>107.94650123522145</v>
      </c>
      <c r="G10" s="380"/>
    </row>
    <row r="11" spans="1:13" s="370" customFormat="1" ht="11.25" customHeight="1">
      <c r="A11" s="783" t="s">
        <v>345</v>
      </c>
      <c r="B11" s="784"/>
      <c r="C11" s="430"/>
      <c r="D11" s="382">
        <v>121000</v>
      </c>
      <c r="E11" s="434">
        <v>50</v>
      </c>
      <c r="F11" s="384">
        <v>2420</v>
      </c>
      <c r="G11" s="380"/>
      <c r="J11" s="370">
        <v>121975</v>
      </c>
      <c r="K11" s="370">
        <v>50</v>
      </c>
      <c r="M11" s="370">
        <v>2439.5</v>
      </c>
    </row>
    <row r="12" spans="1:13" s="370" customFormat="1" ht="11.25" customHeight="1">
      <c r="A12" s="785" t="s">
        <v>344</v>
      </c>
      <c r="B12" s="785"/>
      <c r="C12" s="432"/>
      <c r="D12" s="433">
        <v>166000</v>
      </c>
      <c r="E12" s="434">
        <v>50</v>
      </c>
      <c r="F12" s="384">
        <v>3320</v>
      </c>
      <c r="G12" s="380"/>
    </row>
    <row r="13" spans="1:13" s="370" customFormat="1" ht="11.25" customHeight="1">
      <c r="A13" s="785" t="s">
        <v>346</v>
      </c>
      <c r="B13" s="785"/>
      <c r="C13" s="432"/>
      <c r="D13" s="433">
        <v>116000</v>
      </c>
      <c r="E13" s="434">
        <v>50</v>
      </c>
      <c r="F13" s="384">
        <v>2320</v>
      </c>
      <c r="G13" s="380"/>
    </row>
    <row r="14" spans="1:13" s="370" customFormat="1" ht="12" thickBot="1">
      <c r="F14" s="375" t="s">
        <v>304</v>
      </c>
      <c r="G14" s="387">
        <v>8167.9465012352211</v>
      </c>
    </row>
    <row r="15" spans="1:13" s="370" customFormat="1" ht="13.5" thickBot="1">
      <c r="A15" s="377" t="s">
        <v>305</v>
      </c>
    </row>
    <row r="16" spans="1:13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9" s="370" customFormat="1" ht="23.25" customHeight="1">
      <c r="A17" s="782" t="s">
        <v>404</v>
      </c>
      <c r="B17" s="782"/>
      <c r="C17" s="381" t="s">
        <v>27</v>
      </c>
      <c r="D17" s="421">
        <v>29750</v>
      </c>
      <c r="E17" s="381">
        <v>1.3</v>
      </c>
      <c r="F17" s="421">
        <v>38675</v>
      </c>
      <c r="G17" s="380"/>
    </row>
    <row r="18" spans="1:9" s="370" customFormat="1" ht="11.25">
      <c r="A18" s="785" t="s">
        <v>405</v>
      </c>
      <c r="B18" s="785"/>
      <c r="C18" s="430" t="s">
        <v>349</v>
      </c>
      <c r="D18" s="433">
        <v>40</v>
      </c>
      <c r="E18" s="430">
        <v>25</v>
      </c>
      <c r="F18" s="384">
        <v>1000</v>
      </c>
      <c r="G18" s="380"/>
    </row>
    <row r="19" spans="1:9" s="370" customFormat="1" ht="11.25">
      <c r="A19" s="783"/>
      <c r="B19" s="784"/>
      <c r="C19" s="430"/>
      <c r="D19" s="433"/>
      <c r="E19" s="430"/>
      <c r="F19" s="384"/>
      <c r="G19" s="380"/>
    </row>
    <row r="20" spans="1:9" s="370" customFormat="1" ht="11.25">
      <c r="A20" s="783"/>
      <c r="B20" s="784"/>
      <c r="C20" s="430"/>
      <c r="D20" s="433"/>
      <c r="E20" s="430"/>
      <c r="F20" s="384"/>
      <c r="G20" s="380"/>
    </row>
    <row r="21" spans="1:9" s="370" customFormat="1" ht="11.25">
      <c r="A21" s="783"/>
      <c r="B21" s="784"/>
      <c r="C21" s="430"/>
      <c r="D21" s="433"/>
      <c r="E21" s="430"/>
      <c r="F21" s="384"/>
      <c r="G21" s="380"/>
    </row>
    <row r="22" spans="1:9" s="370" customFormat="1" ht="12.75" customHeight="1">
      <c r="A22" s="766"/>
      <c r="B22" s="767"/>
      <c r="C22" s="379"/>
      <c r="D22" s="384"/>
      <c r="E22" s="379"/>
      <c r="F22" s="384"/>
      <c r="G22" s="380"/>
    </row>
    <row r="23" spans="1:9" s="370" customFormat="1" ht="12" thickBot="1">
      <c r="F23" s="375" t="s">
        <v>304</v>
      </c>
      <c r="G23" s="387">
        <v>39675</v>
      </c>
    </row>
    <row r="24" spans="1:9" s="370" customFormat="1" ht="13.5" thickBot="1">
      <c r="A24" s="377" t="s">
        <v>314</v>
      </c>
    </row>
    <row r="25" spans="1:9" s="370" customFormat="1" ht="11.25">
      <c r="A25" s="392" t="s">
        <v>315</v>
      </c>
      <c r="B25" s="393" t="s">
        <v>316</v>
      </c>
      <c r="C25" s="388" t="s">
        <v>317</v>
      </c>
      <c r="D25" s="388" t="s">
        <v>318</v>
      </c>
      <c r="E25" s="388" t="s">
        <v>319</v>
      </c>
      <c r="F25" s="389" t="s">
        <v>302</v>
      </c>
      <c r="G25" s="394"/>
    </row>
    <row r="26" spans="1:9" s="370" customFormat="1" ht="22.5">
      <c r="A26" s="401" t="s">
        <v>406</v>
      </c>
      <c r="B26" s="381">
        <v>1.3</v>
      </c>
      <c r="C26" s="381">
        <v>79.239999999999995</v>
      </c>
      <c r="D26" s="381">
        <v>103.012</v>
      </c>
      <c r="E26" s="421">
        <v>1233.33</v>
      </c>
      <c r="F26" s="421">
        <v>127047.78995999999</v>
      </c>
      <c r="G26" s="380"/>
    </row>
    <row r="27" spans="1:9" s="370" customFormat="1" ht="11.25">
      <c r="A27" s="395"/>
      <c r="B27" s="379"/>
      <c r="C27" s="379"/>
      <c r="D27" s="379"/>
      <c r="E27" s="384"/>
      <c r="F27" s="384">
        <v>0</v>
      </c>
      <c r="G27" s="380"/>
    </row>
    <row r="28" spans="1:9" s="370" customFormat="1" ht="12" thickBot="1">
      <c r="F28" s="375" t="s">
        <v>304</v>
      </c>
      <c r="G28" s="387">
        <v>127047.78995999999</v>
      </c>
    </row>
    <row r="29" spans="1:9" s="370" customFormat="1" ht="13.5" thickBot="1">
      <c r="A29" s="377" t="s">
        <v>320</v>
      </c>
    </row>
    <row r="30" spans="1:9" s="370" customFormat="1" ht="11.25">
      <c r="A30" s="392" t="s">
        <v>321</v>
      </c>
      <c r="B30" s="397" t="s">
        <v>322</v>
      </c>
      <c r="C30" s="398" t="s">
        <v>323</v>
      </c>
      <c r="D30" s="399" t="s">
        <v>324</v>
      </c>
      <c r="E30" s="400" t="s">
        <v>301</v>
      </c>
      <c r="F30" s="389" t="s">
        <v>302</v>
      </c>
      <c r="G30" s="390"/>
    </row>
    <row r="31" spans="1:9" s="370" customFormat="1" ht="23.25" customHeight="1" thickBot="1">
      <c r="A31" s="401" t="s">
        <v>325</v>
      </c>
      <c r="B31" s="402">
        <v>116698.92025429347</v>
      </c>
      <c r="C31" s="403">
        <v>185</v>
      </c>
      <c r="D31" s="402">
        <v>215893.00247044291</v>
      </c>
      <c r="E31" s="403">
        <v>100</v>
      </c>
      <c r="F31" s="404">
        <v>2158.9300247044289</v>
      </c>
      <c r="G31" s="405"/>
      <c r="H31" s="370" t="s">
        <v>326</v>
      </c>
    </row>
    <row r="32" spans="1:9" s="370" customFormat="1" ht="12" thickBot="1">
      <c r="F32" s="375" t="s">
        <v>304</v>
      </c>
      <c r="G32" s="407">
        <v>2158.9300247044289</v>
      </c>
      <c r="I32" s="412"/>
    </row>
    <row r="33" spans="1:10" s="370" customFormat="1" ht="12" thickBot="1">
      <c r="F33" s="408"/>
      <c r="I33" s="412"/>
    </row>
    <row r="34" spans="1:10" s="370" customFormat="1" ht="12" thickBot="1">
      <c r="D34" s="409" t="s">
        <v>327</v>
      </c>
      <c r="E34" s="410"/>
      <c r="F34" s="410"/>
      <c r="G34" s="407">
        <v>177050</v>
      </c>
      <c r="I34" s="411"/>
      <c r="J34" s="411"/>
    </row>
    <row r="35" spans="1:10" s="370" customFormat="1">
      <c r="A35" s="377"/>
    </row>
    <row r="36" spans="1:10" s="370" customFormat="1" ht="11.25">
      <c r="A36" s="410"/>
      <c r="B36" s="410"/>
      <c r="C36" s="408"/>
      <c r="D36" s="410"/>
      <c r="E36" s="408"/>
      <c r="F36" s="408"/>
    </row>
    <row r="37" spans="1:10" s="370" customFormat="1" ht="13.5" customHeight="1">
      <c r="A37" s="375"/>
      <c r="B37" s="427"/>
      <c r="C37" s="758" t="s">
        <v>11</v>
      </c>
      <c r="D37" s="758"/>
      <c r="E37" s="758"/>
      <c r="F37" s="428" t="s">
        <v>328</v>
      </c>
      <c r="G37" s="415" t="s">
        <v>329</v>
      </c>
    </row>
    <row r="38" spans="1:10" s="370" customFormat="1" ht="11.25">
      <c r="C38" s="759" t="s">
        <v>67</v>
      </c>
      <c r="D38" s="759"/>
      <c r="E38" s="759"/>
      <c r="F38" s="416">
        <v>0.23</v>
      </c>
      <c r="G38" s="417">
        <v>40721.5</v>
      </c>
    </row>
    <row r="39" spans="1:10" s="370" customFormat="1" ht="11.25">
      <c r="C39" s="759" t="s">
        <v>256</v>
      </c>
      <c r="D39" s="759"/>
      <c r="E39" s="759"/>
      <c r="F39" s="416">
        <v>0.02</v>
      </c>
      <c r="G39" s="417">
        <v>3541</v>
      </c>
    </row>
    <row r="40" spans="1:10" s="370" customFormat="1">
      <c r="A40" s="369"/>
      <c r="B40" s="372"/>
      <c r="C40" s="759" t="s">
        <v>70</v>
      </c>
      <c r="D40" s="759"/>
      <c r="E40" s="759"/>
      <c r="F40" s="416">
        <v>0.05</v>
      </c>
      <c r="G40" s="417">
        <v>8852.5</v>
      </c>
      <c r="I40" s="418"/>
    </row>
    <row r="41" spans="1:10" s="370" customFormat="1" ht="11.25">
      <c r="A41" s="372"/>
      <c r="C41" s="758" t="s">
        <v>330</v>
      </c>
      <c r="D41" s="758"/>
      <c r="E41" s="758"/>
      <c r="F41" s="758"/>
      <c r="G41" s="419">
        <v>230165</v>
      </c>
      <c r="I41" s="418"/>
    </row>
    <row r="42" spans="1:10" s="370" customFormat="1" ht="11.25">
      <c r="A42" s="760"/>
      <c r="B42" s="760"/>
      <c r="C42" s="760"/>
      <c r="E42" s="760"/>
      <c r="F42" s="760"/>
      <c r="G42" s="760"/>
    </row>
    <row r="43" spans="1:10" s="370" customFormat="1" ht="9" customHeight="1">
      <c r="A43" s="420"/>
      <c r="B43" s="410"/>
      <c r="C43" s="410"/>
      <c r="D43" s="410"/>
      <c r="E43" s="410"/>
      <c r="F43" s="410"/>
      <c r="G43" s="410"/>
    </row>
    <row r="44" spans="1:10" s="370" customFormat="1" ht="11.25">
      <c r="A44" s="756" t="s">
        <v>331</v>
      </c>
      <c r="B44" s="756"/>
      <c r="D44" s="372"/>
      <c r="E44" s="372"/>
    </row>
    <row r="45" spans="1:10" s="370" customFormat="1" ht="11.25">
      <c r="A45" s="265" t="s">
        <v>332</v>
      </c>
      <c r="B45" s="307"/>
      <c r="C45" s="307"/>
      <c r="D45" s="370" t="s">
        <v>333</v>
      </c>
    </row>
    <row r="46" spans="1:10" s="370" customFormat="1" ht="11.25">
      <c r="A46" s="265" t="s">
        <v>333</v>
      </c>
      <c r="B46" s="307"/>
      <c r="C46" s="307"/>
      <c r="D46" s="370" t="s">
        <v>333</v>
      </c>
    </row>
    <row r="47" spans="1:10" s="370" customFormat="1" ht="11.25"/>
    <row r="48" spans="1:10" s="370" customFormat="1" ht="11.25">
      <c r="A48" s="265" t="s">
        <v>409</v>
      </c>
    </row>
    <row r="49" spans="1:7" s="370" customFormat="1" ht="11.25">
      <c r="A49" s="757"/>
      <c r="B49" s="757"/>
      <c r="C49" s="757"/>
      <c r="D49" s="757"/>
      <c r="E49" s="757"/>
      <c r="F49" s="757"/>
      <c r="G49" s="757"/>
    </row>
    <row r="50" spans="1:7" s="370" customFormat="1" ht="11.25">
      <c r="A50" s="781"/>
      <c r="B50" s="781"/>
      <c r="C50" s="781"/>
      <c r="D50" s="781"/>
      <c r="E50" s="781"/>
      <c r="F50" s="781"/>
      <c r="G50" s="781"/>
    </row>
    <row r="51" spans="1:7" s="370" customFormat="1" ht="11.25"/>
    <row r="52" spans="1:7" s="370" customFormat="1" ht="11.25"/>
    <row r="53" spans="1:7" s="370" customFormat="1" ht="11.25"/>
    <row r="54" spans="1:7" s="370" customFormat="1" ht="11.25"/>
    <row r="55" spans="1:7" s="370" customFormat="1" ht="11.25"/>
  </sheetData>
  <mergeCells count="26">
    <mergeCell ref="A10:B10"/>
    <mergeCell ref="A1:B1"/>
    <mergeCell ref="C1:G2"/>
    <mergeCell ref="A2:B2"/>
    <mergeCell ref="A4:C4"/>
    <mergeCell ref="D4:G4"/>
    <mergeCell ref="C38:E38"/>
    <mergeCell ref="A11:B11"/>
    <mergeCell ref="A12:B12"/>
    <mergeCell ref="A13:B13"/>
    <mergeCell ref="A16:B16"/>
    <mergeCell ref="A17:B17"/>
    <mergeCell ref="A18:B18"/>
    <mergeCell ref="A19:B19"/>
    <mergeCell ref="A20:B20"/>
    <mergeCell ref="A21:B21"/>
    <mergeCell ref="A22:B22"/>
    <mergeCell ref="C37:E37"/>
    <mergeCell ref="A49:G49"/>
    <mergeCell ref="A50:G50"/>
    <mergeCell ref="C39:E39"/>
    <mergeCell ref="C40:E40"/>
    <mergeCell ref="C41:F41"/>
    <mergeCell ref="A42:C42"/>
    <mergeCell ref="E42:G42"/>
    <mergeCell ref="A44:B44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A105B-65AF-45BF-9D27-81FFEC563A9C}">
  <sheetPr>
    <tabColor rgb="FF7030A0"/>
  </sheetPr>
  <dimension ref="A1:K45"/>
  <sheetViews>
    <sheetView view="pageBreakPreview" zoomScaleNormal="100" zoomScaleSheetLayoutView="100" workbookViewId="0">
      <selection activeCell="I14" sqref="I14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0.140625" style="369" customWidth="1"/>
    <col min="4" max="4" width="14.85546875" style="369" customWidth="1"/>
    <col min="5" max="5" width="10.140625" style="369" customWidth="1"/>
    <col min="6" max="6" width="13" style="369" customWidth="1"/>
    <col min="7" max="7" width="11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3" customHeight="1">
      <c r="A1" s="768" t="s">
        <v>411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2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6.5" customHeight="1" thickBot="1">
      <c r="A4" s="778" t="s">
        <v>408</v>
      </c>
      <c r="B4" s="779"/>
      <c r="C4" s="780"/>
      <c r="D4" s="778" t="s">
        <v>292</v>
      </c>
      <c r="E4" s="779"/>
      <c r="F4" s="779"/>
      <c r="G4" s="780"/>
      <c r="I4" s="370" t="s">
        <v>292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295</v>
      </c>
      <c r="F6" s="376"/>
      <c r="G6" s="376"/>
    </row>
    <row r="7" spans="1:9" s="370" customFormat="1" ht="12" customHeight="1">
      <c r="A7" s="372"/>
      <c r="B7" s="375"/>
      <c r="C7" s="375">
        <v>40</v>
      </c>
      <c r="D7" s="375" t="s">
        <v>296</v>
      </c>
      <c r="E7" s="375">
        <v>1.1000000000000001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1" t="s">
        <v>303</v>
      </c>
      <c r="B10" s="761"/>
      <c r="C10" s="381"/>
      <c r="D10" s="382"/>
      <c r="E10" s="383">
        <v>0.1</v>
      </c>
      <c r="F10" s="384">
        <v>154.20000000000002</v>
      </c>
      <c r="G10" s="380"/>
    </row>
    <row r="11" spans="1:9" s="370" customFormat="1" ht="11.25">
      <c r="A11" s="761"/>
      <c r="B11" s="761"/>
      <c r="C11" s="381"/>
      <c r="D11" s="384"/>
      <c r="E11" s="385"/>
      <c r="F11" s="384"/>
      <c r="G11" s="380"/>
    </row>
    <row r="12" spans="1:9" s="370" customFormat="1" ht="11.25">
      <c r="A12" s="761"/>
      <c r="B12" s="761"/>
      <c r="C12" s="380"/>
      <c r="D12" s="386"/>
      <c r="E12" s="385"/>
      <c r="F12" s="384"/>
      <c r="G12" s="380"/>
    </row>
    <row r="13" spans="1:9" s="370" customFormat="1" ht="12" thickBot="1">
      <c r="F13" s="375" t="s">
        <v>304</v>
      </c>
      <c r="G13" s="387">
        <v>154</v>
      </c>
    </row>
    <row r="14" spans="1:9" s="370" customFormat="1" ht="13.5" thickBot="1">
      <c r="A14" s="377" t="s">
        <v>305</v>
      </c>
    </row>
    <row r="15" spans="1:9" s="370" customFormat="1" ht="12.75" customHeight="1">
      <c r="A15" s="762" t="s">
        <v>298</v>
      </c>
      <c r="B15" s="763"/>
      <c r="C15" s="388" t="s">
        <v>306</v>
      </c>
      <c r="D15" s="388" t="s">
        <v>307</v>
      </c>
      <c r="E15" s="388" t="s">
        <v>308</v>
      </c>
      <c r="F15" s="389" t="s">
        <v>302</v>
      </c>
      <c r="G15" s="390"/>
    </row>
    <row r="16" spans="1:9" s="370" customFormat="1" ht="12.75" customHeight="1">
      <c r="A16" s="764" t="s">
        <v>309</v>
      </c>
      <c r="B16" s="765"/>
      <c r="C16" s="379" t="s">
        <v>310</v>
      </c>
      <c r="D16" s="384">
        <v>7400</v>
      </c>
      <c r="E16" s="391">
        <v>0.01</v>
      </c>
      <c r="F16" s="384">
        <v>74</v>
      </c>
      <c r="G16" s="380"/>
    </row>
    <row r="17" spans="1:11" s="370" customFormat="1" ht="12.75" customHeight="1">
      <c r="A17" s="766" t="s">
        <v>311</v>
      </c>
      <c r="B17" s="767"/>
      <c r="C17" s="379" t="s">
        <v>295</v>
      </c>
      <c r="D17" s="384">
        <v>3000</v>
      </c>
      <c r="E17" s="391">
        <v>0.5</v>
      </c>
      <c r="F17" s="384">
        <v>1500</v>
      </c>
      <c r="G17" s="380"/>
    </row>
    <row r="18" spans="1:11" s="370" customFormat="1" ht="12.75" customHeight="1">
      <c r="A18" s="764" t="s">
        <v>312</v>
      </c>
      <c r="B18" s="765"/>
      <c r="C18" s="379" t="s">
        <v>313</v>
      </c>
      <c r="D18" s="384">
        <v>2600</v>
      </c>
      <c r="E18" s="391">
        <v>0.01</v>
      </c>
      <c r="F18" s="384">
        <v>26</v>
      </c>
      <c r="G18" s="380"/>
    </row>
    <row r="19" spans="1:11" s="370" customFormat="1" ht="12" thickBot="1">
      <c r="F19" s="375" t="s">
        <v>304</v>
      </c>
      <c r="G19" s="387">
        <v>1600</v>
      </c>
    </row>
    <row r="20" spans="1:11" s="370" customFormat="1" ht="13.5" thickBot="1">
      <c r="A20" s="377" t="s">
        <v>314</v>
      </c>
    </row>
    <row r="21" spans="1:11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11" s="370" customFormat="1" ht="11.25">
      <c r="A22" s="395"/>
      <c r="B22" s="396"/>
      <c r="C22" s="379">
        <v>0</v>
      </c>
      <c r="D22" s="379">
        <v>0</v>
      </c>
      <c r="E22" s="384"/>
      <c r="F22" s="384">
        <v>0</v>
      </c>
      <c r="G22" s="380"/>
    </row>
    <row r="23" spans="1:11" s="370" customFormat="1" ht="11.25">
      <c r="A23" s="395"/>
      <c r="B23" s="379"/>
      <c r="C23" s="379"/>
      <c r="D23" s="379"/>
      <c r="E23" s="384"/>
      <c r="F23" s="384">
        <v>0</v>
      </c>
      <c r="G23" s="380"/>
    </row>
    <row r="24" spans="1:11" s="370" customFormat="1" ht="12" thickBot="1">
      <c r="F24" s="375" t="s">
        <v>304</v>
      </c>
      <c r="G24" s="387">
        <v>0</v>
      </c>
    </row>
    <row r="25" spans="1:11" s="370" customFormat="1" ht="13.5" thickBot="1">
      <c r="A25" s="377" t="s">
        <v>320</v>
      </c>
    </row>
    <row r="26" spans="1:11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11" s="370" customFormat="1" ht="23.25" customHeight="1" thickBot="1">
      <c r="A27" s="401" t="s">
        <v>325</v>
      </c>
      <c r="B27" s="402">
        <v>116698.92025429347</v>
      </c>
      <c r="C27" s="403">
        <v>185</v>
      </c>
      <c r="D27" s="402">
        <v>215893.00247044291</v>
      </c>
      <c r="E27" s="403">
        <v>140</v>
      </c>
      <c r="F27" s="404">
        <v>1542.0928747888779</v>
      </c>
      <c r="G27" s="405"/>
      <c r="H27" s="370" t="s">
        <v>326</v>
      </c>
      <c r="I27" s="406"/>
    </row>
    <row r="28" spans="1:11" s="370" customFormat="1" ht="12" thickBot="1">
      <c r="F28" s="375" t="s">
        <v>304</v>
      </c>
      <c r="G28" s="407">
        <v>1542</v>
      </c>
    </row>
    <row r="29" spans="1:11" s="370" customFormat="1" ht="12" thickBot="1">
      <c r="F29" s="408"/>
    </row>
    <row r="30" spans="1:11" s="370" customFormat="1" ht="12" thickBot="1">
      <c r="D30" s="409" t="s">
        <v>327</v>
      </c>
      <c r="E30" s="410"/>
      <c r="F30" s="410"/>
      <c r="G30" s="407">
        <v>3296</v>
      </c>
      <c r="I30" s="411"/>
      <c r="J30" s="411"/>
      <c r="K30" s="412"/>
    </row>
    <row r="31" spans="1:11" s="370" customFormat="1" ht="11.25">
      <c r="C31" s="413"/>
      <c r="K31" s="412"/>
    </row>
    <row r="32" spans="1:11" s="370" customFormat="1" ht="11.25">
      <c r="C32" s="414"/>
      <c r="J32" s="412"/>
    </row>
    <row r="33" spans="1:9" s="370" customFormat="1" ht="13.5" customHeight="1">
      <c r="D33" s="758" t="s">
        <v>11</v>
      </c>
      <c r="E33" s="758"/>
      <c r="F33" s="415" t="s">
        <v>328</v>
      </c>
      <c r="G33" s="415" t="s">
        <v>329</v>
      </c>
    </row>
    <row r="34" spans="1:9" s="370" customFormat="1" ht="11.25">
      <c r="D34" s="759" t="s">
        <v>67</v>
      </c>
      <c r="E34" s="759"/>
      <c r="F34" s="416">
        <v>0.23</v>
      </c>
      <c r="G34" s="417">
        <v>758.08</v>
      </c>
    </row>
    <row r="35" spans="1:9" s="370" customFormat="1" ht="11.25">
      <c r="D35" s="759" t="s">
        <v>256</v>
      </c>
      <c r="E35" s="759"/>
      <c r="F35" s="416">
        <v>0.02</v>
      </c>
      <c r="G35" s="417">
        <v>65.92</v>
      </c>
    </row>
    <row r="36" spans="1:9" s="370" customFormat="1" ht="11.25">
      <c r="D36" s="759" t="s">
        <v>70</v>
      </c>
      <c r="E36" s="759"/>
      <c r="F36" s="416">
        <v>0.05</v>
      </c>
      <c r="G36" s="417">
        <v>164.8</v>
      </c>
      <c r="I36" s="418"/>
    </row>
    <row r="37" spans="1:9" s="370" customFormat="1" ht="11.25">
      <c r="D37" s="758" t="s">
        <v>330</v>
      </c>
      <c r="E37" s="758"/>
      <c r="F37" s="758"/>
      <c r="G37" s="419">
        <v>4285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</sheetData>
  <mergeCells count="21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5:B15"/>
    <mergeCell ref="A16:B16"/>
    <mergeCell ref="A17:B17"/>
    <mergeCell ref="A40:B40"/>
    <mergeCell ref="A45:G45"/>
    <mergeCell ref="D33:E33"/>
    <mergeCell ref="D34:E34"/>
    <mergeCell ref="D35:E35"/>
    <mergeCell ref="D36:E36"/>
    <mergeCell ref="D37:F37"/>
    <mergeCell ref="A38:C38"/>
    <mergeCell ref="E38:G38"/>
  </mergeCells>
  <pageMargins left="0.78740157480314965" right="0.39370078740157483" top="0.6" bottom="0.19685039370078741" header="0.39370078740157483" footer="0"/>
  <pageSetup scale="89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36CE2-634E-49A8-8001-E1360681F2AA}">
  <sheetPr>
    <tabColor rgb="FF7030A0"/>
  </sheetPr>
  <dimension ref="A1:J51"/>
  <sheetViews>
    <sheetView view="pageBreakPreview" zoomScale="90" zoomScaleNormal="12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" style="369" customWidth="1"/>
    <col min="7" max="7" width="12.5703125" style="369" customWidth="1"/>
    <col min="8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10" ht="33" customHeight="1">
      <c r="A1" s="768" t="s">
        <v>411</v>
      </c>
      <c r="B1" s="769"/>
      <c r="C1" s="770" t="s">
        <v>289</v>
      </c>
      <c r="D1" s="771"/>
      <c r="E1" s="771"/>
      <c r="F1" s="771"/>
      <c r="G1" s="772"/>
      <c r="H1" s="368"/>
    </row>
    <row r="2" spans="1:10" s="370" customFormat="1" ht="1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10" s="370" customFormat="1" ht="12" thickBot="1"/>
    <row r="4" spans="1:10" s="370" customFormat="1" ht="51.75" customHeight="1" thickBot="1">
      <c r="A4" s="778" t="s">
        <v>408</v>
      </c>
      <c r="B4" s="779"/>
      <c r="C4" s="780"/>
      <c r="D4" s="778" t="s">
        <v>335</v>
      </c>
      <c r="E4" s="779"/>
      <c r="F4" s="779"/>
      <c r="G4" s="780"/>
      <c r="I4" s="370" t="s">
        <v>335</v>
      </c>
    </row>
    <row r="5" spans="1:10" s="370" customFormat="1" ht="11.25">
      <c r="A5" s="371"/>
      <c r="B5" s="371"/>
      <c r="C5" s="371"/>
      <c r="D5" s="371"/>
      <c r="E5" s="371"/>
      <c r="F5" s="371"/>
      <c r="G5" s="371"/>
    </row>
    <row r="6" spans="1:10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10" s="370" customFormat="1" ht="12" customHeight="1">
      <c r="A7" s="372"/>
      <c r="B7" s="375"/>
      <c r="C7" s="375">
        <v>41</v>
      </c>
      <c r="D7" s="375" t="s">
        <v>296</v>
      </c>
      <c r="E7" s="375">
        <v>2.1</v>
      </c>
      <c r="F7" s="372"/>
      <c r="G7" s="372"/>
    </row>
    <row r="8" spans="1:10" s="370" customFormat="1">
      <c r="A8" s="377" t="s">
        <v>297</v>
      </c>
    </row>
    <row r="9" spans="1:10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0" s="370" customFormat="1" ht="11.25">
      <c r="A10" s="761" t="s">
        <v>303</v>
      </c>
      <c r="B10" s="761"/>
      <c r="C10" s="381"/>
      <c r="D10" s="382"/>
      <c r="E10" s="383">
        <v>0.01</v>
      </c>
      <c r="F10" s="384">
        <v>8.5663889869223393</v>
      </c>
      <c r="G10" s="380"/>
    </row>
    <row r="11" spans="1:10" s="370" customFormat="1" ht="11.25" customHeight="1">
      <c r="A11" s="761" t="s">
        <v>337</v>
      </c>
      <c r="B11" s="761"/>
      <c r="C11" s="381"/>
      <c r="D11" s="384">
        <v>168000</v>
      </c>
      <c r="E11" s="385">
        <v>35</v>
      </c>
      <c r="F11" s="384">
        <v>4800</v>
      </c>
      <c r="G11" s="380"/>
    </row>
    <row r="12" spans="1:10" s="370" customFormat="1" ht="12.75" customHeight="1">
      <c r="A12" s="782"/>
      <c r="B12" s="782"/>
      <c r="C12" s="381"/>
      <c r="D12" s="421"/>
      <c r="E12" s="422"/>
      <c r="F12" s="421"/>
      <c r="G12" s="423"/>
      <c r="I12" s="424"/>
      <c r="J12" s="425"/>
    </row>
    <row r="13" spans="1:10" s="370" customFormat="1" ht="11.25">
      <c r="A13" s="761"/>
      <c r="B13" s="761"/>
      <c r="C13" s="380"/>
      <c r="D13" s="386"/>
      <c r="E13" s="385"/>
      <c r="F13" s="384"/>
      <c r="G13" s="380"/>
    </row>
    <row r="14" spans="1:10" s="370" customFormat="1" ht="12" thickBot="1">
      <c r="F14" s="375" t="s">
        <v>304</v>
      </c>
      <c r="G14" s="387">
        <v>4808.566388986922</v>
      </c>
    </row>
    <row r="15" spans="1:10" s="370" customFormat="1" ht="13.5" thickBot="1">
      <c r="A15" s="377" t="s">
        <v>305</v>
      </c>
    </row>
    <row r="16" spans="1:10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9" s="370" customFormat="1" ht="12.75" customHeight="1">
      <c r="A17" s="764" t="s">
        <v>338</v>
      </c>
      <c r="B17" s="765"/>
      <c r="C17" s="379" t="s">
        <v>27</v>
      </c>
      <c r="D17" s="384">
        <v>6667</v>
      </c>
      <c r="E17" s="379">
        <v>1.3</v>
      </c>
      <c r="F17" s="384">
        <v>8667.1</v>
      </c>
      <c r="G17" s="380"/>
    </row>
    <row r="18" spans="1:9" s="370" customFormat="1" ht="12.75" customHeight="1">
      <c r="A18" s="764"/>
      <c r="B18" s="765"/>
      <c r="C18" s="379"/>
      <c r="D18" s="384"/>
      <c r="E18" s="379"/>
      <c r="F18" s="384"/>
      <c r="G18" s="380"/>
    </row>
    <row r="19" spans="1:9" s="370" customFormat="1" ht="12" thickBot="1">
      <c r="F19" s="375" t="s">
        <v>304</v>
      </c>
      <c r="G19" s="387">
        <v>8667.1</v>
      </c>
    </row>
    <row r="20" spans="1:9" s="370" customFormat="1" ht="13.5" thickBot="1">
      <c r="A20" s="377" t="s">
        <v>314</v>
      </c>
    </row>
    <row r="21" spans="1:9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9" s="370" customFormat="1" ht="36" customHeight="1">
      <c r="A22" s="395" t="s">
        <v>339</v>
      </c>
      <c r="B22" s="426">
        <v>1.3</v>
      </c>
      <c r="C22" s="381">
        <v>5</v>
      </c>
      <c r="D22" s="381">
        <v>6.5</v>
      </c>
      <c r="E22" s="421">
        <v>1233.33</v>
      </c>
      <c r="F22" s="421">
        <v>8016.6449999999995</v>
      </c>
      <c r="G22" s="380"/>
    </row>
    <row r="23" spans="1:9" s="370" customFormat="1" ht="11.25">
      <c r="A23" s="395"/>
      <c r="B23" s="379"/>
      <c r="C23" s="379"/>
      <c r="D23" s="379"/>
      <c r="E23" s="384"/>
      <c r="F23" s="384"/>
      <c r="G23" s="380"/>
    </row>
    <row r="24" spans="1:9" s="370" customFormat="1" ht="12" thickBot="1">
      <c r="F24" s="375" t="s">
        <v>304</v>
      </c>
      <c r="G24" s="387">
        <v>8016.6449999999995</v>
      </c>
    </row>
    <row r="25" spans="1:9" s="370" customFormat="1" ht="13.5" thickBot="1">
      <c r="A25" s="377" t="s">
        <v>320</v>
      </c>
    </row>
    <row r="26" spans="1:9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9" s="370" customFormat="1" ht="23.25" customHeight="1" thickBot="1">
      <c r="A27" s="401" t="s">
        <v>340</v>
      </c>
      <c r="B27" s="402">
        <v>83348.649602487611</v>
      </c>
      <c r="C27" s="403">
        <v>185</v>
      </c>
      <c r="D27" s="402">
        <v>154195.00176460209</v>
      </c>
      <c r="E27" s="403">
        <v>180</v>
      </c>
      <c r="F27" s="404">
        <v>856.63889869223385</v>
      </c>
      <c r="G27" s="405"/>
      <c r="H27" s="370" t="s">
        <v>341</v>
      </c>
    </row>
    <row r="28" spans="1:9" s="370" customFormat="1" ht="12" thickBot="1">
      <c r="F28" s="375" t="s">
        <v>304</v>
      </c>
      <c r="G28" s="407">
        <v>856.63889869223385</v>
      </c>
    </row>
    <row r="29" spans="1:9" s="370" customFormat="1" ht="12" thickBot="1">
      <c r="F29" s="408"/>
    </row>
    <row r="30" spans="1:9" s="370" customFormat="1" ht="12" thickBot="1">
      <c r="D30" s="409" t="s">
        <v>327</v>
      </c>
      <c r="E30" s="410"/>
      <c r="F30" s="410"/>
      <c r="G30" s="407">
        <v>22349</v>
      </c>
      <c r="I30" s="411"/>
    </row>
    <row r="31" spans="1:9" s="370" customFormat="1">
      <c r="A31" s="377"/>
    </row>
    <row r="32" spans="1:9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5" customHeight="1">
      <c r="C34" s="759" t="s">
        <v>67</v>
      </c>
      <c r="D34" s="759"/>
      <c r="E34" s="759"/>
      <c r="F34" s="416">
        <v>0.23</v>
      </c>
      <c r="G34" s="417">
        <v>5140.2700000000004</v>
      </c>
    </row>
    <row r="35" spans="1:9" s="370" customFormat="1" ht="15" customHeight="1">
      <c r="C35" s="759" t="s">
        <v>256</v>
      </c>
      <c r="D35" s="759"/>
      <c r="E35" s="759"/>
      <c r="F35" s="416">
        <v>0.02</v>
      </c>
      <c r="G35" s="417">
        <v>446.98</v>
      </c>
    </row>
    <row r="36" spans="1:9" s="370" customFormat="1" ht="15" customHeight="1">
      <c r="A36" s="369"/>
      <c r="B36" s="372"/>
      <c r="C36" s="759" t="s">
        <v>70</v>
      </c>
      <c r="D36" s="759"/>
      <c r="E36" s="759"/>
      <c r="F36" s="416">
        <v>0.05</v>
      </c>
      <c r="G36" s="417">
        <v>1117.45</v>
      </c>
      <c r="I36" s="418"/>
    </row>
    <row r="37" spans="1:9" s="370" customFormat="1" ht="15" customHeight="1">
      <c r="A37" s="372"/>
      <c r="C37" s="758" t="s">
        <v>330</v>
      </c>
      <c r="D37" s="758"/>
      <c r="E37" s="758"/>
      <c r="F37" s="758"/>
      <c r="G37" s="419">
        <v>29054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16886-60A7-47BE-AB41-36D661350ED3}">
  <sheetPr>
    <tabColor rgb="FF7030A0"/>
  </sheetPr>
  <dimension ref="A1:J53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2.4257812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5.25" customHeight="1">
      <c r="A1" s="768" t="s">
        <v>411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3.5" customHeight="1" thickBot="1">
      <c r="A4" s="778" t="s">
        <v>408</v>
      </c>
      <c r="B4" s="779"/>
      <c r="C4" s="780"/>
      <c r="D4" s="778" t="s">
        <v>342</v>
      </c>
      <c r="E4" s="779"/>
      <c r="F4" s="779"/>
      <c r="G4" s="780"/>
      <c r="I4" s="370" t="s">
        <v>342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42</v>
      </c>
      <c r="D7" s="429" t="s">
        <v>296</v>
      </c>
      <c r="E7" s="375">
        <v>2.2000000000000002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 customHeight="1">
      <c r="A10" s="785" t="s">
        <v>303</v>
      </c>
      <c r="B10" s="785"/>
      <c r="C10" s="430"/>
      <c r="D10" s="382"/>
      <c r="E10" s="383">
        <v>0.1</v>
      </c>
      <c r="F10" s="384">
        <v>1199.4055692802383</v>
      </c>
      <c r="G10" s="380"/>
    </row>
    <row r="11" spans="1:9" s="370" customFormat="1" ht="11.25" customHeight="1">
      <c r="A11" s="783"/>
      <c r="B11" s="784"/>
      <c r="C11" s="430"/>
      <c r="D11" s="382"/>
      <c r="E11" s="431"/>
      <c r="F11" s="384"/>
      <c r="G11" s="380"/>
    </row>
    <row r="12" spans="1:9" s="370" customFormat="1" ht="11.25" customHeight="1">
      <c r="A12" s="785"/>
      <c r="B12" s="785"/>
      <c r="C12" s="432"/>
      <c r="D12" s="433"/>
      <c r="E12" s="434"/>
      <c r="F12" s="384"/>
      <c r="G12" s="380"/>
    </row>
    <row r="13" spans="1:9" s="370" customFormat="1" ht="11.25" customHeight="1">
      <c r="A13" s="785"/>
      <c r="B13" s="785"/>
      <c r="C13" s="432"/>
      <c r="D13" s="433"/>
      <c r="E13" s="434"/>
      <c r="F13" s="384"/>
      <c r="G13" s="380"/>
    </row>
    <row r="14" spans="1:9" s="370" customFormat="1" ht="12" thickBot="1">
      <c r="F14" s="375" t="s">
        <v>304</v>
      </c>
      <c r="G14" s="387">
        <v>1199.4055692802383</v>
      </c>
    </row>
    <row r="15" spans="1:9" s="370" customFormat="1" ht="13.5" thickBot="1">
      <c r="A15" s="377" t="s">
        <v>305</v>
      </c>
    </row>
    <row r="16" spans="1:9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10" s="370" customFormat="1" ht="23.25" customHeight="1">
      <c r="A17" s="786"/>
      <c r="B17" s="787"/>
      <c r="C17" s="381"/>
      <c r="D17" s="421"/>
      <c r="E17" s="381"/>
      <c r="F17" s="421"/>
      <c r="G17" s="380"/>
    </row>
    <row r="18" spans="1:10" s="370" customFormat="1" ht="11.25">
      <c r="A18" s="764" t="s">
        <v>338</v>
      </c>
      <c r="B18" s="765"/>
      <c r="C18" s="379" t="s">
        <v>27</v>
      </c>
      <c r="D18" s="384">
        <v>6667</v>
      </c>
      <c r="E18" s="379">
        <v>1.3</v>
      </c>
      <c r="F18" s="384">
        <v>8667.1</v>
      </c>
      <c r="G18" s="380"/>
    </row>
    <row r="19" spans="1:10" s="370" customFormat="1" ht="11.25">
      <c r="A19" s="783"/>
      <c r="B19" s="784"/>
      <c r="C19" s="430"/>
      <c r="D19" s="433"/>
      <c r="E19" s="430"/>
      <c r="F19" s="384"/>
      <c r="G19" s="380"/>
    </row>
    <row r="20" spans="1:10" s="370" customFormat="1" ht="12.75" customHeight="1">
      <c r="A20" s="766"/>
      <c r="B20" s="767"/>
      <c r="C20" s="379"/>
      <c r="D20" s="384"/>
      <c r="E20" s="379"/>
      <c r="F20" s="384"/>
      <c r="G20" s="380"/>
    </row>
    <row r="21" spans="1:10" s="370" customFormat="1" ht="12" thickBot="1">
      <c r="F21" s="375" t="s">
        <v>304</v>
      </c>
      <c r="G21" s="387">
        <v>8667.1</v>
      </c>
    </row>
    <row r="22" spans="1:10" s="370" customFormat="1" ht="13.5" thickBot="1">
      <c r="A22" s="377" t="s">
        <v>314</v>
      </c>
    </row>
    <row r="23" spans="1:10" s="370" customFormat="1" ht="11.25">
      <c r="A23" s="392" t="s">
        <v>315</v>
      </c>
      <c r="B23" s="393" t="s">
        <v>316</v>
      </c>
      <c r="C23" s="388" t="s">
        <v>317</v>
      </c>
      <c r="D23" s="388" t="s">
        <v>318</v>
      </c>
      <c r="E23" s="388" t="s">
        <v>319</v>
      </c>
      <c r="F23" s="389" t="s">
        <v>302</v>
      </c>
      <c r="G23" s="394"/>
    </row>
    <row r="24" spans="1:10" s="370" customFormat="1" ht="38.25" customHeight="1">
      <c r="A24" s="395" t="s">
        <v>339</v>
      </c>
      <c r="B24" s="381">
        <v>1.3</v>
      </c>
      <c r="C24" s="435">
        <v>5</v>
      </c>
      <c r="D24" s="435">
        <v>6.5</v>
      </c>
      <c r="E24" s="436">
        <v>1233.33</v>
      </c>
      <c r="F24" s="421">
        <v>8016.6449999999995</v>
      </c>
      <c r="G24" s="380"/>
    </row>
    <row r="25" spans="1:10" s="370" customFormat="1" ht="11.25">
      <c r="A25" s="395"/>
      <c r="B25" s="379"/>
      <c r="C25" s="379"/>
      <c r="D25" s="379"/>
      <c r="E25" s="384"/>
      <c r="F25" s="384"/>
      <c r="G25" s="380"/>
    </row>
    <row r="26" spans="1:10" s="370" customFormat="1" ht="12" thickBot="1">
      <c r="F26" s="375" t="s">
        <v>304</v>
      </c>
      <c r="G26" s="387">
        <v>8016.6449999999995</v>
      </c>
    </row>
    <row r="27" spans="1:10" s="370" customFormat="1" ht="13.5" thickBot="1">
      <c r="A27" s="377" t="s">
        <v>320</v>
      </c>
    </row>
    <row r="28" spans="1:10" s="370" customFormat="1" ht="11.25">
      <c r="A28" s="392" t="s">
        <v>321</v>
      </c>
      <c r="B28" s="397" t="s">
        <v>322</v>
      </c>
      <c r="C28" s="398" t="s">
        <v>323</v>
      </c>
      <c r="D28" s="399" t="s">
        <v>324</v>
      </c>
      <c r="E28" s="400" t="s">
        <v>301</v>
      </c>
      <c r="F28" s="389" t="s">
        <v>302</v>
      </c>
      <c r="G28" s="390"/>
    </row>
    <row r="29" spans="1:10" s="370" customFormat="1" ht="23.25" customHeight="1" thickBot="1">
      <c r="A29" s="401" t="s">
        <v>325</v>
      </c>
      <c r="B29" s="402">
        <v>116698.92025429347</v>
      </c>
      <c r="C29" s="403">
        <v>185</v>
      </c>
      <c r="D29" s="402">
        <v>215893.00247044291</v>
      </c>
      <c r="E29" s="403">
        <v>18</v>
      </c>
      <c r="F29" s="404">
        <v>11994.055692802383</v>
      </c>
      <c r="G29" s="405"/>
      <c r="H29" s="370" t="s">
        <v>326</v>
      </c>
    </row>
    <row r="30" spans="1:10" s="370" customFormat="1" ht="12" thickBot="1">
      <c r="F30" s="375" t="s">
        <v>304</v>
      </c>
      <c r="G30" s="407">
        <v>11994.055692802383</v>
      </c>
      <c r="I30" s="412"/>
    </row>
    <row r="31" spans="1:10" s="370" customFormat="1" ht="12" thickBot="1">
      <c r="F31" s="408"/>
      <c r="I31" s="412"/>
    </row>
    <row r="32" spans="1:10" s="370" customFormat="1" ht="12" thickBot="1">
      <c r="D32" s="409" t="s">
        <v>327</v>
      </c>
      <c r="E32" s="410"/>
      <c r="F32" s="410"/>
      <c r="G32" s="407">
        <v>29877</v>
      </c>
      <c r="I32" s="411"/>
      <c r="J32" s="411"/>
    </row>
    <row r="33" spans="1:9" s="370" customFormat="1">
      <c r="A33" s="377"/>
    </row>
    <row r="34" spans="1:9" s="370" customFormat="1" ht="11.25">
      <c r="A34" s="410"/>
      <c r="B34" s="410"/>
      <c r="C34" s="408"/>
      <c r="D34" s="410"/>
      <c r="E34" s="408"/>
      <c r="F34" s="408"/>
    </row>
    <row r="35" spans="1:9" s="370" customFormat="1" ht="13.5" customHeight="1">
      <c r="A35" s="375"/>
      <c r="B35" s="427"/>
      <c r="C35" s="758" t="s">
        <v>11</v>
      </c>
      <c r="D35" s="758"/>
      <c r="E35" s="758"/>
      <c r="F35" s="428" t="s">
        <v>328</v>
      </c>
      <c r="G35" s="415" t="s">
        <v>329</v>
      </c>
    </row>
    <row r="36" spans="1:9" s="370" customFormat="1" ht="11.25">
      <c r="C36" s="759" t="s">
        <v>67</v>
      </c>
      <c r="D36" s="759"/>
      <c r="E36" s="759"/>
      <c r="F36" s="416">
        <v>0.23</v>
      </c>
      <c r="G36" s="417">
        <v>6871.71</v>
      </c>
    </row>
    <row r="37" spans="1:9" s="370" customFormat="1" ht="11.25">
      <c r="C37" s="759" t="s">
        <v>256</v>
      </c>
      <c r="D37" s="759"/>
      <c r="E37" s="759"/>
      <c r="F37" s="416">
        <v>0.02</v>
      </c>
      <c r="G37" s="417">
        <v>597.54</v>
      </c>
    </row>
    <row r="38" spans="1:9" s="370" customFormat="1">
      <c r="A38" s="369"/>
      <c r="B38" s="372"/>
      <c r="C38" s="759" t="s">
        <v>70</v>
      </c>
      <c r="D38" s="759"/>
      <c r="E38" s="759"/>
      <c r="F38" s="416">
        <v>0.05</v>
      </c>
      <c r="G38" s="417">
        <v>1493.8500000000001</v>
      </c>
      <c r="I38" s="418"/>
    </row>
    <row r="39" spans="1:9" s="370" customFormat="1" ht="11.25">
      <c r="A39" s="372"/>
      <c r="C39" s="758" t="s">
        <v>330</v>
      </c>
      <c r="D39" s="758"/>
      <c r="E39" s="758"/>
      <c r="F39" s="758"/>
      <c r="G39" s="419">
        <v>38840</v>
      </c>
      <c r="I39" s="418"/>
    </row>
    <row r="40" spans="1:9" s="370" customFormat="1" ht="11.25">
      <c r="A40" s="760"/>
      <c r="B40" s="760"/>
      <c r="C40" s="760"/>
      <c r="E40" s="760"/>
      <c r="F40" s="760"/>
      <c r="G40" s="760"/>
    </row>
    <row r="41" spans="1:9" s="370" customFormat="1" ht="9" customHeight="1">
      <c r="A41" s="420"/>
      <c r="B41" s="410"/>
      <c r="C41" s="410"/>
      <c r="D41" s="410"/>
      <c r="E41" s="410"/>
      <c r="F41" s="410"/>
      <c r="G41" s="410"/>
    </row>
    <row r="42" spans="1:9" s="370" customFormat="1" ht="11.25">
      <c r="A42" s="756" t="s">
        <v>331</v>
      </c>
      <c r="B42" s="756"/>
      <c r="D42" s="372"/>
      <c r="E42" s="372"/>
    </row>
    <row r="43" spans="1:9" s="370" customFormat="1" ht="11.25">
      <c r="A43" s="265" t="s">
        <v>332</v>
      </c>
      <c r="B43" s="307"/>
      <c r="C43" s="307"/>
      <c r="D43" s="370" t="s">
        <v>333</v>
      </c>
    </row>
    <row r="44" spans="1:9" s="370" customFormat="1" ht="11.25">
      <c r="A44" s="265" t="s">
        <v>333</v>
      </c>
      <c r="B44" s="307"/>
      <c r="C44" s="307"/>
      <c r="D44" s="370" t="s">
        <v>333</v>
      </c>
    </row>
    <row r="45" spans="1:9" s="370" customFormat="1" ht="11.25"/>
    <row r="46" spans="1:9" s="370" customFormat="1" ht="11.25">
      <c r="A46" s="265" t="s">
        <v>409</v>
      </c>
    </row>
    <row r="47" spans="1:9" s="370" customFormat="1" ht="11.25">
      <c r="A47" s="757"/>
      <c r="B47" s="757"/>
      <c r="C47" s="757"/>
      <c r="D47" s="757"/>
      <c r="E47" s="757"/>
      <c r="F47" s="757"/>
      <c r="G47" s="757"/>
    </row>
    <row r="48" spans="1:9" s="370" customFormat="1" ht="11.25">
      <c r="A48" s="781"/>
      <c r="B48" s="781"/>
      <c r="C48" s="781"/>
      <c r="D48" s="781"/>
      <c r="E48" s="781"/>
      <c r="F48" s="781"/>
      <c r="G48" s="781"/>
    </row>
    <row r="49" s="370" customFormat="1" ht="11.25"/>
    <row r="50" s="370" customFormat="1" ht="11.25"/>
    <row r="51" s="370" customFormat="1" ht="11.25"/>
    <row r="52" s="370" customFormat="1" ht="11.25"/>
    <row r="53" s="370" customFormat="1" ht="11.25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EE05B-AFF6-4851-8BA3-086848E150A5}">
  <sheetPr>
    <tabColor rgb="FF7030A0"/>
  </sheetPr>
  <dimension ref="A1:J51"/>
  <sheetViews>
    <sheetView view="pageBreakPreview" zoomScale="106" zoomScaleNormal="80" zoomScaleSheetLayoutView="106" workbookViewId="0">
      <selection sqref="A1:XFD1048576"/>
    </sheetView>
  </sheetViews>
  <sheetFormatPr baseColWidth="10" defaultRowHeight="12.75"/>
  <cols>
    <col min="1" max="1" width="31.7109375" style="369" customWidth="1"/>
    <col min="2" max="2" width="19.1406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8" width="11.42578125" style="369"/>
    <col min="9" max="9" width="12.140625" style="369" bestFit="1" customWidth="1"/>
    <col min="10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10" ht="34.5" customHeight="1">
      <c r="A1" s="768" t="s">
        <v>411</v>
      </c>
      <c r="B1" s="769"/>
      <c r="C1" s="770" t="s">
        <v>289</v>
      </c>
      <c r="D1" s="771"/>
      <c r="E1" s="771"/>
      <c r="F1" s="771"/>
      <c r="G1" s="772"/>
      <c r="H1" s="368"/>
    </row>
    <row r="2" spans="1:10" s="370" customFormat="1" ht="14.2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10" s="370" customFormat="1" ht="12" thickBot="1"/>
    <row r="4" spans="1:10" s="370" customFormat="1" ht="54" customHeight="1" thickBot="1">
      <c r="A4" s="778" t="s">
        <v>408</v>
      </c>
      <c r="B4" s="779"/>
      <c r="C4" s="780"/>
      <c r="D4" s="778" t="s">
        <v>343</v>
      </c>
      <c r="E4" s="779"/>
      <c r="F4" s="779"/>
      <c r="G4" s="780"/>
      <c r="J4" s="370" t="s">
        <v>343</v>
      </c>
    </row>
    <row r="5" spans="1:10" s="370" customFormat="1" ht="11.25">
      <c r="A5" s="371"/>
      <c r="B5" s="371"/>
      <c r="C5" s="371"/>
      <c r="D5" s="371"/>
      <c r="E5" s="371"/>
      <c r="F5" s="371"/>
      <c r="G5" s="371"/>
    </row>
    <row r="6" spans="1:10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10" s="370" customFormat="1" ht="12" customHeight="1">
      <c r="A7" s="372"/>
      <c r="B7" s="375"/>
      <c r="C7" s="375">
        <v>43</v>
      </c>
      <c r="D7" s="375" t="s">
        <v>296</v>
      </c>
      <c r="E7" s="375">
        <v>2.2999999999999998</v>
      </c>
      <c r="F7" s="372"/>
      <c r="G7" s="372"/>
    </row>
    <row r="8" spans="1:10" s="370" customFormat="1">
      <c r="A8" s="377" t="s">
        <v>297</v>
      </c>
    </row>
    <row r="9" spans="1:10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0" s="370" customFormat="1" ht="11.25" customHeight="1">
      <c r="A10" s="785" t="s">
        <v>344</v>
      </c>
      <c r="B10" s="785"/>
      <c r="C10" s="432"/>
      <c r="D10" s="433">
        <v>166000</v>
      </c>
      <c r="E10" s="434">
        <v>45</v>
      </c>
      <c r="F10" s="384">
        <v>3688.8888888888887</v>
      </c>
      <c r="G10" s="380"/>
    </row>
    <row r="11" spans="1:10" s="370" customFormat="1" ht="11.25" customHeight="1">
      <c r="A11" s="785" t="s">
        <v>345</v>
      </c>
      <c r="B11" s="785"/>
      <c r="C11" s="432"/>
      <c r="D11" s="433">
        <v>121000</v>
      </c>
      <c r="E11" s="434">
        <v>45</v>
      </c>
      <c r="F11" s="384">
        <v>2688.8888888888887</v>
      </c>
      <c r="G11" s="380"/>
    </row>
    <row r="12" spans="1:10" s="370" customFormat="1" ht="11.25" customHeight="1">
      <c r="A12" s="785" t="s">
        <v>346</v>
      </c>
      <c r="B12" s="785"/>
      <c r="C12" s="432"/>
      <c r="D12" s="433">
        <v>116000</v>
      </c>
      <c r="E12" s="434">
        <v>45</v>
      </c>
      <c r="F12" s="384">
        <v>2577.7777777777778</v>
      </c>
      <c r="G12" s="380"/>
    </row>
    <row r="13" spans="1:10" s="370" customFormat="1" ht="11.25">
      <c r="A13" s="785" t="s">
        <v>303</v>
      </c>
      <c r="B13" s="785"/>
      <c r="C13" s="432"/>
      <c r="D13" s="382"/>
      <c r="E13" s="383">
        <v>0.01</v>
      </c>
      <c r="F13" s="384">
        <v>6.1683714991555121</v>
      </c>
      <c r="G13" s="380"/>
    </row>
    <row r="14" spans="1:10" s="370" customFormat="1" ht="12" thickBot="1">
      <c r="F14" s="375" t="s">
        <v>304</v>
      </c>
      <c r="G14" s="387">
        <v>8961.7239270547107</v>
      </c>
    </row>
    <row r="15" spans="1:10" s="370" customFormat="1" ht="13.5" thickBot="1">
      <c r="A15" s="377" t="s">
        <v>305</v>
      </c>
    </row>
    <row r="16" spans="1:10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10" s="370" customFormat="1" ht="11.25">
      <c r="A17" s="785" t="s">
        <v>347</v>
      </c>
      <c r="B17" s="785"/>
      <c r="C17" s="430" t="s">
        <v>27</v>
      </c>
      <c r="D17" s="433">
        <v>55000</v>
      </c>
      <c r="E17" s="430">
        <v>1.3</v>
      </c>
      <c r="F17" s="384">
        <v>71500</v>
      </c>
      <c r="G17" s="380"/>
    </row>
    <row r="18" spans="1:10" s="370" customFormat="1" ht="12.75" customHeight="1">
      <c r="A18" s="764" t="s">
        <v>348</v>
      </c>
      <c r="B18" s="765"/>
      <c r="C18" s="379" t="s">
        <v>349</v>
      </c>
      <c r="D18" s="433">
        <v>40</v>
      </c>
      <c r="E18" s="379">
        <v>24</v>
      </c>
      <c r="F18" s="384">
        <v>960</v>
      </c>
      <c r="G18" s="380"/>
    </row>
    <row r="19" spans="1:10" s="370" customFormat="1" ht="12" thickBot="1">
      <c r="F19" s="375" t="s">
        <v>304</v>
      </c>
      <c r="G19" s="387">
        <v>72460</v>
      </c>
    </row>
    <row r="20" spans="1:10" s="370" customFormat="1" ht="13.5" thickBot="1">
      <c r="A20" s="377" t="s">
        <v>314</v>
      </c>
    </row>
    <row r="21" spans="1:10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10" s="370" customFormat="1" ht="11.25">
      <c r="A22" s="401" t="s">
        <v>350</v>
      </c>
      <c r="B22" s="403">
        <v>1.3</v>
      </c>
      <c r="C22" s="435">
        <v>18.82</v>
      </c>
      <c r="D22" s="379">
        <v>24.466000000000001</v>
      </c>
      <c r="E22" s="436">
        <v>1233.33</v>
      </c>
      <c r="F22" s="384">
        <v>30174.65178</v>
      </c>
      <c r="G22" s="380"/>
    </row>
    <row r="23" spans="1:10" s="370" customFormat="1" ht="11.25">
      <c r="A23" s="395"/>
      <c r="B23" s="379"/>
      <c r="C23" s="379"/>
      <c r="D23" s="379"/>
      <c r="E23" s="384"/>
      <c r="F23" s="384">
        <v>0</v>
      </c>
      <c r="G23" s="380"/>
    </row>
    <row r="24" spans="1:10" s="370" customFormat="1" ht="12" thickBot="1">
      <c r="F24" s="375" t="s">
        <v>304</v>
      </c>
      <c r="G24" s="387">
        <v>30174.65178</v>
      </c>
    </row>
    <row r="25" spans="1:10" s="370" customFormat="1" ht="13.5" thickBot="1">
      <c r="A25" s="377" t="s">
        <v>320</v>
      </c>
    </row>
    <row r="26" spans="1:10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10" s="370" customFormat="1" ht="18" customHeight="1" thickBot="1">
      <c r="A27" s="401" t="s">
        <v>325</v>
      </c>
      <c r="B27" s="402">
        <v>116698.92025429347</v>
      </c>
      <c r="C27" s="403">
        <v>185</v>
      </c>
      <c r="D27" s="402">
        <v>215893.00247044291</v>
      </c>
      <c r="E27" s="403">
        <v>350</v>
      </c>
      <c r="F27" s="404">
        <v>616.83714991555121</v>
      </c>
      <c r="G27" s="405"/>
      <c r="H27" s="370" t="s">
        <v>326</v>
      </c>
    </row>
    <row r="28" spans="1:10" s="370" customFormat="1" ht="12" thickBot="1">
      <c r="F28" s="375" t="s">
        <v>304</v>
      </c>
      <c r="G28" s="407">
        <v>616.83714991555121</v>
      </c>
      <c r="I28" s="412"/>
    </row>
    <row r="29" spans="1:10" s="370" customFormat="1" ht="12" thickBot="1">
      <c r="F29" s="408"/>
      <c r="I29" s="412"/>
    </row>
    <row r="30" spans="1:10" s="370" customFormat="1" ht="12" thickBot="1">
      <c r="D30" s="409" t="s">
        <v>327</v>
      </c>
      <c r="E30" s="410"/>
      <c r="F30" s="410"/>
      <c r="G30" s="407">
        <v>112213</v>
      </c>
      <c r="I30" s="411">
        <v>10099170</v>
      </c>
      <c r="J30" s="411"/>
    </row>
    <row r="31" spans="1:10" s="370" customFormat="1">
      <c r="A31" s="377"/>
    </row>
    <row r="32" spans="1:10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1.25">
      <c r="C34" s="759" t="s">
        <v>67</v>
      </c>
      <c r="D34" s="759"/>
      <c r="E34" s="759"/>
      <c r="F34" s="416">
        <v>0.23</v>
      </c>
      <c r="G34" s="417">
        <v>25808.99</v>
      </c>
    </row>
    <row r="35" spans="1:9" s="370" customFormat="1" ht="11.25">
      <c r="C35" s="759" t="s">
        <v>256</v>
      </c>
      <c r="D35" s="759"/>
      <c r="E35" s="759"/>
      <c r="F35" s="416">
        <v>0.02</v>
      </c>
      <c r="G35" s="417">
        <v>2244.2600000000002</v>
      </c>
    </row>
    <row r="36" spans="1:9" s="370" customFormat="1">
      <c r="A36" s="369"/>
      <c r="B36" s="372"/>
      <c r="C36" s="759" t="s">
        <v>70</v>
      </c>
      <c r="D36" s="759"/>
      <c r="E36" s="759"/>
      <c r="F36" s="416">
        <v>0.05</v>
      </c>
      <c r="G36" s="417">
        <v>5610.6500000000005</v>
      </c>
      <c r="I36" s="418"/>
    </row>
    <row r="37" spans="1:9" s="370" customFormat="1" ht="11.25">
      <c r="A37" s="372"/>
      <c r="C37" s="758" t="s">
        <v>330</v>
      </c>
      <c r="D37" s="758"/>
      <c r="E37" s="758"/>
      <c r="F37" s="758"/>
      <c r="G37" s="419">
        <v>145877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3:B13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57648-0BBC-4C0A-897C-57D865AA9ADB}">
  <sheetPr>
    <tabColor rgb="FF7030A0"/>
  </sheetPr>
  <dimension ref="A1:M48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31.7109375" style="369" customWidth="1"/>
    <col min="2" max="2" width="19.140625" style="369" customWidth="1"/>
    <col min="3" max="3" width="11.140625" style="369" customWidth="1"/>
    <col min="4" max="4" width="10.85546875" style="369" customWidth="1"/>
    <col min="5" max="5" width="10.140625" style="369" customWidth="1"/>
    <col min="6" max="6" width="11.7109375" style="369" customWidth="1"/>
    <col min="7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0" customHeight="1">
      <c r="A1" s="768" t="s">
        <v>411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2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54" customHeight="1" thickBot="1">
      <c r="A4" s="778" t="s">
        <v>408</v>
      </c>
      <c r="B4" s="779"/>
      <c r="C4" s="780"/>
      <c r="D4" s="778" t="s">
        <v>351</v>
      </c>
      <c r="E4" s="779"/>
      <c r="F4" s="779"/>
      <c r="G4" s="780"/>
      <c r="I4" s="370" t="s">
        <v>351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352</v>
      </c>
      <c r="F6" s="376"/>
      <c r="G6" s="376"/>
    </row>
    <row r="7" spans="1:9" s="370" customFormat="1" ht="12" customHeight="1">
      <c r="A7" s="372"/>
      <c r="B7" s="375"/>
      <c r="C7" s="375">
        <v>44</v>
      </c>
      <c r="D7" s="375" t="s">
        <v>296</v>
      </c>
      <c r="E7" s="375">
        <v>2.4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85" t="s">
        <v>303</v>
      </c>
      <c r="B10" s="785"/>
      <c r="C10" s="432"/>
      <c r="D10" s="382"/>
      <c r="E10" s="383">
        <v>0.05</v>
      </c>
      <c r="F10" s="384">
        <v>43.178600494088585</v>
      </c>
      <c r="G10" s="380"/>
    </row>
    <row r="11" spans="1:9" s="370" customFormat="1" ht="12" thickBot="1">
      <c r="F11" s="375" t="s">
        <v>304</v>
      </c>
      <c r="G11" s="387">
        <v>43.178600494088585</v>
      </c>
    </row>
    <row r="12" spans="1:9" s="370" customFormat="1" ht="13.5" thickBot="1">
      <c r="A12" s="377" t="s">
        <v>305</v>
      </c>
    </row>
    <row r="13" spans="1:9" s="370" customFormat="1" ht="12.75" customHeight="1">
      <c r="A13" s="762" t="s">
        <v>298</v>
      </c>
      <c r="B13" s="763"/>
      <c r="C13" s="388" t="s">
        <v>306</v>
      </c>
      <c r="D13" s="388" t="s">
        <v>307</v>
      </c>
      <c r="E13" s="388" t="s">
        <v>308</v>
      </c>
      <c r="F13" s="389" t="s">
        <v>302</v>
      </c>
      <c r="G13" s="390"/>
    </row>
    <row r="14" spans="1:9" s="370" customFormat="1" ht="11.25">
      <c r="A14" s="785" t="s">
        <v>353</v>
      </c>
      <c r="B14" s="785"/>
      <c r="C14" s="430" t="s">
        <v>34</v>
      </c>
      <c r="D14" s="433">
        <v>5200</v>
      </c>
      <c r="E14" s="430">
        <v>1.05</v>
      </c>
      <c r="F14" s="384">
        <v>5460</v>
      </c>
      <c r="G14" s="380"/>
    </row>
    <row r="15" spans="1:9" s="370" customFormat="1" ht="12.75" customHeight="1">
      <c r="A15" s="764" t="s">
        <v>309</v>
      </c>
      <c r="B15" s="765"/>
      <c r="C15" s="379" t="s">
        <v>310</v>
      </c>
      <c r="D15" s="384">
        <v>7400</v>
      </c>
      <c r="E15" s="391">
        <v>1.0500000000000001E-2</v>
      </c>
      <c r="F15" s="384">
        <v>77.7</v>
      </c>
      <c r="G15" s="380"/>
    </row>
    <row r="16" spans="1:9" s="370" customFormat="1" ht="12" thickBot="1">
      <c r="F16" s="375" t="s">
        <v>304</v>
      </c>
      <c r="G16" s="387">
        <v>5537.7</v>
      </c>
    </row>
    <row r="17" spans="1:13" s="370" customFormat="1" ht="13.5" thickBot="1">
      <c r="A17" s="377" t="s">
        <v>314</v>
      </c>
    </row>
    <row r="18" spans="1:13" s="370" customFormat="1" ht="11.25">
      <c r="A18" s="392" t="s">
        <v>315</v>
      </c>
      <c r="B18" s="393" t="s">
        <v>316</v>
      </c>
      <c r="C18" s="388" t="s">
        <v>317</v>
      </c>
      <c r="D18" s="388" t="s">
        <v>318</v>
      </c>
      <c r="E18" s="388" t="s">
        <v>319</v>
      </c>
      <c r="F18" s="389" t="s">
        <v>302</v>
      </c>
      <c r="G18" s="394"/>
    </row>
    <row r="19" spans="1:13" s="370" customFormat="1" ht="15.75" customHeight="1">
      <c r="A19" s="395" t="s">
        <v>354</v>
      </c>
      <c r="B19" s="396">
        <v>1.05</v>
      </c>
      <c r="C19" s="379">
        <v>7.92</v>
      </c>
      <c r="D19" s="379">
        <v>8.3160000000000007</v>
      </c>
      <c r="E19" s="384">
        <v>2</v>
      </c>
      <c r="F19" s="384">
        <v>16.632000000000001</v>
      </c>
      <c r="G19" s="380"/>
    </row>
    <row r="20" spans="1:13" s="370" customFormat="1" ht="11.25">
      <c r="A20" s="395"/>
      <c r="B20" s="379"/>
      <c r="C20" s="379"/>
      <c r="D20" s="379"/>
      <c r="E20" s="384"/>
      <c r="F20" s="384">
        <v>0</v>
      </c>
      <c r="G20" s="380"/>
    </row>
    <row r="21" spans="1:13" s="370" customFormat="1" ht="12" thickBot="1">
      <c r="F21" s="375" t="s">
        <v>304</v>
      </c>
      <c r="G21" s="387">
        <v>16.632000000000001</v>
      </c>
      <c r="K21" s="370">
        <v>6</v>
      </c>
    </row>
    <row r="22" spans="1:13" s="370" customFormat="1" ht="13.5" thickBot="1">
      <c r="A22" s="377" t="s">
        <v>320</v>
      </c>
    </row>
    <row r="23" spans="1:13" s="370" customFormat="1" ht="11.25">
      <c r="A23" s="392" t="s">
        <v>321</v>
      </c>
      <c r="B23" s="397" t="s">
        <v>322</v>
      </c>
      <c r="C23" s="398" t="s">
        <v>323</v>
      </c>
      <c r="D23" s="399" t="s">
        <v>324</v>
      </c>
      <c r="E23" s="400" t="s">
        <v>301</v>
      </c>
      <c r="F23" s="389" t="s">
        <v>302</v>
      </c>
      <c r="G23" s="390"/>
    </row>
    <row r="24" spans="1:13" s="370" customFormat="1" ht="23.25" customHeight="1" thickBot="1">
      <c r="A24" s="401" t="s">
        <v>325</v>
      </c>
      <c r="B24" s="402">
        <v>116698.92025429347</v>
      </c>
      <c r="C24" s="403">
        <v>185</v>
      </c>
      <c r="D24" s="402">
        <v>215893.00247044291</v>
      </c>
      <c r="E24" s="403">
        <v>250</v>
      </c>
      <c r="F24" s="404">
        <v>863.57200988177169</v>
      </c>
      <c r="G24" s="405"/>
      <c r="H24" s="370" t="s">
        <v>326</v>
      </c>
    </row>
    <row r="25" spans="1:13" s="370" customFormat="1" ht="12" thickBot="1">
      <c r="F25" s="375" t="s">
        <v>304</v>
      </c>
      <c r="G25" s="407">
        <v>863.57200988177169</v>
      </c>
      <c r="I25" s="412"/>
    </row>
    <row r="26" spans="1:13" s="370" customFormat="1" ht="12" thickBot="1">
      <c r="F26" s="408"/>
      <c r="I26" s="412"/>
    </row>
    <row r="27" spans="1:13" s="370" customFormat="1" ht="12" thickBot="1">
      <c r="D27" s="409" t="s">
        <v>327</v>
      </c>
      <c r="E27" s="410"/>
      <c r="F27" s="410"/>
      <c r="G27" s="407">
        <v>6461</v>
      </c>
      <c r="I27" s="411"/>
      <c r="J27" s="411"/>
    </row>
    <row r="28" spans="1:13" s="370" customFormat="1">
      <c r="A28" s="377"/>
    </row>
    <row r="29" spans="1:13" s="370" customFormat="1" ht="11.25">
      <c r="A29" s="410"/>
      <c r="B29" s="410"/>
      <c r="C29" s="408"/>
      <c r="D29" s="410"/>
      <c r="E29" s="408"/>
      <c r="F29" s="408"/>
    </row>
    <row r="30" spans="1:13" s="370" customFormat="1" ht="13.5" customHeight="1">
      <c r="A30" s="375"/>
      <c r="B30" s="427"/>
      <c r="C30" s="758" t="s">
        <v>11</v>
      </c>
      <c r="D30" s="758"/>
      <c r="E30" s="758"/>
      <c r="F30" s="428" t="s">
        <v>328</v>
      </c>
      <c r="G30" s="415" t="s">
        <v>329</v>
      </c>
    </row>
    <row r="31" spans="1:13" s="370" customFormat="1" ht="11.25">
      <c r="C31" s="759" t="s">
        <v>67</v>
      </c>
      <c r="D31" s="759"/>
      <c r="E31" s="759"/>
      <c r="F31" s="416">
        <v>0.23</v>
      </c>
      <c r="G31" s="417">
        <v>1486.03</v>
      </c>
    </row>
    <row r="32" spans="1:13" s="370" customFormat="1" ht="11.25">
      <c r="C32" s="759" t="s">
        <v>256</v>
      </c>
      <c r="D32" s="759"/>
      <c r="E32" s="759"/>
      <c r="F32" s="416">
        <v>0.02</v>
      </c>
      <c r="G32" s="417">
        <v>129.22</v>
      </c>
      <c r="I32" s="379" t="s">
        <v>355</v>
      </c>
      <c r="J32" s="379" t="s">
        <v>356</v>
      </c>
      <c r="K32" s="379" t="s">
        <v>357</v>
      </c>
      <c r="L32" s="379" t="s">
        <v>358</v>
      </c>
      <c r="M32" s="379" t="s">
        <v>359</v>
      </c>
    </row>
    <row r="33" spans="1:13" s="370" customFormat="1">
      <c r="A33" s="369"/>
      <c r="B33" s="372"/>
      <c r="C33" s="759" t="s">
        <v>70</v>
      </c>
      <c r="D33" s="759"/>
      <c r="E33" s="759"/>
      <c r="F33" s="416">
        <v>0.05</v>
      </c>
      <c r="G33" s="417">
        <v>323.05</v>
      </c>
      <c r="I33" s="386" t="s">
        <v>360</v>
      </c>
      <c r="J33" s="379">
        <v>6</v>
      </c>
      <c r="K33" s="379">
        <v>1</v>
      </c>
      <c r="L33" s="379">
        <v>6</v>
      </c>
      <c r="M33" s="437">
        <v>5333.333333333333</v>
      </c>
    </row>
    <row r="34" spans="1:13" s="370" customFormat="1" ht="11.25">
      <c r="A34" s="372"/>
      <c r="C34" s="758" t="s">
        <v>330</v>
      </c>
      <c r="D34" s="758"/>
      <c r="E34" s="758"/>
      <c r="F34" s="758"/>
      <c r="G34" s="419">
        <v>8399</v>
      </c>
      <c r="I34" s="386" t="s">
        <v>361</v>
      </c>
      <c r="J34" s="379">
        <v>6</v>
      </c>
      <c r="K34" s="379">
        <v>0.56000000000000005</v>
      </c>
      <c r="L34" s="379">
        <v>3.3600000000000003</v>
      </c>
      <c r="M34" s="437">
        <v>5505.9523809523807</v>
      </c>
    </row>
    <row r="35" spans="1:13" s="370" customFormat="1" ht="11.25">
      <c r="A35" s="760"/>
      <c r="B35" s="760"/>
      <c r="C35" s="760"/>
      <c r="E35" s="760"/>
      <c r="F35" s="760"/>
      <c r="G35" s="760"/>
      <c r="I35" s="379" t="s">
        <v>362</v>
      </c>
      <c r="J35" s="379">
        <v>6</v>
      </c>
      <c r="K35" s="379">
        <v>1.55</v>
      </c>
      <c r="L35" s="379">
        <v>9.3000000000000007</v>
      </c>
      <c r="M35" s="437">
        <v>5505.3763440860212</v>
      </c>
    </row>
    <row r="36" spans="1:13" s="370" customFormat="1" ht="15.75" customHeight="1">
      <c r="A36" s="420"/>
      <c r="B36" s="410"/>
      <c r="C36" s="410"/>
      <c r="D36" s="410"/>
      <c r="E36" s="410"/>
      <c r="F36" s="410"/>
      <c r="G36" s="410"/>
      <c r="I36" s="408"/>
      <c r="J36" s="408"/>
      <c r="K36" s="408"/>
      <c r="L36" s="408" t="s">
        <v>363</v>
      </c>
      <c r="M36" s="408">
        <v>5448.220686123911</v>
      </c>
    </row>
    <row r="37" spans="1:13" s="370" customFormat="1" ht="11.25">
      <c r="A37" s="756" t="s">
        <v>331</v>
      </c>
      <c r="B37" s="756"/>
      <c r="D37" s="372"/>
      <c r="E37" s="372"/>
      <c r="I37" s="408"/>
      <c r="J37" s="408"/>
      <c r="K37" s="408"/>
      <c r="L37" s="408"/>
      <c r="M37" s="408"/>
    </row>
    <row r="38" spans="1:13" s="370" customFormat="1" ht="11.25">
      <c r="A38" s="265" t="s">
        <v>332</v>
      </c>
      <c r="B38" s="307"/>
      <c r="C38" s="307"/>
      <c r="D38" s="370" t="s">
        <v>333</v>
      </c>
    </row>
    <row r="39" spans="1:13" s="370" customFormat="1" ht="11.25">
      <c r="A39" s="265" t="s">
        <v>333</v>
      </c>
      <c r="B39" s="307"/>
      <c r="C39" s="307"/>
      <c r="D39" s="370" t="s">
        <v>333</v>
      </c>
    </row>
    <row r="40" spans="1:13" s="370" customFormat="1" ht="11.25"/>
    <row r="41" spans="1:13" s="370" customFormat="1" ht="11.25">
      <c r="A41" s="265" t="s">
        <v>409</v>
      </c>
    </row>
    <row r="42" spans="1:13" s="370" customFormat="1" ht="11.25">
      <c r="A42" s="757"/>
      <c r="B42" s="757"/>
      <c r="C42" s="757"/>
      <c r="D42" s="757"/>
      <c r="E42" s="757"/>
      <c r="F42" s="757"/>
      <c r="G42" s="757"/>
    </row>
    <row r="43" spans="1:13" s="370" customFormat="1" ht="11.25">
      <c r="A43" s="781"/>
      <c r="B43" s="781"/>
      <c r="C43" s="781"/>
      <c r="D43" s="781"/>
      <c r="E43" s="781"/>
      <c r="F43" s="781"/>
      <c r="G43" s="781"/>
    </row>
    <row r="44" spans="1:13" s="370" customFormat="1" ht="11.25"/>
    <row r="45" spans="1:13" s="370" customFormat="1" ht="11.25"/>
    <row r="46" spans="1:13" s="370" customFormat="1" ht="11.25"/>
    <row r="47" spans="1:13" s="370" customFormat="1" ht="11.25"/>
    <row r="48" spans="1:13" s="370" customFormat="1" ht="11.25"/>
  </sheetData>
  <mergeCells count="19">
    <mergeCell ref="C32:E32"/>
    <mergeCell ref="A1:B1"/>
    <mergeCell ref="C1:G2"/>
    <mergeCell ref="A2:B2"/>
    <mergeCell ref="A4:C4"/>
    <mergeCell ref="D4:G4"/>
    <mergeCell ref="A10:B10"/>
    <mergeCell ref="A13:B13"/>
    <mergeCell ref="A14:B14"/>
    <mergeCell ref="A15:B15"/>
    <mergeCell ref="C30:E30"/>
    <mergeCell ref="C31:E31"/>
    <mergeCell ref="A43:G43"/>
    <mergeCell ref="C33:E33"/>
    <mergeCell ref="C34:F34"/>
    <mergeCell ref="A35:C35"/>
    <mergeCell ref="E35:G35"/>
    <mergeCell ref="A37:B37"/>
    <mergeCell ref="A42:G42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10D77-A45E-4B82-A452-A90BFB8DC94D}">
  <sheetPr>
    <tabColor rgb="FF7030A0"/>
  </sheetPr>
  <dimension ref="A1:J53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3.710937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3.75" customHeight="1">
      <c r="A1" s="790" t="s">
        <v>411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6.5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8" customHeight="1" thickBot="1">
      <c r="A4" s="778" t="s">
        <v>408</v>
      </c>
      <c r="B4" s="779"/>
      <c r="C4" s="780"/>
      <c r="D4" s="778" t="s">
        <v>364</v>
      </c>
      <c r="E4" s="779"/>
      <c r="F4" s="779"/>
      <c r="G4" s="780"/>
      <c r="I4" s="370" t="s">
        <v>364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45</v>
      </c>
      <c r="D7" s="375" t="s">
        <v>296</v>
      </c>
      <c r="E7" s="375">
        <v>2.5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 customHeight="1">
      <c r="A10" s="785" t="s">
        <v>303</v>
      </c>
      <c r="B10" s="785"/>
      <c r="C10" s="430"/>
      <c r="D10" s="382"/>
      <c r="E10" s="383">
        <v>0.05</v>
      </c>
      <c r="F10" s="384">
        <v>1982.7928798305982</v>
      </c>
      <c r="G10" s="380"/>
    </row>
    <row r="11" spans="1:9" s="370" customFormat="1" ht="11.25" customHeight="1">
      <c r="A11" s="788" t="s">
        <v>365</v>
      </c>
      <c r="B11" s="789"/>
      <c r="C11" s="435"/>
      <c r="D11" s="436">
        <v>6000</v>
      </c>
      <c r="E11" s="403">
        <v>3</v>
      </c>
      <c r="F11" s="421">
        <v>2000</v>
      </c>
      <c r="G11" s="380"/>
    </row>
    <row r="12" spans="1:9" s="370" customFormat="1" ht="12" thickBot="1">
      <c r="F12" s="375" t="s">
        <v>304</v>
      </c>
      <c r="G12" s="387">
        <v>3982.7928798305984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>
      <c r="A15" s="785" t="s">
        <v>366</v>
      </c>
      <c r="B15" s="785"/>
      <c r="C15" s="430" t="s">
        <v>27</v>
      </c>
      <c r="D15" s="433">
        <v>419250</v>
      </c>
      <c r="E15" s="430">
        <v>1.05</v>
      </c>
      <c r="F15" s="384">
        <v>440212.5</v>
      </c>
      <c r="G15" s="380"/>
    </row>
    <row r="16" spans="1:9" s="370" customFormat="1" ht="11.25">
      <c r="A16" s="782" t="s">
        <v>367</v>
      </c>
      <c r="B16" s="782"/>
      <c r="C16" s="381" t="s">
        <v>310</v>
      </c>
      <c r="D16" s="421">
        <v>7000</v>
      </c>
      <c r="E16" s="381">
        <v>1.3</v>
      </c>
      <c r="F16" s="384">
        <v>9100</v>
      </c>
      <c r="G16" s="380"/>
    </row>
    <row r="17" spans="1:10" s="370" customFormat="1" ht="18.75" customHeight="1">
      <c r="A17" s="788" t="s">
        <v>368</v>
      </c>
      <c r="B17" s="789"/>
      <c r="C17" s="435" t="s">
        <v>369</v>
      </c>
      <c r="D17" s="436">
        <v>4722.55</v>
      </c>
      <c r="E17" s="435">
        <v>4.5999999999999996</v>
      </c>
      <c r="F17" s="421">
        <v>21723.73</v>
      </c>
      <c r="G17" s="380"/>
    </row>
    <row r="18" spans="1:10" s="370" customFormat="1" ht="11.25">
      <c r="A18" s="783"/>
      <c r="B18" s="784"/>
      <c r="C18" s="430"/>
      <c r="D18" s="433"/>
      <c r="E18" s="430"/>
      <c r="F18" s="384"/>
      <c r="G18" s="380"/>
    </row>
    <row r="19" spans="1:10" s="370" customFormat="1" ht="11.25">
      <c r="A19" s="783"/>
      <c r="B19" s="784"/>
      <c r="C19" s="430"/>
      <c r="D19" s="433"/>
      <c r="E19" s="430"/>
      <c r="F19" s="384"/>
      <c r="G19" s="380"/>
    </row>
    <row r="20" spans="1:10" s="370" customFormat="1" ht="12.75" customHeight="1">
      <c r="A20" s="766"/>
      <c r="B20" s="767"/>
      <c r="C20" s="379"/>
      <c r="D20" s="384"/>
      <c r="E20" s="379"/>
      <c r="F20" s="384"/>
      <c r="G20" s="380"/>
    </row>
    <row r="21" spans="1:10" s="370" customFormat="1" ht="12" thickBot="1">
      <c r="F21" s="375" t="s">
        <v>304</v>
      </c>
      <c r="G21" s="387">
        <v>471036.23</v>
      </c>
      <c r="I21" s="370">
        <v>47103.623</v>
      </c>
    </row>
    <row r="22" spans="1:10" s="370" customFormat="1" ht="13.5" thickBot="1">
      <c r="A22" s="377" t="s">
        <v>314</v>
      </c>
    </row>
    <row r="23" spans="1:10" s="370" customFormat="1" ht="11.25">
      <c r="A23" s="392" t="s">
        <v>315</v>
      </c>
      <c r="B23" s="393" t="s">
        <v>316</v>
      </c>
      <c r="C23" s="388" t="s">
        <v>317</v>
      </c>
      <c r="D23" s="388" t="s">
        <v>318</v>
      </c>
      <c r="E23" s="388" t="s">
        <v>319</v>
      </c>
      <c r="F23" s="389" t="s">
        <v>302</v>
      </c>
      <c r="G23" s="394"/>
    </row>
    <row r="24" spans="1:10" s="370" customFormat="1" ht="11.25">
      <c r="A24" s="438" t="s">
        <v>350</v>
      </c>
      <c r="B24" s="439">
        <v>1.5</v>
      </c>
      <c r="C24" s="439">
        <v>18.82</v>
      </c>
      <c r="D24" s="439">
        <v>28.23</v>
      </c>
      <c r="E24" s="440">
        <v>1233.33</v>
      </c>
      <c r="F24" s="441">
        <v>34816.905899999998</v>
      </c>
      <c r="G24" s="380"/>
    </row>
    <row r="25" spans="1:10" s="370" customFormat="1" ht="11.25">
      <c r="A25" s="395"/>
      <c r="B25" s="379"/>
      <c r="C25" s="379"/>
      <c r="D25" s="379"/>
      <c r="E25" s="384"/>
      <c r="F25" s="384">
        <v>0</v>
      </c>
      <c r="G25" s="380"/>
    </row>
    <row r="26" spans="1:10" s="370" customFormat="1" ht="12" thickBot="1">
      <c r="F26" s="375" t="s">
        <v>304</v>
      </c>
      <c r="G26" s="387">
        <v>34816.905899999998</v>
      </c>
    </row>
    <row r="27" spans="1:10" s="370" customFormat="1" ht="13.5" thickBot="1">
      <c r="A27" s="377" t="s">
        <v>320</v>
      </c>
    </row>
    <row r="28" spans="1:10" s="370" customFormat="1" ht="11.25">
      <c r="A28" s="392" t="s">
        <v>321</v>
      </c>
      <c r="B28" s="397" t="s">
        <v>322</v>
      </c>
      <c r="C28" s="398" t="s">
        <v>323</v>
      </c>
      <c r="D28" s="399" t="s">
        <v>324</v>
      </c>
      <c r="E28" s="400" t="s">
        <v>301</v>
      </c>
      <c r="F28" s="389" t="s">
        <v>302</v>
      </c>
      <c r="G28" s="390"/>
    </row>
    <row r="29" spans="1:10" s="370" customFormat="1" ht="23.25" customHeight="1" thickBot="1">
      <c r="A29" s="401" t="s">
        <v>370</v>
      </c>
      <c r="B29" s="402">
        <v>150049.19090609931</v>
      </c>
      <c r="C29" s="403">
        <v>185</v>
      </c>
      <c r="D29" s="402">
        <v>277591.00317628373</v>
      </c>
      <c r="E29" s="403">
        <v>7</v>
      </c>
      <c r="F29" s="404">
        <v>39655.857596611961</v>
      </c>
      <c r="G29" s="405"/>
      <c r="H29" s="370" t="s">
        <v>371</v>
      </c>
    </row>
    <row r="30" spans="1:10" s="370" customFormat="1" ht="12" thickBot="1">
      <c r="F30" s="375" t="s">
        <v>304</v>
      </c>
      <c r="G30" s="407">
        <v>39655.857596611961</v>
      </c>
      <c r="I30" s="412"/>
    </row>
    <row r="31" spans="1:10" s="370" customFormat="1" ht="12" thickBot="1">
      <c r="F31" s="408"/>
      <c r="I31" s="412"/>
    </row>
    <row r="32" spans="1:10" s="370" customFormat="1" ht="12" thickBot="1">
      <c r="D32" s="409" t="s">
        <v>327</v>
      </c>
      <c r="E32" s="410"/>
      <c r="F32" s="410"/>
      <c r="G32" s="407">
        <v>549492</v>
      </c>
      <c r="I32" s="411"/>
      <c r="J32" s="411"/>
    </row>
    <row r="33" spans="1:9" s="370" customFormat="1">
      <c r="A33" s="377"/>
    </row>
    <row r="34" spans="1:9" s="370" customFormat="1" ht="11.25">
      <c r="A34" s="410"/>
      <c r="B34" s="410"/>
      <c r="C34" s="408"/>
      <c r="D34" s="410"/>
      <c r="E34" s="408"/>
      <c r="F34" s="408"/>
    </row>
    <row r="35" spans="1:9" s="370" customFormat="1" ht="13.5" customHeight="1">
      <c r="A35" s="375"/>
      <c r="B35" s="427"/>
      <c r="C35" s="758" t="s">
        <v>11</v>
      </c>
      <c r="D35" s="758"/>
      <c r="E35" s="758"/>
      <c r="F35" s="428" t="s">
        <v>328</v>
      </c>
      <c r="G35" s="415" t="s">
        <v>329</v>
      </c>
    </row>
    <row r="36" spans="1:9" s="370" customFormat="1" ht="11.25">
      <c r="C36" s="759" t="s">
        <v>67</v>
      </c>
      <c r="D36" s="759"/>
      <c r="E36" s="759"/>
      <c r="F36" s="416">
        <v>0.23</v>
      </c>
      <c r="G36" s="417">
        <v>126383.16</v>
      </c>
    </row>
    <row r="37" spans="1:9" s="370" customFormat="1" ht="11.25">
      <c r="C37" s="759" t="s">
        <v>256</v>
      </c>
      <c r="D37" s="759"/>
      <c r="E37" s="759"/>
      <c r="F37" s="416">
        <v>0.02</v>
      </c>
      <c r="G37" s="417">
        <v>10989.84</v>
      </c>
    </row>
    <row r="38" spans="1:9" s="370" customFormat="1">
      <c r="A38" s="369"/>
      <c r="B38" s="372"/>
      <c r="C38" s="759" t="s">
        <v>70</v>
      </c>
      <c r="D38" s="759"/>
      <c r="E38" s="759"/>
      <c r="F38" s="416">
        <v>0.05</v>
      </c>
      <c r="G38" s="417">
        <v>27474.600000000002</v>
      </c>
      <c r="I38" s="418"/>
    </row>
    <row r="39" spans="1:9" s="370" customFormat="1" ht="11.25">
      <c r="A39" s="372"/>
      <c r="C39" s="758" t="s">
        <v>330</v>
      </c>
      <c r="D39" s="758"/>
      <c r="E39" s="758"/>
      <c r="F39" s="758"/>
      <c r="G39" s="419">
        <v>714340</v>
      </c>
      <c r="I39" s="418"/>
    </row>
    <row r="40" spans="1:9" s="370" customFormat="1" ht="11.25">
      <c r="A40" s="760"/>
      <c r="B40" s="760"/>
      <c r="C40" s="760"/>
      <c r="E40" s="760"/>
      <c r="F40" s="760"/>
      <c r="G40" s="760"/>
    </row>
    <row r="41" spans="1:9" s="370" customFormat="1" ht="9" customHeight="1">
      <c r="A41" s="420"/>
      <c r="B41" s="410"/>
      <c r="C41" s="410"/>
      <c r="D41" s="410"/>
      <c r="E41" s="410"/>
      <c r="F41" s="410"/>
      <c r="G41" s="410"/>
    </row>
    <row r="42" spans="1:9" s="370" customFormat="1" ht="11.25">
      <c r="A42" s="756" t="s">
        <v>331</v>
      </c>
      <c r="B42" s="756"/>
      <c r="D42" s="372"/>
      <c r="E42" s="372"/>
    </row>
    <row r="43" spans="1:9" s="370" customFormat="1" ht="11.25">
      <c r="A43" s="265" t="s">
        <v>332</v>
      </c>
      <c r="B43" s="307"/>
      <c r="C43" s="307"/>
      <c r="D43" s="370" t="s">
        <v>333</v>
      </c>
    </row>
    <row r="44" spans="1:9" s="370" customFormat="1" ht="11.25">
      <c r="A44" s="265" t="s">
        <v>333</v>
      </c>
      <c r="B44" s="307"/>
      <c r="C44" s="307"/>
      <c r="D44" s="370" t="s">
        <v>333</v>
      </c>
    </row>
    <row r="45" spans="1:9" s="370" customFormat="1" ht="11.25"/>
    <row r="46" spans="1:9" s="370" customFormat="1" ht="11.25">
      <c r="A46" s="265" t="s">
        <v>409</v>
      </c>
    </row>
    <row r="47" spans="1:9" s="370" customFormat="1" ht="11.25">
      <c r="A47" s="757"/>
      <c r="B47" s="757"/>
      <c r="C47" s="757"/>
      <c r="D47" s="757"/>
      <c r="E47" s="757"/>
      <c r="F47" s="757"/>
      <c r="G47" s="757"/>
    </row>
    <row r="48" spans="1:9" s="370" customFormat="1" ht="11.25">
      <c r="A48" s="781"/>
      <c r="B48" s="781"/>
      <c r="C48" s="781"/>
      <c r="D48" s="781"/>
      <c r="E48" s="781"/>
      <c r="F48" s="781"/>
      <c r="G48" s="781"/>
    </row>
    <row r="49" s="370" customFormat="1" ht="11.25"/>
    <row r="50" s="370" customFormat="1" ht="11.25"/>
    <row r="51" s="370" customFormat="1" ht="11.25"/>
    <row r="52" s="370" customFormat="1" ht="11.25"/>
    <row r="53" s="370" customFormat="1" ht="11.25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761F1-FD31-4565-95C1-45E23B9D93D1}">
  <sheetPr>
    <tabColor rgb="FF7030A0"/>
  </sheetPr>
  <dimension ref="A1:I51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9" ht="32.25" customHeight="1">
      <c r="A1" s="790" t="s">
        <v>411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3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45.75" customHeight="1" thickBot="1">
      <c r="A4" s="778" t="s">
        <v>408</v>
      </c>
      <c r="B4" s="779"/>
      <c r="C4" s="780"/>
      <c r="D4" s="778" t="s">
        <v>372</v>
      </c>
      <c r="E4" s="779"/>
      <c r="F4" s="779"/>
      <c r="G4" s="780"/>
      <c r="I4" s="370" t="s">
        <v>373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46</v>
      </c>
      <c r="D7" s="375" t="s">
        <v>296</v>
      </c>
      <c r="E7" s="375">
        <v>2.6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1" t="s">
        <v>303</v>
      </c>
      <c r="B10" s="761"/>
      <c r="C10" s="381"/>
      <c r="D10" s="382"/>
      <c r="E10" s="383">
        <v>0.1</v>
      </c>
      <c r="F10" s="384">
        <v>3965.5857596611963</v>
      </c>
      <c r="G10" s="380"/>
    </row>
    <row r="11" spans="1:9" s="370" customFormat="1" ht="11.25">
      <c r="A11" s="761"/>
      <c r="B11" s="761"/>
      <c r="C11" s="380"/>
      <c r="D11" s="386"/>
      <c r="E11" s="385"/>
      <c r="F11" s="384"/>
      <c r="G11" s="380"/>
    </row>
    <row r="12" spans="1:9" s="370" customFormat="1" ht="12" thickBot="1">
      <c r="F12" s="375" t="s">
        <v>304</v>
      </c>
      <c r="G12" s="387">
        <v>3965.5857596611963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 customHeight="1">
      <c r="A15" s="785" t="s">
        <v>366</v>
      </c>
      <c r="B15" s="785"/>
      <c r="C15" s="435" t="s">
        <v>27</v>
      </c>
      <c r="D15" s="436">
        <v>419250</v>
      </c>
      <c r="E15" s="381">
        <v>0.6</v>
      </c>
      <c r="F15" s="421">
        <v>251550</v>
      </c>
      <c r="G15" s="380"/>
    </row>
    <row r="16" spans="1:9" s="370" customFormat="1" ht="11.25" customHeight="1">
      <c r="A16" s="782" t="s">
        <v>374</v>
      </c>
      <c r="B16" s="782"/>
      <c r="C16" s="381" t="s">
        <v>27</v>
      </c>
      <c r="D16" s="421">
        <v>80000</v>
      </c>
      <c r="E16" s="381">
        <v>0.4</v>
      </c>
      <c r="F16" s="384">
        <v>32000</v>
      </c>
      <c r="G16" s="380"/>
    </row>
    <row r="17" spans="1:9" s="370" customFormat="1" ht="24" customHeight="1">
      <c r="A17" s="788" t="s">
        <v>368</v>
      </c>
      <c r="B17" s="789"/>
      <c r="C17" s="435" t="s">
        <v>369</v>
      </c>
      <c r="D17" s="436">
        <v>4722.55</v>
      </c>
      <c r="E17" s="403">
        <v>2</v>
      </c>
      <c r="F17" s="421">
        <v>9445.1</v>
      </c>
      <c r="G17" s="380"/>
    </row>
    <row r="18" spans="1:9" s="370" customFormat="1" ht="12.75" customHeight="1">
      <c r="A18" s="782" t="s">
        <v>375</v>
      </c>
      <c r="B18" s="782"/>
      <c r="C18" s="381" t="s">
        <v>310</v>
      </c>
      <c r="D18" s="421">
        <v>40</v>
      </c>
      <c r="E18" s="381">
        <v>100</v>
      </c>
      <c r="F18" s="384">
        <v>4000</v>
      </c>
      <c r="G18" s="380"/>
    </row>
    <row r="19" spans="1:9" s="370" customFormat="1" ht="12" thickBot="1">
      <c r="F19" s="375" t="s">
        <v>304</v>
      </c>
      <c r="G19" s="387">
        <v>296995.09999999998</v>
      </c>
    </row>
    <row r="20" spans="1:9" s="370" customFormat="1" ht="13.5" thickBot="1">
      <c r="A20" s="377" t="s">
        <v>314</v>
      </c>
    </row>
    <row r="21" spans="1:9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9" s="370" customFormat="1" ht="22.5">
      <c r="A22" s="401" t="s">
        <v>376</v>
      </c>
      <c r="B22" s="426">
        <v>0.4</v>
      </c>
      <c r="C22" s="381">
        <v>18.82</v>
      </c>
      <c r="D22" s="381">
        <v>7.5280000000000005</v>
      </c>
      <c r="E22" s="421">
        <v>1233.33</v>
      </c>
      <c r="F22" s="421">
        <v>9284.5082399999992</v>
      </c>
      <c r="G22" s="380"/>
    </row>
    <row r="23" spans="1:9" s="370" customFormat="1" ht="11.25">
      <c r="A23" s="438" t="s">
        <v>350</v>
      </c>
      <c r="B23" s="439">
        <v>0.89999999999999991</v>
      </c>
      <c r="C23" s="439">
        <v>18.82</v>
      </c>
      <c r="D23" s="439">
        <v>16.937999999999999</v>
      </c>
      <c r="E23" s="440">
        <v>1233.33</v>
      </c>
      <c r="F23" s="441">
        <v>20890.143539999997</v>
      </c>
      <c r="G23" s="380"/>
    </row>
    <row r="24" spans="1:9" s="370" customFormat="1" ht="12" thickBot="1">
      <c r="F24" s="375" t="s">
        <v>304</v>
      </c>
      <c r="G24" s="387">
        <v>30174.651779999997</v>
      </c>
    </row>
    <row r="25" spans="1:9" s="370" customFormat="1" ht="13.5" thickBot="1">
      <c r="A25" s="377" t="s">
        <v>320</v>
      </c>
    </row>
    <row r="26" spans="1:9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9" s="370" customFormat="1" ht="23.25" customHeight="1" thickBot="1">
      <c r="A27" s="401" t="s">
        <v>370</v>
      </c>
      <c r="B27" s="402">
        <v>150049.19090609931</v>
      </c>
      <c r="C27" s="403">
        <v>185</v>
      </c>
      <c r="D27" s="402">
        <v>277591.00317628373</v>
      </c>
      <c r="E27" s="403">
        <v>7</v>
      </c>
      <c r="F27" s="404">
        <v>39655.857596611961</v>
      </c>
      <c r="G27" s="405"/>
      <c r="H27" s="370" t="s">
        <v>371</v>
      </c>
    </row>
    <row r="28" spans="1:9" s="370" customFormat="1" ht="12" thickBot="1">
      <c r="F28" s="375" t="s">
        <v>304</v>
      </c>
      <c r="G28" s="407">
        <v>39655.857596611961</v>
      </c>
    </row>
    <row r="29" spans="1:9" s="370" customFormat="1" ht="12" thickBot="1">
      <c r="F29" s="408"/>
    </row>
    <row r="30" spans="1:9" s="370" customFormat="1" ht="12" thickBot="1">
      <c r="D30" s="409" t="s">
        <v>327</v>
      </c>
      <c r="E30" s="410"/>
      <c r="F30" s="410"/>
      <c r="G30" s="407">
        <v>370791</v>
      </c>
      <c r="I30" s="411"/>
    </row>
    <row r="31" spans="1:9" s="370" customFormat="1">
      <c r="A31" s="377"/>
    </row>
    <row r="32" spans="1:9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1.25">
      <c r="C34" s="759" t="s">
        <v>67</v>
      </c>
      <c r="D34" s="759"/>
      <c r="E34" s="759"/>
      <c r="F34" s="416">
        <v>0.23</v>
      </c>
      <c r="G34" s="417">
        <v>85281.930000000008</v>
      </c>
    </row>
    <row r="35" spans="1:9" s="370" customFormat="1" ht="11.25">
      <c r="C35" s="759" t="s">
        <v>256</v>
      </c>
      <c r="D35" s="759"/>
      <c r="E35" s="759"/>
      <c r="F35" s="416">
        <v>0.02</v>
      </c>
      <c r="G35" s="417">
        <v>7415.82</v>
      </c>
    </row>
    <row r="36" spans="1:9" s="370" customFormat="1">
      <c r="A36" s="369"/>
      <c r="B36" s="372"/>
      <c r="C36" s="759" t="s">
        <v>70</v>
      </c>
      <c r="D36" s="759"/>
      <c r="E36" s="759"/>
      <c r="F36" s="416">
        <v>0.05</v>
      </c>
      <c r="G36" s="417">
        <v>18539.55</v>
      </c>
      <c r="I36" s="418"/>
    </row>
    <row r="37" spans="1:9" s="370" customFormat="1" ht="11.25">
      <c r="A37" s="372"/>
      <c r="C37" s="758" t="s">
        <v>330</v>
      </c>
      <c r="D37" s="758"/>
      <c r="E37" s="758"/>
      <c r="F37" s="758"/>
      <c r="G37" s="419">
        <v>482028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61353-AF06-4A42-BB81-04F14FA7B5A0}">
  <sheetPr>
    <tabColor rgb="FF7030A0"/>
  </sheetPr>
  <dimension ref="A1:M50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9" width="11.42578125" style="369"/>
    <col min="10" max="10" width="3.5703125" style="369" bestFit="1" customWidth="1"/>
    <col min="11" max="11" width="3.42578125" style="369" bestFit="1" customWidth="1"/>
    <col min="12" max="12" width="5.28515625" style="369" bestFit="1" customWidth="1"/>
    <col min="13" max="13" width="3" style="369" bestFit="1" customWidth="1"/>
    <col min="14" max="241" width="11.42578125" style="369"/>
    <col min="242" max="242" width="29.85546875" style="369" customWidth="1"/>
    <col min="243" max="243" width="15.42578125" style="369" customWidth="1"/>
    <col min="244" max="244" width="11.140625" style="369" customWidth="1"/>
    <col min="245" max="245" width="12" style="369" customWidth="1"/>
    <col min="246" max="246" width="10.140625" style="369" customWidth="1"/>
    <col min="247" max="247" width="11.28515625" style="369" customWidth="1"/>
    <col min="248" max="497" width="11.42578125" style="369"/>
    <col min="498" max="498" width="29.85546875" style="369" customWidth="1"/>
    <col min="499" max="499" width="15.42578125" style="369" customWidth="1"/>
    <col min="500" max="500" width="11.140625" style="369" customWidth="1"/>
    <col min="501" max="501" width="12" style="369" customWidth="1"/>
    <col min="502" max="502" width="10.140625" style="369" customWidth="1"/>
    <col min="503" max="503" width="11.28515625" style="369" customWidth="1"/>
    <col min="504" max="753" width="11.42578125" style="369"/>
    <col min="754" max="754" width="29.85546875" style="369" customWidth="1"/>
    <col min="755" max="755" width="15.42578125" style="369" customWidth="1"/>
    <col min="756" max="756" width="11.140625" style="369" customWidth="1"/>
    <col min="757" max="757" width="12" style="369" customWidth="1"/>
    <col min="758" max="758" width="10.140625" style="369" customWidth="1"/>
    <col min="759" max="759" width="11.28515625" style="369" customWidth="1"/>
    <col min="760" max="1009" width="11.42578125" style="369"/>
    <col min="1010" max="1010" width="29.85546875" style="369" customWidth="1"/>
    <col min="1011" max="1011" width="15.42578125" style="369" customWidth="1"/>
    <col min="1012" max="1012" width="11.140625" style="369" customWidth="1"/>
    <col min="1013" max="1013" width="12" style="369" customWidth="1"/>
    <col min="1014" max="1014" width="10.140625" style="369" customWidth="1"/>
    <col min="1015" max="1015" width="11.28515625" style="369" customWidth="1"/>
    <col min="1016" max="1265" width="11.42578125" style="369"/>
    <col min="1266" max="1266" width="29.85546875" style="369" customWidth="1"/>
    <col min="1267" max="1267" width="15.42578125" style="369" customWidth="1"/>
    <col min="1268" max="1268" width="11.140625" style="369" customWidth="1"/>
    <col min="1269" max="1269" width="12" style="369" customWidth="1"/>
    <col min="1270" max="1270" width="10.140625" style="369" customWidth="1"/>
    <col min="1271" max="1271" width="11.28515625" style="369" customWidth="1"/>
    <col min="1272" max="1521" width="11.42578125" style="369"/>
    <col min="1522" max="1522" width="29.85546875" style="369" customWidth="1"/>
    <col min="1523" max="1523" width="15.42578125" style="369" customWidth="1"/>
    <col min="1524" max="1524" width="11.140625" style="369" customWidth="1"/>
    <col min="1525" max="1525" width="12" style="369" customWidth="1"/>
    <col min="1526" max="1526" width="10.140625" style="369" customWidth="1"/>
    <col min="1527" max="1527" width="11.28515625" style="369" customWidth="1"/>
    <col min="1528" max="1777" width="11.42578125" style="369"/>
    <col min="1778" max="1778" width="29.85546875" style="369" customWidth="1"/>
    <col min="1779" max="1779" width="15.42578125" style="369" customWidth="1"/>
    <col min="1780" max="1780" width="11.140625" style="369" customWidth="1"/>
    <col min="1781" max="1781" width="12" style="369" customWidth="1"/>
    <col min="1782" max="1782" width="10.140625" style="369" customWidth="1"/>
    <col min="1783" max="1783" width="11.28515625" style="369" customWidth="1"/>
    <col min="1784" max="2033" width="11.42578125" style="369"/>
    <col min="2034" max="2034" width="29.85546875" style="369" customWidth="1"/>
    <col min="2035" max="2035" width="15.42578125" style="369" customWidth="1"/>
    <col min="2036" max="2036" width="11.140625" style="369" customWidth="1"/>
    <col min="2037" max="2037" width="12" style="369" customWidth="1"/>
    <col min="2038" max="2038" width="10.140625" style="369" customWidth="1"/>
    <col min="2039" max="2039" width="11.28515625" style="369" customWidth="1"/>
    <col min="2040" max="2289" width="11.42578125" style="369"/>
    <col min="2290" max="2290" width="29.85546875" style="369" customWidth="1"/>
    <col min="2291" max="2291" width="15.42578125" style="369" customWidth="1"/>
    <col min="2292" max="2292" width="11.140625" style="369" customWidth="1"/>
    <col min="2293" max="2293" width="12" style="369" customWidth="1"/>
    <col min="2294" max="2294" width="10.140625" style="369" customWidth="1"/>
    <col min="2295" max="2295" width="11.28515625" style="369" customWidth="1"/>
    <col min="2296" max="2545" width="11.42578125" style="369"/>
    <col min="2546" max="2546" width="29.85546875" style="369" customWidth="1"/>
    <col min="2547" max="2547" width="15.42578125" style="369" customWidth="1"/>
    <col min="2548" max="2548" width="11.140625" style="369" customWidth="1"/>
    <col min="2549" max="2549" width="12" style="369" customWidth="1"/>
    <col min="2550" max="2550" width="10.140625" style="369" customWidth="1"/>
    <col min="2551" max="2551" width="11.28515625" style="369" customWidth="1"/>
    <col min="2552" max="2801" width="11.42578125" style="369"/>
    <col min="2802" max="2802" width="29.85546875" style="369" customWidth="1"/>
    <col min="2803" max="2803" width="15.42578125" style="369" customWidth="1"/>
    <col min="2804" max="2804" width="11.140625" style="369" customWidth="1"/>
    <col min="2805" max="2805" width="12" style="369" customWidth="1"/>
    <col min="2806" max="2806" width="10.140625" style="369" customWidth="1"/>
    <col min="2807" max="2807" width="11.28515625" style="369" customWidth="1"/>
    <col min="2808" max="3057" width="11.42578125" style="369"/>
    <col min="3058" max="3058" width="29.85546875" style="369" customWidth="1"/>
    <col min="3059" max="3059" width="15.42578125" style="369" customWidth="1"/>
    <col min="3060" max="3060" width="11.140625" style="369" customWidth="1"/>
    <col min="3061" max="3061" width="12" style="369" customWidth="1"/>
    <col min="3062" max="3062" width="10.140625" style="369" customWidth="1"/>
    <col min="3063" max="3063" width="11.28515625" style="369" customWidth="1"/>
    <col min="3064" max="3313" width="11.42578125" style="369"/>
    <col min="3314" max="3314" width="29.85546875" style="369" customWidth="1"/>
    <col min="3315" max="3315" width="15.42578125" style="369" customWidth="1"/>
    <col min="3316" max="3316" width="11.140625" style="369" customWidth="1"/>
    <col min="3317" max="3317" width="12" style="369" customWidth="1"/>
    <col min="3318" max="3318" width="10.140625" style="369" customWidth="1"/>
    <col min="3319" max="3319" width="11.28515625" style="369" customWidth="1"/>
    <col min="3320" max="3569" width="11.42578125" style="369"/>
    <col min="3570" max="3570" width="29.85546875" style="369" customWidth="1"/>
    <col min="3571" max="3571" width="15.42578125" style="369" customWidth="1"/>
    <col min="3572" max="3572" width="11.140625" style="369" customWidth="1"/>
    <col min="3573" max="3573" width="12" style="369" customWidth="1"/>
    <col min="3574" max="3574" width="10.140625" style="369" customWidth="1"/>
    <col min="3575" max="3575" width="11.28515625" style="369" customWidth="1"/>
    <col min="3576" max="3825" width="11.42578125" style="369"/>
    <col min="3826" max="3826" width="29.85546875" style="369" customWidth="1"/>
    <col min="3827" max="3827" width="15.42578125" style="369" customWidth="1"/>
    <col min="3828" max="3828" width="11.140625" style="369" customWidth="1"/>
    <col min="3829" max="3829" width="12" style="369" customWidth="1"/>
    <col min="3830" max="3830" width="10.140625" style="369" customWidth="1"/>
    <col min="3831" max="3831" width="11.28515625" style="369" customWidth="1"/>
    <col min="3832" max="4081" width="11.42578125" style="369"/>
    <col min="4082" max="4082" width="29.85546875" style="369" customWidth="1"/>
    <col min="4083" max="4083" width="15.42578125" style="369" customWidth="1"/>
    <col min="4084" max="4084" width="11.140625" style="369" customWidth="1"/>
    <col min="4085" max="4085" width="12" style="369" customWidth="1"/>
    <col min="4086" max="4086" width="10.140625" style="369" customWidth="1"/>
    <col min="4087" max="4087" width="11.28515625" style="369" customWidth="1"/>
    <col min="4088" max="4337" width="11.42578125" style="369"/>
    <col min="4338" max="4338" width="29.85546875" style="369" customWidth="1"/>
    <col min="4339" max="4339" width="15.42578125" style="369" customWidth="1"/>
    <col min="4340" max="4340" width="11.140625" style="369" customWidth="1"/>
    <col min="4341" max="4341" width="12" style="369" customWidth="1"/>
    <col min="4342" max="4342" width="10.140625" style="369" customWidth="1"/>
    <col min="4343" max="4343" width="11.28515625" style="369" customWidth="1"/>
    <col min="4344" max="4593" width="11.42578125" style="369"/>
    <col min="4594" max="4594" width="29.85546875" style="369" customWidth="1"/>
    <col min="4595" max="4595" width="15.42578125" style="369" customWidth="1"/>
    <col min="4596" max="4596" width="11.140625" style="369" customWidth="1"/>
    <col min="4597" max="4597" width="12" style="369" customWidth="1"/>
    <col min="4598" max="4598" width="10.140625" style="369" customWidth="1"/>
    <col min="4599" max="4599" width="11.28515625" style="369" customWidth="1"/>
    <col min="4600" max="4849" width="11.42578125" style="369"/>
    <col min="4850" max="4850" width="29.85546875" style="369" customWidth="1"/>
    <col min="4851" max="4851" width="15.42578125" style="369" customWidth="1"/>
    <col min="4852" max="4852" width="11.140625" style="369" customWidth="1"/>
    <col min="4853" max="4853" width="12" style="369" customWidth="1"/>
    <col min="4854" max="4854" width="10.140625" style="369" customWidth="1"/>
    <col min="4855" max="4855" width="11.28515625" style="369" customWidth="1"/>
    <col min="4856" max="5105" width="11.42578125" style="369"/>
    <col min="5106" max="5106" width="29.85546875" style="369" customWidth="1"/>
    <col min="5107" max="5107" width="15.42578125" style="369" customWidth="1"/>
    <col min="5108" max="5108" width="11.140625" style="369" customWidth="1"/>
    <col min="5109" max="5109" width="12" style="369" customWidth="1"/>
    <col min="5110" max="5110" width="10.140625" style="369" customWidth="1"/>
    <col min="5111" max="5111" width="11.28515625" style="369" customWidth="1"/>
    <col min="5112" max="5361" width="11.42578125" style="369"/>
    <col min="5362" max="5362" width="29.85546875" style="369" customWidth="1"/>
    <col min="5363" max="5363" width="15.42578125" style="369" customWidth="1"/>
    <col min="5364" max="5364" width="11.140625" style="369" customWidth="1"/>
    <col min="5365" max="5365" width="12" style="369" customWidth="1"/>
    <col min="5366" max="5366" width="10.140625" style="369" customWidth="1"/>
    <col min="5367" max="5367" width="11.28515625" style="369" customWidth="1"/>
    <col min="5368" max="5617" width="11.42578125" style="369"/>
    <col min="5618" max="5618" width="29.85546875" style="369" customWidth="1"/>
    <col min="5619" max="5619" width="15.42578125" style="369" customWidth="1"/>
    <col min="5620" max="5620" width="11.140625" style="369" customWidth="1"/>
    <col min="5621" max="5621" width="12" style="369" customWidth="1"/>
    <col min="5622" max="5622" width="10.140625" style="369" customWidth="1"/>
    <col min="5623" max="5623" width="11.28515625" style="369" customWidth="1"/>
    <col min="5624" max="5873" width="11.42578125" style="369"/>
    <col min="5874" max="5874" width="29.85546875" style="369" customWidth="1"/>
    <col min="5875" max="5875" width="15.42578125" style="369" customWidth="1"/>
    <col min="5876" max="5876" width="11.140625" style="369" customWidth="1"/>
    <col min="5877" max="5877" width="12" style="369" customWidth="1"/>
    <col min="5878" max="5878" width="10.140625" style="369" customWidth="1"/>
    <col min="5879" max="5879" width="11.28515625" style="369" customWidth="1"/>
    <col min="5880" max="6129" width="11.42578125" style="369"/>
    <col min="6130" max="6130" width="29.85546875" style="369" customWidth="1"/>
    <col min="6131" max="6131" width="15.42578125" style="369" customWidth="1"/>
    <col min="6132" max="6132" width="11.140625" style="369" customWidth="1"/>
    <col min="6133" max="6133" width="12" style="369" customWidth="1"/>
    <col min="6134" max="6134" width="10.140625" style="369" customWidth="1"/>
    <col min="6135" max="6135" width="11.28515625" style="369" customWidth="1"/>
    <col min="6136" max="6385" width="11.42578125" style="369"/>
    <col min="6386" max="6386" width="29.85546875" style="369" customWidth="1"/>
    <col min="6387" max="6387" width="15.42578125" style="369" customWidth="1"/>
    <col min="6388" max="6388" width="11.140625" style="369" customWidth="1"/>
    <col min="6389" max="6389" width="12" style="369" customWidth="1"/>
    <col min="6390" max="6390" width="10.140625" style="369" customWidth="1"/>
    <col min="6391" max="6391" width="11.28515625" style="369" customWidth="1"/>
    <col min="6392" max="6641" width="11.42578125" style="369"/>
    <col min="6642" max="6642" width="29.85546875" style="369" customWidth="1"/>
    <col min="6643" max="6643" width="15.42578125" style="369" customWidth="1"/>
    <col min="6644" max="6644" width="11.140625" style="369" customWidth="1"/>
    <col min="6645" max="6645" width="12" style="369" customWidth="1"/>
    <col min="6646" max="6646" width="10.140625" style="369" customWidth="1"/>
    <col min="6647" max="6647" width="11.28515625" style="369" customWidth="1"/>
    <col min="6648" max="6897" width="11.42578125" style="369"/>
    <col min="6898" max="6898" width="29.85546875" style="369" customWidth="1"/>
    <col min="6899" max="6899" width="15.42578125" style="369" customWidth="1"/>
    <col min="6900" max="6900" width="11.140625" style="369" customWidth="1"/>
    <col min="6901" max="6901" width="12" style="369" customWidth="1"/>
    <col min="6902" max="6902" width="10.140625" style="369" customWidth="1"/>
    <col min="6903" max="6903" width="11.28515625" style="369" customWidth="1"/>
    <col min="6904" max="7153" width="11.42578125" style="369"/>
    <col min="7154" max="7154" width="29.85546875" style="369" customWidth="1"/>
    <col min="7155" max="7155" width="15.42578125" style="369" customWidth="1"/>
    <col min="7156" max="7156" width="11.140625" style="369" customWidth="1"/>
    <col min="7157" max="7157" width="12" style="369" customWidth="1"/>
    <col min="7158" max="7158" width="10.140625" style="369" customWidth="1"/>
    <col min="7159" max="7159" width="11.28515625" style="369" customWidth="1"/>
    <col min="7160" max="7409" width="11.42578125" style="369"/>
    <col min="7410" max="7410" width="29.85546875" style="369" customWidth="1"/>
    <col min="7411" max="7411" width="15.42578125" style="369" customWidth="1"/>
    <col min="7412" max="7412" width="11.140625" style="369" customWidth="1"/>
    <col min="7413" max="7413" width="12" style="369" customWidth="1"/>
    <col min="7414" max="7414" width="10.140625" style="369" customWidth="1"/>
    <col min="7415" max="7415" width="11.28515625" style="369" customWidth="1"/>
    <col min="7416" max="7665" width="11.42578125" style="369"/>
    <col min="7666" max="7666" width="29.85546875" style="369" customWidth="1"/>
    <col min="7667" max="7667" width="15.42578125" style="369" customWidth="1"/>
    <col min="7668" max="7668" width="11.140625" style="369" customWidth="1"/>
    <col min="7669" max="7669" width="12" style="369" customWidth="1"/>
    <col min="7670" max="7670" width="10.140625" style="369" customWidth="1"/>
    <col min="7671" max="7671" width="11.28515625" style="369" customWidth="1"/>
    <col min="7672" max="7921" width="11.42578125" style="369"/>
    <col min="7922" max="7922" width="29.85546875" style="369" customWidth="1"/>
    <col min="7923" max="7923" width="15.42578125" style="369" customWidth="1"/>
    <col min="7924" max="7924" width="11.140625" style="369" customWidth="1"/>
    <col min="7925" max="7925" width="12" style="369" customWidth="1"/>
    <col min="7926" max="7926" width="10.140625" style="369" customWidth="1"/>
    <col min="7927" max="7927" width="11.28515625" style="369" customWidth="1"/>
    <col min="7928" max="8177" width="11.42578125" style="369"/>
    <col min="8178" max="8178" width="29.85546875" style="369" customWidth="1"/>
    <col min="8179" max="8179" width="15.42578125" style="369" customWidth="1"/>
    <col min="8180" max="8180" width="11.140625" style="369" customWidth="1"/>
    <col min="8181" max="8181" width="12" style="369" customWidth="1"/>
    <col min="8182" max="8182" width="10.140625" style="369" customWidth="1"/>
    <col min="8183" max="8183" width="11.28515625" style="369" customWidth="1"/>
    <col min="8184" max="8433" width="11.42578125" style="369"/>
    <col min="8434" max="8434" width="29.85546875" style="369" customWidth="1"/>
    <col min="8435" max="8435" width="15.42578125" style="369" customWidth="1"/>
    <col min="8436" max="8436" width="11.140625" style="369" customWidth="1"/>
    <col min="8437" max="8437" width="12" style="369" customWidth="1"/>
    <col min="8438" max="8438" width="10.140625" style="369" customWidth="1"/>
    <col min="8439" max="8439" width="11.28515625" style="369" customWidth="1"/>
    <col min="8440" max="8689" width="11.42578125" style="369"/>
    <col min="8690" max="8690" width="29.85546875" style="369" customWidth="1"/>
    <col min="8691" max="8691" width="15.42578125" style="369" customWidth="1"/>
    <col min="8692" max="8692" width="11.140625" style="369" customWidth="1"/>
    <col min="8693" max="8693" width="12" style="369" customWidth="1"/>
    <col min="8694" max="8694" width="10.140625" style="369" customWidth="1"/>
    <col min="8695" max="8695" width="11.28515625" style="369" customWidth="1"/>
    <col min="8696" max="8945" width="11.42578125" style="369"/>
    <col min="8946" max="8946" width="29.85546875" style="369" customWidth="1"/>
    <col min="8947" max="8947" width="15.42578125" style="369" customWidth="1"/>
    <col min="8948" max="8948" width="11.140625" style="369" customWidth="1"/>
    <col min="8949" max="8949" width="12" style="369" customWidth="1"/>
    <col min="8950" max="8950" width="10.140625" style="369" customWidth="1"/>
    <col min="8951" max="8951" width="11.28515625" style="369" customWidth="1"/>
    <col min="8952" max="9201" width="11.42578125" style="369"/>
    <col min="9202" max="9202" width="29.85546875" style="369" customWidth="1"/>
    <col min="9203" max="9203" width="15.42578125" style="369" customWidth="1"/>
    <col min="9204" max="9204" width="11.140625" style="369" customWidth="1"/>
    <col min="9205" max="9205" width="12" style="369" customWidth="1"/>
    <col min="9206" max="9206" width="10.140625" style="369" customWidth="1"/>
    <col min="9207" max="9207" width="11.28515625" style="369" customWidth="1"/>
    <col min="9208" max="9457" width="11.42578125" style="369"/>
    <col min="9458" max="9458" width="29.85546875" style="369" customWidth="1"/>
    <col min="9459" max="9459" width="15.42578125" style="369" customWidth="1"/>
    <col min="9460" max="9460" width="11.140625" style="369" customWidth="1"/>
    <col min="9461" max="9461" width="12" style="369" customWidth="1"/>
    <col min="9462" max="9462" width="10.140625" style="369" customWidth="1"/>
    <col min="9463" max="9463" width="11.28515625" style="369" customWidth="1"/>
    <col min="9464" max="9713" width="11.42578125" style="369"/>
    <col min="9714" max="9714" width="29.85546875" style="369" customWidth="1"/>
    <col min="9715" max="9715" width="15.42578125" style="369" customWidth="1"/>
    <col min="9716" max="9716" width="11.140625" style="369" customWidth="1"/>
    <col min="9717" max="9717" width="12" style="369" customWidth="1"/>
    <col min="9718" max="9718" width="10.140625" style="369" customWidth="1"/>
    <col min="9719" max="9719" width="11.28515625" style="369" customWidth="1"/>
    <col min="9720" max="9969" width="11.42578125" style="369"/>
    <col min="9970" max="9970" width="29.85546875" style="369" customWidth="1"/>
    <col min="9971" max="9971" width="15.42578125" style="369" customWidth="1"/>
    <col min="9972" max="9972" width="11.140625" style="369" customWidth="1"/>
    <col min="9973" max="9973" width="12" style="369" customWidth="1"/>
    <col min="9974" max="9974" width="10.140625" style="369" customWidth="1"/>
    <col min="9975" max="9975" width="11.28515625" style="369" customWidth="1"/>
    <col min="9976" max="10225" width="11.42578125" style="369"/>
    <col min="10226" max="10226" width="29.85546875" style="369" customWidth="1"/>
    <col min="10227" max="10227" width="15.42578125" style="369" customWidth="1"/>
    <col min="10228" max="10228" width="11.140625" style="369" customWidth="1"/>
    <col min="10229" max="10229" width="12" style="369" customWidth="1"/>
    <col min="10230" max="10230" width="10.140625" style="369" customWidth="1"/>
    <col min="10231" max="10231" width="11.28515625" style="369" customWidth="1"/>
    <col min="10232" max="10481" width="11.42578125" style="369"/>
    <col min="10482" max="10482" width="29.85546875" style="369" customWidth="1"/>
    <col min="10483" max="10483" width="15.42578125" style="369" customWidth="1"/>
    <col min="10484" max="10484" width="11.140625" style="369" customWidth="1"/>
    <col min="10485" max="10485" width="12" style="369" customWidth="1"/>
    <col min="10486" max="10486" width="10.140625" style="369" customWidth="1"/>
    <col min="10487" max="10487" width="11.28515625" style="369" customWidth="1"/>
    <col min="10488" max="10737" width="11.42578125" style="369"/>
    <col min="10738" max="10738" width="29.85546875" style="369" customWidth="1"/>
    <col min="10739" max="10739" width="15.42578125" style="369" customWidth="1"/>
    <col min="10740" max="10740" width="11.140625" style="369" customWidth="1"/>
    <col min="10741" max="10741" width="12" style="369" customWidth="1"/>
    <col min="10742" max="10742" width="10.140625" style="369" customWidth="1"/>
    <col min="10743" max="10743" width="11.28515625" style="369" customWidth="1"/>
    <col min="10744" max="10993" width="11.42578125" style="369"/>
    <col min="10994" max="10994" width="29.85546875" style="369" customWidth="1"/>
    <col min="10995" max="10995" width="15.42578125" style="369" customWidth="1"/>
    <col min="10996" max="10996" width="11.140625" style="369" customWidth="1"/>
    <col min="10997" max="10997" width="12" style="369" customWidth="1"/>
    <col min="10998" max="10998" width="10.140625" style="369" customWidth="1"/>
    <col min="10999" max="10999" width="11.28515625" style="369" customWidth="1"/>
    <col min="11000" max="11249" width="11.42578125" style="369"/>
    <col min="11250" max="11250" width="29.85546875" style="369" customWidth="1"/>
    <col min="11251" max="11251" width="15.42578125" style="369" customWidth="1"/>
    <col min="11252" max="11252" width="11.140625" style="369" customWidth="1"/>
    <col min="11253" max="11253" width="12" style="369" customWidth="1"/>
    <col min="11254" max="11254" width="10.140625" style="369" customWidth="1"/>
    <col min="11255" max="11255" width="11.28515625" style="369" customWidth="1"/>
    <col min="11256" max="11505" width="11.42578125" style="369"/>
    <col min="11506" max="11506" width="29.85546875" style="369" customWidth="1"/>
    <col min="11507" max="11507" width="15.42578125" style="369" customWidth="1"/>
    <col min="11508" max="11508" width="11.140625" style="369" customWidth="1"/>
    <col min="11509" max="11509" width="12" style="369" customWidth="1"/>
    <col min="11510" max="11510" width="10.140625" style="369" customWidth="1"/>
    <col min="11511" max="11511" width="11.28515625" style="369" customWidth="1"/>
    <col min="11512" max="11761" width="11.42578125" style="369"/>
    <col min="11762" max="11762" width="29.85546875" style="369" customWidth="1"/>
    <col min="11763" max="11763" width="15.42578125" style="369" customWidth="1"/>
    <col min="11764" max="11764" width="11.140625" style="369" customWidth="1"/>
    <col min="11765" max="11765" width="12" style="369" customWidth="1"/>
    <col min="11766" max="11766" width="10.140625" style="369" customWidth="1"/>
    <col min="11767" max="11767" width="11.28515625" style="369" customWidth="1"/>
    <col min="11768" max="12017" width="11.42578125" style="369"/>
    <col min="12018" max="12018" width="29.85546875" style="369" customWidth="1"/>
    <col min="12019" max="12019" width="15.42578125" style="369" customWidth="1"/>
    <col min="12020" max="12020" width="11.140625" style="369" customWidth="1"/>
    <col min="12021" max="12021" width="12" style="369" customWidth="1"/>
    <col min="12022" max="12022" width="10.140625" style="369" customWidth="1"/>
    <col min="12023" max="12023" width="11.28515625" style="369" customWidth="1"/>
    <col min="12024" max="12273" width="11.42578125" style="369"/>
    <col min="12274" max="12274" width="29.85546875" style="369" customWidth="1"/>
    <col min="12275" max="12275" width="15.42578125" style="369" customWidth="1"/>
    <col min="12276" max="12276" width="11.140625" style="369" customWidth="1"/>
    <col min="12277" max="12277" width="12" style="369" customWidth="1"/>
    <col min="12278" max="12278" width="10.140625" style="369" customWidth="1"/>
    <col min="12279" max="12279" width="11.28515625" style="369" customWidth="1"/>
    <col min="12280" max="12529" width="11.42578125" style="369"/>
    <col min="12530" max="12530" width="29.85546875" style="369" customWidth="1"/>
    <col min="12531" max="12531" width="15.42578125" style="369" customWidth="1"/>
    <col min="12532" max="12532" width="11.140625" style="369" customWidth="1"/>
    <col min="12533" max="12533" width="12" style="369" customWidth="1"/>
    <col min="12534" max="12534" width="10.140625" style="369" customWidth="1"/>
    <col min="12535" max="12535" width="11.28515625" style="369" customWidth="1"/>
    <col min="12536" max="12785" width="11.42578125" style="369"/>
    <col min="12786" max="12786" width="29.85546875" style="369" customWidth="1"/>
    <col min="12787" max="12787" width="15.42578125" style="369" customWidth="1"/>
    <col min="12788" max="12788" width="11.140625" style="369" customWidth="1"/>
    <col min="12789" max="12789" width="12" style="369" customWidth="1"/>
    <col min="12790" max="12790" width="10.140625" style="369" customWidth="1"/>
    <col min="12791" max="12791" width="11.28515625" style="369" customWidth="1"/>
    <col min="12792" max="13041" width="11.42578125" style="369"/>
    <col min="13042" max="13042" width="29.85546875" style="369" customWidth="1"/>
    <col min="13043" max="13043" width="15.42578125" style="369" customWidth="1"/>
    <col min="13044" max="13044" width="11.140625" style="369" customWidth="1"/>
    <col min="13045" max="13045" width="12" style="369" customWidth="1"/>
    <col min="13046" max="13046" width="10.140625" style="369" customWidth="1"/>
    <col min="13047" max="13047" width="11.28515625" style="369" customWidth="1"/>
    <col min="13048" max="13297" width="11.42578125" style="369"/>
    <col min="13298" max="13298" width="29.85546875" style="369" customWidth="1"/>
    <col min="13299" max="13299" width="15.42578125" style="369" customWidth="1"/>
    <col min="13300" max="13300" width="11.140625" style="369" customWidth="1"/>
    <col min="13301" max="13301" width="12" style="369" customWidth="1"/>
    <col min="13302" max="13302" width="10.140625" style="369" customWidth="1"/>
    <col min="13303" max="13303" width="11.28515625" style="369" customWidth="1"/>
    <col min="13304" max="13553" width="11.42578125" style="369"/>
    <col min="13554" max="13554" width="29.85546875" style="369" customWidth="1"/>
    <col min="13555" max="13555" width="15.42578125" style="369" customWidth="1"/>
    <col min="13556" max="13556" width="11.140625" style="369" customWidth="1"/>
    <col min="13557" max="13557" width="12" style="369" customWidth="1"/>
    <col min="13558" max="13558" width="10.140625" style="369" customWidth="1"/>
    <col min="13559" max="13559" width="11.28515625" style="369" customWidth="1"/>
    <col min="13560" max="13809" width="11.42578125" style="369"/>
    <col min="13810" max="13810" width="29.85546875" style="369" customWidth="1"/>
    <col min="13811" max="13811" width="15.42578125" style="369" customWidth="1"/>
    <col min="13812" max="13812" width="11.140625" style="369" customWidth="1"/>
    <col min="13813" max="13813" width="12" style="369" customWidth="1"/>
    <col min="13814" max="13814" width="10.140625" style="369" customWidth="1"/>
    <col min="13815" max="13815" width="11.28515625" style="369" customWidth="1"/>
    <col min="13816" max="14065" width="11.42578125" style="369"/>
    <col min="14066" max="14066" width="29.85546875" style="369" customWidth="1"/>
    <col min="14067" max="14067" width="15.42578125" style="369" customWidth="1"/>
    <col min="14068" max="14068" width="11.140625" style="369" customWidth="1"/>
    <col min="14069" max="14069" width="12" style="369" customWidth="1"/>
    <col min="14070" max="14070" width="10.140625" style="369" customWidth="1"/>
    <col min="14071" max="14071" width="11.28515625" style="369" customWidth="1"/>
    <col min="14072" max="14321" width="11.42578125" style="369"/>
    <col min="14322" max="14322" width="29.85546875" style="369" customWidth="1"/>
    <col min="14323" max="14323" width="15.42578125" style="369" customWidth="1"/>
    <col min="14324" max="14324" width="11.140625" style="369" customWidth="1"/>
    <col min="14325" max="14325" width="12" style="369" customWidth="1"/>
    <col min="14326" max="14326" width="10.140625" style="369" customWidth="1"/>
    <col min="14327" max="14327" width="11.28515625" style="369" customWidth="1"/>
    <col min="14328" max="14577" width="11.42578125" style="369"/>
    <col min="14578" max="14578" width="29.85546875" style="369" customWidth="1"/>
    <col min="14579" max="14579" width="15.42578125" style="369" customWidth="1"/>
    <col min="14580" max="14580" width="11.140625" style="369" customWidth="1"/>
    <col min="14581" max="14581" width="12" style="369" customWidth="1"/>
    <col min="14582" max="14582" width="10.140625" style="369" customWidth="1"/>
    <col min="14583" max="14583" width="11.28515625" style="369" customWidth="1"/>
    <col min="14584" max="14833" width="11.42578125" style="369"/>
    <col min="14834" max="14834" width="29.85546875" style="369" customWidth="1"/>
    <col min="14835" max="14835" width="15.42578125" style="369" customWidth="1"/>
    <col min="14836" max="14836" width="11.140625" style="369" customWidth="1"/>
    <col min="14837" max="14837" width="12" style="369" customWidth="1"/>
    <col min="14838" max="14838" width="10.140625" style="369" customWidth="1"/>
    <col min="14839" max="14839" width="11.28515625" style="369" customWidth="1"/>
    <col min="14840" max="15089" width="11.42578125" style="369"/>
    <col min="15090" max="15090" width="29.85546875" style="369" customWidth="1"/>
    <col min="15091" max="15091" width="15.42578125" style="369" customWidth="1"/>
    <col min="15092" max="15092" width="11.140625" style="369" customWidth="1"/>
    <col min="15093" max="15093" width="12" style="369" customWidth="1"/>
    <col min="15094" max="15094" width="10.140625" style="369" customWidth="1"/>
    <col min="15095" max="15095" width="11.28515625" style="369" customWidth="1"/>
    <col min="15096" max="15345" width="11.42578125" style="369"/>
    <col min="15346" max="15346" width="29.85546875" style="369" customWidth="1"/>
    <col min="15347" max="15347" width="15.42578125" style="369" customWidth="1"/>
    <col min="15348" max="15348" width="11.140625" style="369" customWidth="1"/>
    <col min="15349" max="15349" width="12" style="369" customWidth="1"/>
    <col min="15350" max="15350" width="10.140625" style="369" customWidth="1"/>
    <col min="15351" max="15351" width="11.28515625" style="369" customWidth="1"/>
    <col min="15352" max="15601" width="11.42578125" style="369"/>
    <col min="15602" max="15602" width="29.85546875" style="369" customWidth="1"/>
    <col min="15603" max="15603" width="15.42578125" style="369" customWidth="1"/>
    <col min="15604" max="15604" width="11.140625" style="369" customWidth="1"/>
    <col min="15605" max="15605" width="12" style="369" customWidth="1"/>
    <col min="15606" max="15606" width="10.140625" style="369" customWidth="1"/>
    <col min="15607" max="15607" width="11.28515625" style="369" customWidth="1"/>
    <col min="15608" max="15857" width="11.42578125" style="369"/>
    <col min="15858" max="15858" width="29.85546875" style="369" customWidth="1"/>
    <col min="15859" max="15859" width="15.42578125" style="369" customWidth="1"/>
    <col min="15860" max="15860" width="11.140625" style="369" customWidth="1"/>
    <col min="15861" max="15861" width="12" style="369" customWidth="1"/>
    <col min="15862" max="15862" width="10.140625" style="369" customWidth="1"/>
    <col min="15863" max="15863" width="11.28515625" style="369" customWidth="1"/>
    <col min="15864" max="16113" width="11.42578125" style="369"/>
    <col min="16114" max="16114" width="29.85546875" style="369" customWidth="1"/>
    <col min="16115" max="16115" width="15.42578125" style="369" customWidth="1"/>
    <col min="16116" max="16116" width="11.140625" style="369" customWidth="1"/>
    <col min="16117" max="16117" width="12" style="369" customWidth="1"/>
    <col min="16118" max="16118" width="10.140625" style="369" customWidth="1"/>
    <col min="16119" max="16119" width="11.28515625" style="369" customWidth="1"/>
    <col min="16120" max="16384" width="11.42578125" style="369"/>
  </cols>
  <sheetData>
    <row r="1" spans="1:9" ht="32.25" customHeight="1">
      <c r="A1" s="790" t="s">
        <v>411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6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44.25" customHeight="1" thickBot="1">
      <c r="A4" s="778" t="s">
        <v>408</v>
      </c>
      <c r="B4" s="779"/>
      <c r="C4" s="780"/>
      <c r="D4" s="778" t="s">
        <v>377</v>
      </c>
      <c r="E4" s="779"/>
      <c r="F4" s="779"/>
      <c r="G4" s="780"/>
      <c r="I4" s="370" t="s">
        <v>378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47</v>
      </c>
      <c r="D7" s="375" t="s">
        <v>296</v>
      </c>
      <c r="E7" s="375">
        <v>3.1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6" t="s">
        <v>379</v>
      </c>
      <c r="B10" s="767"/>
      <c r="C10" s="379"/>
      <c r="D10" s="382"/>
      <c r="E10" s="383">
        <v>0.1</v>
      </c>
      <c r="F10" s="384">
        <v>3469.8875397035467</v>
      </c>
      <c r="G10" s="380"/>
    </row>
    <row r="11" spans="1:9" s="370" customFormat="1" ht="11.25" customHeight="1">
      <c r="A11" s="766"/>
      <c r="B11" s="767"/>
      <c r="C11" s="379"/>
      <c r="D11" s="382"/>
      <c r="E11" s="383"/>
      <c r="F11" s="384"/>
      <c r="G11" s="380"/>
    </row>
    <row r="12" spans="1:9" s="370" customFormat="1" ht="12" thickBot="1">
      <c r="F12" s="375" t="s">
        <v>304</v>
      </c>
      <c r="G12" s="387">
        <v>3469.8875397035467</v>
      </c>
      <c r="I12" s="370">
        <v>20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 customHeight="1">
      <c r="A15" s="794" t="s">
        <v>380</v>
      </c>
      <c r="B15" s="795"/>
      <c r="C15" s="430" t="s">
        <v>27</v>
      </c>
      <c r="D15" s="433">
        <v>364808</v>
      </c>
      <c r="E15" s="430">
        <v>1.05</v>
      </c>
      <c r="F15" s="384">
        <v>383048.4</v>
      </c>
      <c r="G15" s="380"/>
      <c r="I15" s="370" t="s">
        <v>381</v>
      </c>
    </row>
    <row r="16" spans="1:9" s="370" customFormat="1" ht="11.25">
      <c r="A16" s="796" t="s">
        <v>382</v>
      </c>
      <c r="B16" s="796"/>
      <c r="C16" s="381" t="s">
        <v>383</v>
      </c>
      <c r="D16" s="433">
        <v>40</v>
      </c>
      <c r="E16" s="381">
        <v>50</v>
      </c>
      <c r="F16" s="384">
        <v>2000</v>
      </c>
      <c r="G16" s="380"/>
      <c r="I16" s="370">
        <v>0.19200000000000003</v>
      </c>
    </row>
    <row r="17" spans="1:13" s="370" customFormat="1" ht="22.5" customHeight="1">
      <c r="A17" s="788"/>
      <c r="B17" s="789"/>
      <c r="C17" s="435"/>
      <c r="D17" s="436"/>
      <c r="E17" s="435"/>
      <c r="F17" s="421"/>
      <c r="G17" s="380"/>
      <c r="J17" s="370">
        <v>1</v>
      </c>
      <c r="K17" s="370" t="s">
        <v>384</v>
      </c>
      <c r="L17" s="370">
        <v>1E-3</v>
      </c>
      <c r="M17" s="370" t="s">
        <v>336</v>
      </c>
    </row>
    <row r="18" spans="1:13" s="370" customFormat="1" ht="12" thickBot="1">
      <c r="F18" s="375" t="s">
        <v>304</v>
      </c>
      <c r="G18" s="387">
        <v>385048.4</v>
      </c>
      <c r="J18" s="370">
        <v>192.00000000000003</v>
      </c>
      <c r="L18" s="370">
        <v>0.19200000000000003</v>
      </c>
    </row>
    <row r="19" spans="1:13" s="370" customFormat="1" ht="13.5" thickBot="1">
      <c r="A19" s="377" t="s">
        <v>314</v>
      </c>
    </row>
    <row r="20" spans="1:13" s="370" customFormat="1" ht="11.25">
      <c r="A20" s="392" t="s">
        <v>315</v>
      </c>
      <c r="B20" s="393" t="s">
        <v>316</v>
      </c>
      <c r="C20" s="388" t="s">
        <v>317</v>
      </c>
      <c r="D20" s="388" t="s">
        <v>318</v>
      </c>
      <c r="E20" s="388" t="s">
        <v>319</v>
      </c>
      <c r="F20" s="389" t="s">
        <v>302</v>
      </c>
      <c r="G20" s="394"/>
    </row>
    <row r="21" spans="1:13" s="370" customFormat="1" ht="11.25">
      <c r="A21" s="438" t="s">
        <v>350</v>
      </c>
      <c r="B21" s="439">
        <v>1.47</v>
      </c>
      <c r="C21" s="439">
        <v>18.82</v>
      </c>
      <c r="D21" s="439">
        <v>27.665399999999998</v>
      </c>
      <c r="E21" s="440">
        <v>1233.33</v>
      </c>
      <c r="F21" s="441">
        <v>34120.567781999998</v>
      </c>
      <c r="G21" s="380"/>
    </row>
    <row r="22" spans="1:13" s="370" customFormat="1" ht="11.25">
      <c r="A22" s="395"/>
      <c r="B22" s="379"/>
      <c r="C22" s="379"/>
      <c r="D22" s="379"/>
      <c r="E22" s="384"/>
      <c r="F22" s="384">
        <v>0</v>
      </c>
      <c r="G22" s="380"/>
    </row>
    <row r="23" spans="1:13" s="370" customFormat="1" ht="12" thickBot="1">
      <c r="F23" s="375" t="s">
        <v>304</v>
      </c>
      <c r="G23" s="387">
        <v>34120.567781999998</v>
      </c>
    </row>
    <row r="24" spans="1:13" s="370" customFormat="1" ht="13.5" thickBot="1">
      <c r="A24" s="377" t="s">
        <v>320</v>
      </c>
    </row>
    <row r="25" spans="1:13" s="370" customFormat="1" ht="11.25">
      <c r="A25" s="392" t="s">
        <v>321</v>
      </c>
      <c r="B25" s="397" t="s">
        <v>322</v>
      </c>
      <c r="C25" s="398" t="s">
        <v>323</v>
      </c>
      <c r="D25" s="399" t="s">
        <v>324</v>
      </c>
      <c r="E25" s="400" t="s">
        <v>301</v>
      </c>
      <c r="F25" s="389" t="s">
        <v>302</v>
      </c>
      <c r="G25" s="390"/>
    </row>
    <row r="26" spans="1:13" s="370" customFormat="1" ht="23.25" customHeight="1" thickBot="1">
      <c r="A26" s="401" t="s">
        <v>370</v>
      </c>
      <c r="B26" s="402">
        <v>150049.19090609931</v>
      </c>
      <c r="C26" s="403">
        <v>185</v>
      </c>
      <c r="D26" s="402">
        <v>277591.00317628373</v>
      </c>
      <c r="E26" s="403">
        <v>8</v>
      </c>
      <c r="F26" s="404">
        <v>34698.875397035466</v>
      </c>
      <c r="G26" s="405"/>
      <c r="H26" s="370" t="s">
        <v>371</v>
      </c>
      <c r="I26" s="370">
        <v>600</v>
      </c>
    </row>
    <row r="27" spans="1:13" s="370" customFormat="1" ht="12" thickBot="1">
      <c r="F27" s="375" t="s">
        <v>304</v>
      </c>
      <c r="G27" s="407">
        <v>34698.875397035466</v>
      </c>
    </row>
    <row r="28" spans="1:13" s="370" customFormat="1" ht="12" thickBot="1">
      <c r="F28" s="408"/>
    </row>
    <row r="29" spans="1:13" s="370" customFormat="1" ht="12" thickBot="1">
      <c r="D29" s="409" t="s">
        <v>327</v>
      </c>
      <c r="E29" s="410"/>
      <c r="F29" s="410"/>
      <c r="G29" s="407">
        <v>457338</v>
      </c>
    </row>
    <row r="30" spans="1:13" s="370" customFormat="1">
      <c r="A30" s="377"/>
    </row>
    <row r="31" spans="1:13" s="370" customFormat="1" ht="11.25">
      <c r="A31" s="410"/>
      <c r="B31" s="410"/>
      <c r="C31" s="408"/>
      <c r="D31" s="410"/>
      <c r="E31" s="408"/>
      <c r="F31" s="408"/>
    </row>
    <row r="32" spans="1:13" s="370" customFormat="1" ht="13.5" customHeight="1">
      <c r="A32" s="375"/>
      <c r="B32" s="427"/>
      <c r="C32" s="758" t="s">
        <v>11</v>
      </c>
      <c r="D32" s="758"/>
      <c r="E32" s="758"/>
      <c r="F32" s="428" t="s">
        <v>328</v>
      </c>
      <c r="G32" s="415" t="s">
        <v>329</v>
      </c>
    </row>
    <row r="33" spans="1:7" s="370" customFormat="1" ht="11.25">
      <c r="C33" s="759" t="s">
        <v>67</v>
      </c>
      <c r="D33" s="759"/>
      <c r="E33" s="759"/>
      <c r="F33" s="416">
        <v>0.23</v>
      </c>
      <c r="G33" s="417">
        <v>105187.74</v>
      </c>
    </row>
    <row r="34" spans="1:7" s="370" customFormat="1" ht="11.25">
      <c r="C34" s="759" t="s">
        <v>256</v>
      </c>
      <c r="D34" s="759"/>
      <c r="E34" s="759"/>
      <c r="F34" s="416">
        <v>0.02</v>
      </c>
      <c r="G34" s="417">
        <v>9146.76</v>
      </c>
    </row>
    <row r="35" spans="1:7" s="370" customFormat="1">
      <c r="A35" s="369"/>
      <c r="B35" s="372"/>
      <c r="C35" s="759" t="s">
        <v>70</v>
      </c>
      <c r="D35" s="759"/>
      <c r="E35" s="759"/>
      <c r="F35" s="416">
        <v>0.05</v>
      </c>
      <c r="G35" s="417">
        <v>22866.9</v>
      </c>
    </row>
    <row r="36" spans="1:7" s="370" customFormat="1" ht="11.25">
      <c r="A36" s="372"/>
      <c r="C36" s="758" t="s">
        <v>330</v>
      </c>
      <c r="D36" s="758"/>
      <c r="E36" s="758"/>
      <c r="F36" s="758"/>
      <c r="G36" s="419">
        <v>594539</v>
      </c>
    </row>
    <row r="37" spans="1:7" s="370" customFormat="1" ht="11.25" customHeight="1">
      <c r="A37" s="760"/>
      <c r="B37" s="760"/>
      <c r="C37" s="760"/>
      <c r="E37" s="760"/>
      <c r="F37" s="760"/>
      <c r="G37" s="760"/>
    </row>
    <row r="38" spans="1:7" s="370" customFormat="1" ht="9" customHeight="1">
      <c r="A38" s="442"/>
      <c r="B38" s="408"/>
      <c r="C38" s="408"/>
      <c r="D38" s="410"/>
      <c r="E38" s="410"/>
      <c r="F38" s="410"/>
      <c r="G38" s="410"/>
    </row>
    <row r="39" spans="1:7" s="370" customFormat="1" ht="11.25">
      <c r="A39" s="756" t="s">
        <v>331</v>
      </c>
      <c r="B39" s="756"/>
      <c r="D39" s="372"/>
      <c r="E39" s="372"/>
    </row>
    <row r="40" spans="1:7" s="370" customFormat="1" ht="11.25">
      <c r="A40" s="265" t="s">
        <v>332</v>
      </c>
      <c r="B40" s="307"/>
      <c r="C40" s="307"/>
      <c r="D40" s="370" t="s">
        <v>333</v>
      </c>
    </row>
    <row r="41" spans="1:7" s="370" customFormat="1" ht="11.25">
      <c r="A41" s="265" t="s">
        <v>333</v>
      </c>
      <c r="B41" s="307"/>
      <c r="C41" s="307"/>
      <c r="D41" s="370" t="s">
        <v>333</v>
      </c>
    </row>
    <row r="42" spans="1:7" s="370" customFormat="1" ht="11.25"/>
    <row r="43" spans="1:7" s="370" customFormat="1" ht="11.25">
      <c r="A43" s="265" t="s">
        <v>409</v>
      </c>
    </row>
    <row r="44" spans="1:7" s="370" customFormat="1" ht="11.25">
      <c r="A44" s="757"/>
      <c r="B44" s="757"/>
      <c r="C44" s="757"/>
      <c r="D44" s="757"/>
      <c r="E44" s="757"/>
      <c r="F44" s="757"/>
      <c r="G44" s="757"/>
    </row>
    <row r="45" spans="1:7" s="370" customFormat="1" ht="11.25">
      <c r="A45" s="781"/>
      <c r="B45" s="781"/>
      <c r="C45" s="781"/>
      <c r="D45" s="781"/>
      <c r="E45" s="781"/>
      <c r="F45" s="781"/>
      <c r="G45" s="781"/>
    </row>
    <row r="46" spans="1:7" s="370" customFormat="1" ht="11.25"/>
    <row r="47" spans="1:7" s="370" customFormat="1" ht="11.25"/>
    <row r="48" spans="1:7" s="370" customFormat="1" ht="11.25"/>
    <row r="49" s="370" customFormat="1" ht="11.25"/>
    <row r="50" s="370" customFormat="1" ht="11.25"/>
  </sheetData>
  <mergeCells count="21">
    <mergeCell ref="C32:E32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39:B39"/>
    <mergeCell ref="A44:G44"/>
    <mergeCell ref="A45:G45"/>
    <mergeCell ref="C33:E33"/>
    <mergeCell ref="C34:E34"/>
    <mergeCell ref="C35:E35"/>
    <mergeCell ref="C36:F36"/>
    <mergeCell ref="A37:C37"/>
    <mergeCell ref="E37:G3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BFD78-7863-4FA4-8058-058CE2B01FDB}">
  <sheetPr>
    <tabColor rgb="FF7030A0"/>
  </sheetPr>
  <dimension ref="A1:J53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3.8554687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0.75" customHeight="1">
      <c r="A1" s="790" t="s">
        <v>411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6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48" customHeight="1" thickBot="1">
      <c r="A4" s="778" t="s">
        <v>408</v>
      </c>
      <c r="B4" s="779"/>
      <c r="C4" s="780"/>
      <c r="D4" s="778" t="s">
        <v>385</v>
      </c>
      <c r="E4" s="779"/>
      <c r="F4" s="779"/>
      <c r="G4" s="780"/>
      <c r="I4" s="370" t="s">
        <v>385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9" s="370" customFormat="1" ht="12" customHeight="1">
      <c r="A7" s="372"/>
      <c r="B7" s="375"/>
      <c r="C7" s="375">
        <v>48</v>
      </c>
      <c r="D7" s="375" t="s">
        <v>296</v>
      </c>
      <c r="E7" s="375">
        <v>3.2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 customHeight="1">
      <c r="A10" s="785" t="s">
        <v>303</v>
      </c>
      <c r="B10" s="785"/>
      <c r="C10" s="430"/>
      <c r="D10" s="382"/>
      <c r="E10" s="383">
        <v>0.05</v>
      </c>
      <c r="F10" s="384">
        <v>1982.7928798305982</v>
      </c>
      <c r="G10" s="380"/>
    </row>
    <row r="11" spans="1:9" s="370" customFormat="1" ht="11.25" customHeight="1">
      <c r="A11" s="788" t="s">
        <v>365</v>
      </c>
      <c r="B11" s="789"/>
      <c r="C11" s="435"/>
      <c r="D11" s="436">
        <v>6000</v>
      </c>
      <c r="E11" s="403">
        <v>3</v>
      </c>
      <c r="F11" s="421">
        <v>2000</v>
      </c>
      <c r="G11" s="380"/>
    </row>
    <row r="12" spans="1:9" s="370" customFormat="1" ht="12" thickBot="1">
      <c r="F12" s="375" t="s">
        <v>304</v>
      </c>
      <c r="G12" s="387">
        <v>3982.7928798305984</v>
      </c>
    </row>
    <row r="13" spans="1:9" s="370" customFormat="1" ht="13.5" thickBot="1">
      <c r="A13" s="377" t="s">
        <v>305</v>
      </c>
    </row>
    <row r="14" spans="1:9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</row>
    <row r="15" spans="1:9" s="370" customFormat="1" ht="11.25">
      <c r="A15" s="785" t="s">
        <v>366</v>
      </c>
      <c r="B15" s="785"/>
      <c r="C15" s="430" t="s">
        <v>27</v>
      </c>
      <c r="D15" s="433">
        <v>419250</v>
      </c>
      <c r="E15" s="430">
        <v>1.05</v>
      </c>
      <c r="F15" s="384">
        <v>440212.5</v>
      </c>
      <c r="G15" s="380"/>
    </row>
    <row r="16" spans="1:9" s="370" customFormat="1" ht="11.25">
      <c r="A16" s="782" t="s">
        <v>367</v>
      </c>
      <c r="B16" s="782"/>
      <c r="C16" s="381" t="s">
        <v>310</v>
      </c>
      <c r="D16" s="421">
        <v>7000</v>
      </c>
      <c r="E16" s="381">
        <v>1.3</v>
      </c>
      <c r="F16" s="384">
        <v>9100</v>
      </c>
      <c r="G16" s="380"/>
    </row>
    <row r="17" spans="1:10" s="370" customFormat="1" ht="18.75" customHeight="1">
      <c r="A17" s="788" t="s">
        <v>368</v>
      </c>
      <c r="B17" s="789"/>
      <c r="C17" s="435" t="s">
        <v>369</v>
      </c>
      <c r="D17" s="436">
        <v>4722.55</v>
      </c>
      <c r="E17" s="435">
        <v>4.5999999999999996</v>
      </c>
      <c r="F17" s="421">
        <v>21723.73</v>
      </c>
      <c r="G17" s="380"/>
    </row>
    <row r="18" spans="1:10" s="370" customFormat="1" ht="11.25">
      <c r="A18" s="783"/>
      <c r="B18" s="784"/>
      <c r="C18" s="430"/>
      <c r="D18" s="433"/>
      <c r="E18" s="430"/>
      <c r="F18" s="384"/>
      <c r="G18" s="380"/>
    </row>
    <row r="19" spans="1:10" s="370" customFormat="1" ht="11.25">
      <c r="A19" s="783"/>
      <c r="B19" s="784"/>
      <c r="C19" s="430"/>
      <c r="D19" s="433"/>
      <c r="E19" s="430"/>
      <c r="F19" s="384"/>
      <c r="G19" s="380"/>
    </row>
    <row r="20" spans="1:10" s="370" customFormat="1" ht="12.75" customHeight="1">
      <c r="A20" s="766"/>
      <c r="B20" s="767"/>
      <c r="C20" s="379"/>
      <c r="D20" s="384"/>
      <c r="E20" s="379"/>
      <c r="F20" s="384"/>
      <c r="G20" s="380"/>
    </row>
    <row r="21" spans="1:10" s="370" customFormat="1" ht="12" thickBot="1">
      <c r="F21" s="375" t="s">
        <v>304</v>
      </c>
      <c r="G21" s="387">
        <v>471036.23</v>
      </c>
      <c r="I21" s="370">
        <v>47103.623</v>
      </c>
    </row>
    <row r="22" spans="1:10" s="370" customFormat="1" ht="13.5" thickBot="1">
      <c r="A22" s="377" t="s">
        <v>314</v>
      </c>
    </row>
    <row r="23" spans="1:10" s="370" customFormat="1" ht="11.25">
      <c r="A23" s="392" t="s">
        <v>315</v>
      </c>
      <c r="B23" s="393" t="s">
        <v>316</v>
      </c>
      <c r="C23" s="388" t="s">
        <v>317</v>
      </c>
      <c r="D23" s="388" t="s">
        <v>318</v>
      </c>
      <c r="E23" s="388" t="s">
        <v>319</v>
      </c>
      <c r="F23" s="389" t="s">
        <v>302</v>
      </c>
      <c r="G23" s="394"/>
    </row>
    <row r="24" spans="1:10" s="370" customFormat="1" ht="11.25">
      <c r="A24" s="395" t="s">
        <v>350</v>
      </c>
      <c r="B24" s="396">
        <v>1.5</v>
      </c>
      <c r="C24" s="379">
        <v>18.82</v>
      </c>
      <c r="D24" s="379">
        <v>28.23</v>
      </c>
      <c r="E24" s="384">
        <v>1233.33</v>
      </c>
      <c r="F24" s="384">
        <v>34816.905899999998</v>
      </c>
      <c r="G24" s="380"/>
    </row>
    <row r="25" spans="1:10" s="370" customFormat="1" ht="11.25">
      <c r="A25" s="395"/>
      <c r="B25" s="379"/>
      <c r="C25" s="379"/>
      <c r="D25" s="379"/>
      <c r="E25" s="384"/>
      <c r="F25" s="384"/>
      <c r="G25" s="380"/>
    </row>
    <row r="26" spans="1:10" s="370" customFormat="1" ht="12" thickBot="1">
      <c r="F26" s="375" t="s">
        <v>304</v>
      </c>
      <c r="G26" s="387">
        <v>34816.905899999998</v>
      </c>
    </row>
    <row r="27" spans="1:10" s="370" customFormat="1" ht="13.5" thickBot="1">
      <c r="A27" s="377" t="s">
        <v>320</v>
      </c>
    </row>
    <row r="28" spans="1:10" s="370" customFormat="1" ht="11.25">
      <c r="A28" s="392" t="s">
        <v>321</v>
      </c>
      <c r="B28" s="397" t="s">
        <v>322</v>
      </c>
      <c r="C28" s="398" t="s">
        <v>323</v>
      </c>
      <c r="D28" s="399" t="s">
        <v>324</v>
      </c>
      <c r="E28" s="400" t="s">
        <v>301</v>
      </c>
      <c r="F28" s="389" t="s">
        <v>302</v>
      </c>
      <c r="G28" s="390"/>
    </row>
    <row r="29" spans="1:10" s="370" customFormat="1" ht="23.25" customHeight="1" thickBot="1">
      <c r="A29" s="401" t="s">
        <v>370</v>
      </c>
      <c r="B29" s="402">
        <v>150049.19090609931</v>
      </c>
      <c r="C29" s="403">
        <v>185</v>
      </c>
      <c r="D29" s="402">
        <v>277591.00317628373</v>
      </c>
      <c r="E29" s="403">
        <v>7</v>
      </c>
      <c r="F29" s="404">
        <v>39655.857596611961</v>
      </c>
      <c r="G29" s="405"/>
      <c r="H29" s="370" t="s">
        <v>371</v>
      </c>
    </row>
    <row r="30" spans="1:10" s="370" customFormat="1" ht="12" thickBot="1">
      <c r="F30" s="375" t="s">
        <v>304</v>
      </c>
      <c r="G30" s="407">
        <v>39655.857596611961</v>
      </c>
      <c r="I30" s="412"/>
    </row>
    <row r="31" spans="1:10" s="370" customFormat="1" ht="12" thickBot="1">
      <c r="F31" s="408"/>
      <c r="I31" s="412"/>
    </row>
    <row r="32" spans="1:10" s="370" customFormat="1" ht="12" thickBot="1">
      <c r="D32" s="409" t="s">
        <v>327</v>
      </c>
      <c r="E32" s="410"/>
      <c r="F32" s="410"/>
      <c r="G32" s="407">
        <v>549492</v>
      </c>
      <c r="I32" s="411"/>
      <c r="J32" s="411"/>
    </row>
    <row r="33" spans="1:9" s="370" customFormat="1">
      <c r="A33" s="377"/>
    </row>
    <row r="34" spans="1:9" s="370" customFormat="1" ht="11.25">
      <c r="A34" s="410"/>
      <c r="B34" s="410"/>
      <c r="C34" s="408"/>
      <c r="D34" s="410"/>
      <c r="E34" s="408"/>
      <c r="F34" s="408"/>
    </row>
    <row r="35" spans="1:9" s="370" customFormat="1" ht="13.5" customHeight="1">
      <c r="A35" s="375"/>
      <c r="B35" s="427"/>
      <c r="C35" s="758" t="s">
        <v>11</v>
      </c>
      <c r="D35" s="758"/>
      <c r="E35" s="758"/>
      <c r="F35" s="428" t="s">
        <v>328</v>
      </c>
      <c r="G35" s="415" t="s">
        <v>329</v>
      </c>
    </row>
    <row r="36" spans="1:9" s="370" customFormat="1" ht="11.25">
      <c r="C36" s="759" t="s">
        <v>67</v>
      </c>
      <c r="D36" s="759"/>
      <c r="E36" s="759"/>
      <c r="F36" s="416">
        <v>0.23</v>
      </c>
      <c r="G36" s="417">
        <v>126383.16</v>
      </c>
    </row>
    <row r="37" spans="1:9" s="370" customFormat="1" ht="11.25">
      <c r="C37" s="759" t="s">
        <v>256</v>
      </c>
      <c r="D37" s="759"/>
      <c r="E37" s="759"/>
      <c r="F37" s="416">
        <v>0.02</v>
      </c>
      <c r="G37" s="417">
        <v>10989.84</v>
      </c>
    </row>
    <row r="38" spans="1:9" s="370" customFormat="1">
      <c r="A38" s="369"/>
      <c r="B38" s="372"/>
      <c r="C38" s="759" t="s">
        <v>70</v>
      </c>
      <c r="D38" s="759"/>
      <c r="E38" s="759"/>
      <c r="F38" s="416">
        <v>0.05</v>
      </c>
      <c r="G38" s="417">
        <v>27474.600000000002</v>
      </c>
      <c r="I38" s="418"/>
    </row>
    <row r="39" spans="1:9" s="370" customFormat="1" ht="11.25">
      <c r="A39" s="372"/>
      <c r="C39" s="758" t="s">
        <v>330</v>
      </c>
      <c r="D39" s="758"/>
      <c r="E39" s="758"/>
      <c r="F39" s="758"/>
      <c r="G39" s="419">
        <v>714340</v>
      </c>
      <c r="I39" s="418"/>
    </row>
    <row r="40" spans="1:9" s="370" customFormat="1" ht="11.25">
      <c r="A40" s="760"/>
      <c r="B40" s="760"/>
      <c r="C40" s="760"/>
      <c r="E40" s="760"/>
      <c r="F40" s="760"/>
      <c r="G40" s="760"/>
    </row>
    <row r="41" spans="1:9" s="370" customFormat="1" ht="9" customHeight="1">
      <c r="A41" s="420"/>
      <c r="B41" s="410"/>
      <c r="C41" s="410"/>
      <c r="D41" s="410"/>
      <c r="E41" s="410"/>
      <c r="F41" s="410"/>
      <c r="G41" s="410"/>
    </row>
    <row r="42" spans="1:9" s="370" customFormat="1" ht="11.25">
      <c r="A42" s="756" t="s">
        <v>331</v>
      </c>
      <c r="B42" s="756"/>
      <c r="D42" s="372"/>
      <c r="E42" s="372"/>
    </row>
    <row r="43" spans="1:9" s="370" customFormat="1" ht="11.25">
      <c r="A43" s="265" t="s">
        <v>332</v>
      </c>
      <c r="B43" s="307"/>
      <c r="C43" s="307"/>
      <c r="D43" s="370" t="s">
        <v>333</v>
      </c>
    </row>
    <row r="44" spans="1:9" s="370" customFormat="1" ht="11.25">
      <c r="A44" s="265" t="s">
        <v>333</v>
      </c>
      <c r="B44" s="307"/>
      <c r="C44" s="307"/>
      <c r="D44" s="370" t="s">
        <v>333</v>
      </c>
    </row>
    <row r="45" spans="1:9" s="370" customFormat="1" ht="11.25"/>
    <row r="46" spans="1:9" s="370" customFormat="1" ht="11.25">
      <c r="A46" s="265" t="s">
        <v>409</v>
      </c>
    </row>
    <row r="47" spans="1:9" s="370" customFormat="1" ht="11.25">
      <c r="A47" s="757"/>
      <c r="B47" s="757"/>
      <c r="C47" s="757"/>
      <c r="D47" s="757"/>
      <c r="E47" s="757"/>
      <c r="F47" s="757"/>
      <c r="G47" s="757"/>
    </row>
    <row r="48" spans="1:9" s="370" customFormat="1" ht="11.25">
      <c r="A48" s="781"/>
      <c r="B48" s="781"/>
      <c r="C48" s="781"/>
      <c r="D48" s="781"/>
      <c r="E48" s="781"/>
      <c r="F48" s="781"/>
      <c r="G48" s="781"/>
    </row>
    <row r="49" s="370" customFormat="1" ht="11.25"/>
    <row r="50" s="370" customFormat="1" ht="11.25"/>
    <row r="51" s="370" customFormat="1" ht="11.25"/>
    <row r="52" s="370" customFormat="1" ht="11.25"/>
    <row r="53" s="370" customFormat="1" ht="11.25"/>
  </sheetData>
  <mergeCells count="24">
    <mergeCell ref="A18:B18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48:G48"/>
    <mergeCell ref="A19:B19"/>
    <mergeCell ref="A20:B20"/>
    <mergeCell ref="C35:E35"/>
    <mergeCell ref="C36:E36"/>
    <mergeCell ref="C37:E37"/>
    <mergeCell ref="C38:E38"/>
    <mergeCell ref="C39:F39"/>
    <mergeCell ref="A40:C40"/>
    <mergeCell ref="E40:G40"/>
    <mergeCell ref="A42:B42"/>
    <mergeCell ref="A47:G47"/>
  </mergeCells>
  <pageMargins left="0.78740157480314965" right="0.39370078740157483" top="0.6" bottom="0.19685039370078741" header="0.39370078740157483" footer="0"/>
  <pageSetup scale="89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D0BD6-E9C9-45A9-A7EF-150FDDE64008}">
  <sheetPr>
    <tabColor rgb="FF7030A0"/>
  </sheetPr>
  <dimension ref="A1:I51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9" ht="29.25" customHeight="1">
      <c r="A1" s="768" t="s">
        <v>411</v>
      </c>
      <c r="B1" s="769"/>
      <c r="C1" s="770" t="s">
        <v>289</v>
      </c>
      <c r="D1" s="771"/>
      <c r="E1" s="771"/>
      <c r="F1" s="771"/>
      <c r="G1" s="772"/>
      <c r="H1" s="368"/>
    </row>
    <row r="2" spans="1:9" s="370" customFormat="1" ht="12" customHeight="1" thickBot="1">
      <c r="A2" s="776" t="s">
        <v>290</v>
      </c>
      <c r="B2" s="777"/>
      <c r="C2" s="773"/>
      <c r="D2" s="774"/>
      <c r="E2" s="774"/>
      <c r="F2" s="774"/>
      <c r="G2" s="775"/>
    </row>
    <row r="3" spans="1:9" s="370" customFormat="1" ht="12" thickBot="1"/>
    <row r="4" spans="1:9" s="370" customFormat="1" ht="45.75" customHeight="1" thickBot="1">
      <c r="A4" s="778" t="s">
        <v>408</v>
      </c>
      <c r="B4" s="779"/>
      <c r="C4" s="780"/>
      <c r="D4" s="778" t="s">
        <v>386</v>
      </c>
      <c r="E4" s="779"/>
      <c r="F4" s="779"/>
      <c r="G4" s="780"/>
      <c r="I4" s="370" t="s">
        <v>386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295</v>
      </c>
      <c r="F6" s="376"/>
      <c r="G6" s="376"/>
    </row>
    <row r="7" spans="1:9" s="370" customFormat="1" ht="12" customHeight="1">
      <c r="A7" s="372"/>
      <c r="B7" s="375"/>
      <c r="C7" s="375">
        <v>49</v>
      </c>
      <c r="D7" s="375" t="s">
        <v>296</v>
      </c>
      <c r="E7" s="375">
        <v>3.3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61" t="s">
        <v>303</v>
      </c>
      <c r="B10" s="761"/>
      <c r="C10" s="381"/>
      <c r="D10" s="382"/>
      <c r="E10" s="383">
        <v>0.1</v>
      </c>
      <c r="F10" s="384">
        <v>1156.6291799011822</v>
      </c>
      <c r="G10" s="380"/>
    </row>
    <row r="11" spans="1:9" s="370" customFormat="1" ht="11.25" customHeight="1">
      <c r="A11" s="761" t="s">
        <v>387</v>
      </c>
      <c r="B11" s="761"/>
      <c r="C11" s="381"/>
      <c r="D11" s="384">
        <v>113000</v>
      </c>
      <c r="E11" s="385">
        <v>3</v>
      </c>
      <c r="F11" s="384">
        <v>37666.666666666664</v>
      </c>
      <c r="G11" s="380"/>
    </row>
    <row r="12" spans="1:9" s="370" customFormat="1" ht="11.25">
      <c r="A12" s="761"/>
      <c r="B12" s="761"/>
      <c r="C12" s="380"/>
      <c r="D12" s="386"/>
      <c r="E12" s="385"/>
      <c r="F12" s="384"/>
      <c r="G12" s="380"/>
    </row>
    <row r="13" spans="1:9" s="370" customFormat="1" ht="12" thickBot="1">
      <c r="F13" s="375" t="s">
        <v>304</v>
      </c>
      <c r="G13" s="387">
        <v>38823.295846567846</v>
      </c>
    </row>
    <row r="14" spans="1:9" s="370" customFormat="1" ht="13.5" thickBot="1">
      <c r="A14" s="377" t="s">
        <v>305</v>
      </c>
    </row>
    <row r="15" spans="1:9" s="370" customFormat="1" ht="12.75" customHeight="1">
      <c r="A15" s="762" t="s">
        <v>298</v>
      </c>
      <c r="B15" s="763"/>
      <c r="C15" s="388" t="s">
        <v>306</v>
      </c>
      <c r="D15" s="388" t="s">
        <v>307</v>
      </c>
      <c r="E15" s="388" t="s">
        <v>308</v>
      </c>
      <c r="F15" s="389" t="s">
        <v>302</v>
      </c>
      <c r="G15" s="390"/>
    </row>
    <row r="16" spans="1:9" s="370" customFormat="1" ht="28.5" customHeight="1">
      <c r="A16" s="782" t="s">
        <v>388</v>
      </c>
      <c r="B16" s="782"/>
      <c r="C16" s="381" t="s">
        <v>22</v>
      </c>
      <c r="D16" s="421">
        <v>280000</v>
      </c>
      <c r="E16" s="422">
        <v>1</v>
      </c>
      <c r="F16" s="384">
        <v>280000</v>
      </c>
      <c r="G16" s="380"/>
    </row>
    <row r="17" spans="1:9" s="370" customFormat="1" ht="24" customHeight="1">
      <c r="A17" s="782" t="s">
        <v>389</v>
      </c>
      <c r="B17" s="782"/>
      <c r="C17" s="381" t="s">
        <v>27</v>
      </c>
      <c r="D17" s="421">
        <v>364808</v>
      </c>
      <c r="E17" s="381">
        <v>0.06</v>
      </c>
      <c r="F17" s="421">
        <v>21888.48</v>
      </c>
      <c r="G17" s="380"/>
    </row>
    <row r="18" spans="1:9" s="370" customFormat="1" ht="12.75" customHeight="1">
      <c r="A18" s="782" t="s">
        <v>390</v>
      </c>
      <c r="B18" s="782"/>
      <c r="C18" s="381" t="s">
        <v>27</v>
      </c>
      <c r="D18" s="421">
        <v>399568</v>
      </c>
      <c r="E18" s="381">
        <v>0.06</v>
      </c>
      <c r="F18" s="384">
        <v>23974.079999999998</v>
      </c>
      <c r="G18" s="380"/>
    </row>
    <row r="19" spans="1:9" s="370" customFormat="1" ht="12" thickBot="1">
      <c r="F19" s="375" t="s">
        <v>304</v>
      </c>
      <c r="G19" s="387">
        <v>325862.56</v>
      </c>
    </row>
    <row r="20" spans="1:9" s="370" customFormat="1" ht="13.5" thickBot="1">
      <c r="A20" s="377" t="s">
        <v>314</v>
      </c>
    </row>
    <row r="21" spans="1:9" s="370" customFormat="1" ht="11.25">
      <c r="A21" s="392" t="s">
        <v>315</v>
      </c>
      <c r="B21" s="393" t="s">
        <v>316</v>
      </c>
      <c r="C21" s="388" t="s">
        <v>317</v>
      </c>
      <c r="D21" s="388" t="s">
        <v>318</v>
      </c>
      <c r="E21" s="388" t="s">
        <v>319</v>
      </c>
      <c r="F21" s="389" t="s">
        <v>302</v>
      </c>
      <c r="G21" s="394"/>
    </row>
    <row r="22" spans="1:9" s="370" customFormat="1" ht="11.25">
      <c r="A22" s="401" t="s">
        <v>391</v>
      </c>
      <c r="B22" s="426">
        <v>825</v>
      </c>
      <c r="C22" s="381">
        <v>7.92</v>
      </c>
      <c r="D22" s="381">
        <v>6534</v>
      </c>
      <c r="E22" s="421">
        <v>2</v>
      </c>
      <c r="F22" s="421">
        <v>13068</v>
      </c>
      <c r="G22" s="380"/>
    </row>
    <row r="23" spans="1:9" s="370" customFormat="1" ht="11.25">
      <c r="A23" s="395" t="s">
        <v>350</v>
      </c>
      <c r="B23" s="396">
        <v>0.12</v>
      </c>
      <c r="C23" s="379">
        <v>67.819999999999993</v>
      </c>
      <c r="D23" s="381">
        <v>8.138399999999999</v>
      </c>
      <c r="E23" s="384">
        <v>1233.33</v>
      </c>
      <c r="F23" s="421">
        <v>10037.332871999999</v>
      </c>
      <c r="G23" s="380"/>
    </row>
    <row r="24" spans="1:9" s="370" customFormat="1" ht="12" thickBot="1">
      <c r="F24" s="375" t="s">
        <v>304</v>
      </c>
      <c r="G24" s="387">
        <v>23105.332871999999</v>
      </c>
    </row>
    <row r="25" spans="1:9" s="370" customFormat="1" ht="13.5" thickBot="1">
      <c r="A25" s="377" t="s">
        <v>320</v>
      </c>
    </row>
    <row r="26" spans="1:9" s="370" customFormat="1" ht="11.25">
      <c r="A26" s="392" t="s">
        <v>321</v>
      </c>
      <c r="B26" s="397" t="s">
        <v>322</v>
      </c>
      <c r="C26" s="398" t="s">
        <v>323</v>
      </c>
      <c r="D26" s="399" t="s">
        <v>324</v>
      </c>
      <c r="E26" s="400" t="s">
        <v>301</v>
      </c>
      <c r="F26" s="389" t="s">
        <v>302</v>
      </c>
      <c r="G26" s="390"/>
    </row>
    <row r="27" spans="1:9" s="370" customFormat="1" ht="23.25" customHeight="1" thickBot="1">
      <c r="A27" s="401" t="s">
        <v>370</v>
      </c>
      <c r="B27" s="402">
        <v>150049.19090609931</v>
      </c>
      <c r="C27" s="403">
        <v>185</v>
      </c>
      <c r="D27" s="402">
        <v>277591.00317628373</v>
      </c>
      <c r="E27" s="403">
        <v>24</v>
      </c>
      <c r="F27" s="404">
        <v>11566.291799011822</v>
      </c>
      <c r="G27" s="405"/>
      <c r="H27" s="370" t="s">
        <v>371</v>
      </c>
    </row>
    <row r="28" spans="1:9" s="370" customFormat="1" ht="12" thickBot="1">
      <c r="F28" s="375" t="s">
        <v>304</v>
      </c>
      <c r="G28" s="407">
        <v>11566.291799011822</v>
      </c>
    </row>
    <row r="29" spans="1:9" s="370" customFormat="1" ht="12" thickBot="1">
      <c r="F29" s="408"/>
    </row>
    <row r="30" spans="1:9" s="370" customFormat="1" ht="12" thickBot="1">
      <c r="D30" s="409" t="s">
        <v>327</v>
      </c>
      <c r="E30" s="410"/>
      <c r="F30" s="410"/>
      <c r="G30" s="407">
        <v>399357</v>
      </c>
      <c r="I30" s="411"/>
    </row>
    <row r="31" spans="1:9" s="370" customFormat="1">
      <c r="A31" s="377"/>
    </row>
    <row r="32" spans="1:9" s="370" customFormat="1" ht="11.25">
      <c r="A32" s="410"/>
      <c r="B32" s="410"/>
      <c r="C32" s="408"/>
      <c r="D32" s="410"/>
      <c r="E32" s="408"/>
      <c r="F32" s="408"/>
    </row>
    <row r="33" spans="1:9" s="370" customFormat="1" ht="13.5" customHeight="1">
      <c r="A33" s="375"/>
      <c r="B33" s="427"/>
      <c r="C33" s="758" t="s">
        <v>11</v>
      </c>
      <c r="D33" s="758"/>
      <c r="E33" s="758"/>
      <c r="F33" s="428" t="s">
        <v>328</v>
      </c>
      <c r="G33" s="415" t="s">
        <v>329</v>
      </c>
    </row>
    <row r="34" spans="1:9" s="370" customFormat="1" ht="11.25">
      <c r="C34" s="759" t="s">
        <v>67</v>
      </c>
      <c r="D34" s="759"/>
      <c r="E34" s="759"/>
      <c r="F34" s="416">
        <v>0.23</v>
      </c>
      <c r="G34" s="417">
        <v>91852.11</v>
      </c>
    </row>
    <row r="35" spans="1:9" s="370" customFormat="1" ht="11.25">
      <c r="C35" s="759" t="s">
        <v>256</v>
      </c>
      <c r="D35" s="759"/>
      <c r="E35" s="759"/>
      <c r="F35" s="416">
        <v>0.02</v>
      </c>
      <c r="G35" s="417">
        <v>7987.14</v>
      </c>
    </row>
    <row r="36" spans="1:9" s="370" customFormat="1">
      <c r="A36" s="369"/>
      <c r="B36" s="372"/>
      <c r="C36" s="759" t="s">
        <v>70</v>
      </c>
      <c r="D36" s="759"/>
      <c r="E36" s="759"/>
      <c r="F36" s="416">
        <v>0.05</v>
      </c>
      <c r="G36" s="417">
        <v>19967.850000000002</v>
      </c>
      <c r="I36" s="418"/>
    </row>
    <row r="37" spans="1:9" s="370" customFormat="1" ht="11.25">
      <c r="A37" s="372"/>
      <c r="C37" s="758" t="s">
        <v>330</v>
      </c>
      <c r="D37" s="758"/>
      <c r="E37" s="758"/>
      <c r="F37" s="758"/>
      <c r="G37" s="419">
        <v>519164</v>
      </c>
      <c r="I37" s="418"/>
    </row>
    <row r="38" spans="1:9" s="370" customFormat="1" ht="11.25">
      <c r="A38" s="760"/>
      <c r="B38" s="760"/>
      <c r="C38" s="760"/>
      <c r="E38" s="760"/>
      <c r="F38" s="760"/>
      <c r="G38" s="760"/>
    </row>
    <row r="39" spans="1:9" s="370" customFormat="1" ht="9" customHeight="1">
      <c r="A39" s="420"/>
      <c r="B39" s="410"/>
      <c r="C39" s="410"/>
      <c r="D39" s="410"/>
      <c r="E39" s="410"/>
      <c r="F39" s="410"/>
      <c r="G39" s="410"/>
    </row>
    <row r="40" spans="1:9" s="370" customFormat="1" ht="11.25">
      <c r="A40" s="756" t="s">
        <v>331</v>
      </c>
      <c r="B40" s="756"/>
      <c r="D40" s="372"/>
      <c r="E40" s="372"/>
    </row>
    <row r="41" spans="1:9" s="370" customFormat="1" ht="11.25">
      <c r="A41" s="265" t="s">
        <v>332</v>
      </c>
      <c r="B41" s="307"/>
      <c r="C41" s="307"/>
      <c r="D41" s="370" t="s">
        <v>333</v>
      </c>
    </row>
    <row r="42" spans="1:9" s="370" customFormat="1" ht="11.25">
      <c r="A42" s="265" t="s">
        <v>333</v>
      </c>
      <c r="B42" s="307"/>
      <c r="C42" s="307"/>
      <c r="D42" s="370" t="s">
        <v>333</v>
      </c>
    </row>
    <row r="43" spans="1:9" s="370" customFormat="1" ht="11.25"/>
    <row r="44" spans="1:9" s="370" customFormat="1" ht="11.25">
      <c r="A44" s="265" t="s">
        <v>409</v>
      </c>
    </row>
    <row r="45" spans="1:9" s="370" customFormat="1" ht="11.25">
      <c r="A45" s="757"/>
      <c r="B45" s="757"/>
      <c r="C45" s="757"/>
      <c r="D45" s="757"/>
      <c r="E45" s="757"/>
      <c r="F45" s="757"/>
      <c r="G45" s="757"/>
    </row>
    <row r="46" spans="1:9" s="370" customFormat="1" ht="11.25">
      <c r="A46" s="781"/>
      <c r="B46" s="781"/>
      <c r="C46" s="781"/>
      <c r="D46" s="781"/>
      <c r="E46" s="781"/>
      <c r="F46" s="781"/>
      <c r="G46" s="781"/>
    </row>
    <row r="47" spans="1:9" s="370" customFormat="1" ht="11.25"/>
    <row r="48" spans="1:9" s="370" customFormat="1" ht="11.25"/>
    <row r="49" s="370" customFormat="1" ht="11.25"/>
    <row r="50" s="370" customFormat="1" ht="11.25"/>
    <row r="51" s="370" customFormat="1" ht="11.25"/>
  </sheetData>
  <mergeCells count="22">
    <mergeCell ref="A18:B18"/>
    <mergeCell ref="A1:B1"/>
    <mergeCell ref="C1:G2"/>
    <mergeCell ref="A2:B2"/>
    <mergeCell ref="A4:C4"/>
    <mergeCell ref="D4:G4"/>
    <mergeCell ref="A10:B10"/>
    <mergeCell ref="A11:B11"/>
    <mergeCell ref="A12:B12"/>
    <mergeCell ref="A15:B15"/>
    <mergeCell ref="A16:B16"/>
    <mergeCell ref="A17:B17"/>
    <mergeCell ref="A40:B40"/>
    <mergeCell ref="A45:G45"/>
    <mergeCell ref="A46:G46"/>
    <mergeCell ref="C33:E33"/>
    <mergeCell ref="C34:E34"/>
    <mergeCell ref="C35:E35"/>
    <mergeCell ref="C36:E36"/>
    <mergeCell ref="C37:F37"/>
    <mergeCell ref="A38:C38"/>
    <mergeCell ref="E38:G38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BD3FE-F061-46E2-99A9-108C7DF97A3F}">
  <sheetPr>
    <tabColor rgb="FF7030A0"/>
  </sheetPr>
  <dimension ref="A1:J48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31.7109375" style="369" customWidth="1"/>
    <col min="2" max="2" width="19.1406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9" ht="30" customHeight="1">
      <c r="A1" s="790" t="s">
        <v>411</v>
      </c>
      <c r="B1" s="791"/>
      <c r="C1" s="770" t="s">
        <v>289</v>
      </c>
      <c r="D1" s="771"/>
      <c r="E1" s="771"/>
      <c r="F1" s="771"/>
      <c r="G1" s="772"/>
      <c r="H1" s="368"/>
    </row>
    <row r="2" spans="1:9" s="370" customFormat="1" ht="1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9" s="370" customFormat="1" ht="12" thickBot="1"/>
    <row r="4" spans="1:9" s="370" customFormat="1" ht="54" customHeight="1" thickBot="1">
      <c r="A4" s="778" t="s">
        <v>408</v>
      </c>
      <c r="B4" s="779"/>
      <c r="C4" s="780"/>
      <c r="D4" s="778" t="s">
        <v>392</v>
      </c>
      <c r="E4" s="779"/>
      <c r="F4" s="779"/>
      <c r="G4" s="780"/>
      <c r="I4" s="370" t="s">
        <v>392</v>
      </c>
    </row>
    <row r="5" spans="1:9" s="370" customFormat="1" ht="11.25">
      <c r="A5" s="371"/>
      <c r="B5" s="371"/>
      <c r="C5" s="371"/>
      <c r="D5" s="371"/>
      <c r="E5" s="371"/>
      <c r="F5" s="371"/>
      <c r="G5" s="371"/>
    </row>
    <row r="6" spans="1:9" s="370" customFormat="1">
      <c r="A6" s="372"/>
      <c r="B6" s="373"/>
      <c r="C6" s="373" t="s">
        <v>293</v>
      </c>
      <c r="D6" s="374" t="s">
        <v>294</v>
      </c>
      <c r="E6" s="375" t="s">
        <v>310</v>
      </c>
      <c r="F6" s="376"/>
      <c r="G6" s="376"/>
    </row>
    <row r="7" spans="1:9" s="370" customFormat="1" ht="12" customHeight="1">
      <c r="A7" s="372"/>
      <c r="B7" s="375"/>
      <c r="C7" s="375">
        <v>50</v>
      </c>
      <c r="D7" s="375" t="s">
        <v>296</v>
      </c>
      <c r="E7" s="375">
        <v>3.4</v>
      </c>
      <c r="F7" s="372"/>
      <c r="G7" s="372"/>
    </row>
    <row r="8" spans="1:9" s="370" customFormat="1">
      <c r="A8" s="377" t="s">
        <v>297</v>
      </c>
    </row>
    <row r="9" spans="1:9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9" s="370" customFormat="1" ht="11.25">
      <c r="A10" s="785" t="s">
        <v>303</v>
      </c>
      <c r="B10" s="785"/>
      <c r="C10" s="432"/>
      <c r="D10" s="382"/>
      <c r="E10" s="383">
        <v>0.05</v>
      </c>
      <c r="F10" s="384">
        <v>43.178600494088585</v>
      </c>
      <c r="G10" s="380"/>
    </row>
    <row r="11" spans="1:9" s="370" customFormat="1" ht="12" thickBot="1">
      <c r="F11" s="375" t="s">
        <v>304</v>
      </c>
      <c r="G11" s="387">
        <v>43.178600494088585</v>
      </c>
    </row>
    <row r="12" spans="1:9" s="370" customFormat="1" ht="13.5" thickBot="1">
      <c r="A12" s="377" t="s">
        <v>305</v>
      </c>
    </row>
    <row r="13" spans="1:9" s="370" customFormat="1" ht="12.75" customHeight="1">
      <c r="A13" s="762" t="s">
        <v>298</v>
      </c>
      <c r="B13" s="763"/>
      <c r="C13" s="388" t="s">
        <v>306</v>
      </c>
      <c r="D13" s="388" t="s">
        <v>307</v>
      </c>
      <c r="E13" s="388" t="s">
        <v>308</v>
      </c>
      <c r="F13" s="389" t="s">
        <v>302</v>
      </c>
      <c r="G13" s="390"/>
    </row>
    <row r="14" spans="1:9" s="370" customFormat="1" ht="11.25">
      <c r="A14" s="785" t="s">
        <v>353</v>
      </c>
      <c r="B14" s="785"/>
      <c r="C14" s="430" t="s">
        <v>34</v>
      </c>
      <c r="D14" s="433">
        <v>5200</v>
      </c>
      <c r="E14" s="430">
        <v>1.05</v>
      </c>
      <c r="F14" s="384">
        <v>5460</v>
      </c>
      <c r="G14" s="380"/>
    </row>
    <row r="15" spans="1:9" s="370" customFormat="1" ht="12.75" customHeight="1">
      <c r="A15" s="764" t="s">
        <v>309</v>
      </c>
      <c r="B15" s="765"/>
      <c r="C15" s="379" t="s">
        <v>310</v>
      </c>
      <c r="D15" s="384">
        <v>7400</v>
      </c>
      <c r="E15" s="391">
        <v>1.0500000000000001E-2</v>
      </c>
      <c r="F15" s="384">
        <v>77.7</v>
      </c>
      <c r="G15" s="380"/>
    </row>
    <row r="16" spans="1:9" s="370" customFormat="1" ht="12" thickBot="1">
      <c r="F16" s="375" t="s">
        <v>304</v>
      </c>
      <c r="G16" s="387">
        <v>5537.7</v>
      </c>
    </row>
    <row r="17" spans="1:10" s="370" customFormat="1" ht="13.5" thickBot="1">
      <c r="A17" s="377" t="s">
        <v>314</v>
      </c>
    </row>
    <row r="18" spans="1:10" s="370" customFormat="1" ht="11.25">
      <c r="A18" s="392" t="s">
        <v>315</v>
      </c>
      <c r="B18" s="393" t="s">
        <v>316</v>
      </c>
      <c r="C18" s="388" t="s">
        <v>317</v>
      </c>
      <c r="D18" s="388" t="s">
        <v>318</v>
      </c>
      <c r="E18" s="388" t="s">
        <v>319</v>
      </c>
      <c r="F18" s="389" t="s">
        <v>302</v>
      </c>
      <c r="G18" s="394"/>
    </row>
    <row r="19" spans="1:10" s="370" customFormat="1" ht="22.5">
      <c r="A19" s="395" t="s">
        <v>354</v>
      </c>
      <c r="B19" s="396">
        <v>1.05</v>
      </c>
      <c r="C19" s="379">
        <v>7.92</v>
      </c>
      <c r="D19" s="379">
        <v>8.3160000000000007</v>
      </c>
      <c r="E19" s="384">
        <v>2</v>
      </c>
      <c r="F19" s="384">
        <v>16.632000000000001</v>
      </c>
      <c r="G19" s="380"/>
    </row>
    <row r="20" spans="1:10" s="370" customFormat="1" ht="11.25">
      <c r="A20" s="395"/>
      <c r="B20" s="379"/>
      <c r="C20" s="379"/>
      <c r="D20" s="379"/>
      <c r="E20" s="384"/>
      <c r="F20" s="384">
        <v>0</v>
      </c>
      <c r="G20" s="380"/>
    </row>
    <row r="21" spans="1:10" s="370" customFormat="1" ht="12" thickBot="1">
      <c r="F21" s="375" t="s">
        <v>304</v>
      </c>
      <c r="G21" s="387">
        <v>16.632000000000001</v>
      </c>
    </row>
    <row r="22" spans="1:10" s="370" customFormat="1" ht="13.5" thickBot="1">
      <c r="A22" s="377" t="s">
        <v>320</v>
      </c>
    </row>
    <row r="23" spans="1:10" s="370" customFormat="1" ht="11.25">
      <c r="A23" s="392" t="s">
        <v>321</v>
      </c>
      <c r="B23" s="397" t="s">
        <v>322</v>
      </c>
      <c r="C23" s="398" t="s">
        <v>323</v>
      </c>
      <c r="D23" s="399" t="s">
        <v>324</v>
      </c>
      <c r="E23" s="400" t="s">
        <v>301</v>
      </c>
      <c r="F23" s="389" t="s">
        <v>302</v>
      </c>
      <c r="G23" s="390"/>
    </row>
    <row r="24" spans="1:10" s="370" customFormat="1" ht="23.25" customHeight="1" thickBot="1">
      <c r="A24" s="401" t="s">
        <v>325</v>
      </c>
      <c r="B24" s="402">
        <v>116698.92025429347</v>
      </c>
      <c r="C24" s="403">
        <v>185</v>
      </c>
      <c r="D24" s="402">
        <v>215893.00247044291</v>
      </c>
      <c r="E24" s="403">
        <v>250</v>
      </c>
      <c r="F24" s="404">
        <v>863.57200988177169</v>
      </c>
      <c r="G24" s="405"/>
      <c r="H24" s="370" t="s">
        <v>326</v>
      </c>
    </row>
    <row r="25" spans="1:10" s="370" customFormat="1" ht="12" thickBot="1">
      <c r="F25" s="375" t="s">
        <v>304</v>
      </c>
      <c r="G25" s="407">
        <v>863.57200988177169</v>
      </c>
      <c r="I25" s="412"/>
    </row>
    <row r="26" spans="1:10" s="370" customFormat="1" ht="12" thickBot="1">
      <c r="F26" s="408"/>
      <c r="I26" s="412"/>
    </row>
    <row r="27" spans="1:10" s="370" customFormat="1" ht="12" thickBot="1">
      <c r="D27" s="409" t="s">
        <v>327</v>
      </c>
      <c r="E27" s="410"/>
      <c r="F27" s="410"/>
      <c r="G27" s="407">
        <v>6461</v>
      </c>
      <c r="I27" s="411"/>
      <c r="J27" s="411"/>
    </row>
    <row r="28" spans="1:10" s="370" customFormat="1">
      <c r="A28" s="377"/>
    </row>
    <row r="29" spans="1:10" s="370" customFormat="1" ht="11.25">
      <c r="A29" s="410"/>
      <c r="B29" s="410"/>
      <c r="C29" s="408"/>
      <c r="D29" s="410"/>
      <c r="E29" s="408"/>
      <c r="F29" s="408"/>
    </row>
    <row r="30" spans="1:10" s="370" customFormat="1" ht="13.5" customHeight="1">
      <c r="A30" s="375"/>
      <c r="B30" s="427"/>
      <c r="C30" s="758" t="s">
        <v>11</v>
      </c>
      <c r="D30" s="758"/>
      <c r="E30" s="758"/>
      <c r="F30" s="428" t="s">
        <v>328</v>
      </c>
      <c r="G30" s="415" t="s">
        <v>329</v>
      </c>
    </row>
    <row r="31" spans="1:10" s="370" customFormat="1" ht="11.25">
      <c r="C31" s="759" t="s">
        <v>67</v>
      </c>
      <c r="D31" s="759"/>
      <c r="E31" s="759"/>
      <c r="F31" s="416">
        <v>0.23</v>
      </c>
      <c r="G31" s="417">
        <v>1486.03</v>
      </c>
    </row>
    <row r="32" spans="1:10" s="370" customFormat="1" ht="11.25">
      <c r="C32" s="759" t="s">
        <v>256</v>
      </c>
      <c r="D32" s="759"/>
      <c r="E32" s="759"/>
      <c r="F32" s="416">
        <v>0.02</v>
      </c>
      <c r="G32" s="417">
        <v>129.22</v>
      </c>
    </row>
    <row r="33" spans="1:9" s="370" customFormat="1">
      <c r="A33" s="369"/>
      <c r="B33" s="372"/>
      <c r="C33" s="759" t="s">
        <v>70</v>
      </c>
      <c r="D33" s="759"/>
      <c r="E33" s="759"/>
      <c r="F33" s="416">
        <v>0.05</v>
      </c>
      <c r="G33" s="417">
        <v>323.05</v>
      </c>
      <c r="I33" s="418"/>
    </row>
    <row r="34" spans="1:9" s="370" customFormat="1" ht="11.25">
      <c r="A34" s="372"/>
      <c r="C34" s="758" t="s">
        <v>330</v>
      </c>
      <c r="D34" s="758"/>
      <c r="E34" s="758"/>
      <c r="F34" s="758"/>
      <c r="G34" s="419">
        <v>8399</v>
      </c>
      <c r="I34" s="418"/>
    </row>
    <row r="35" spans="1:9" s="370" customFormat="1" ht="11.25">
      <c r="A35" s="760"/>
      <c r="B35" s="760"/>
      <c r="C35" s="760"/>
      <c r="E35" s="760"/>
      <c r="F35" s="760"/>
      <c r="G35" s="760"/>
    </row>
    <row r="36" spans="1:9" s="370" customFormat="1" ht="9" customHeight="1">
      <c r="A36" s="420"/>
      <c r="B36" s="410"/>
      <c r="C36" s="410"/>
      <c r="D36" s="410"/>
      <c r="E36" s="410"/>
      <c r="F36" s="410"/>
      <c r="G36" s="410"/>
    </row>
    <row r="37" spans="1:9" s="370" customFormat="1" ht="11.25">
      <c r="A37" s="756" t="s">
        <v>331</v>
      </c>
      <c r="B37" s="756"/>
      <c r="D37" s="372"/>
      <c r="E37" s="372"/>
    </row>
    <row r="38" spans="1:9" s="370" customFormat="1" ht="11.25">
      <c r="A38" s="265" t="s">
        <v>332</v>
      </c>
      <c r="B38" s="307"/>
      <c r="C38" s="307"/>
      <c r="D38" s="370" t="s">
        <v>333</v>
      </c>
    </row>
    <row r="39" spans="1:9" s="370" customFormat="1" ht="11.25">
      <c r="A39" s="265" t="s">
        <v>333</v>
      </c>
      <c r="B39" s="307"/>
      <c r="C39" s="307"/>
      <c r="D39" s="370" t="s">
        <v>333</v>
      </c>
    </row>
    <row r="40" spans="1:9" s="370" customFormat="1" ht="11.25"/>
    <row r="41" spans="1:9" s="370" customFormat="1" ht="11.25">
      <c r="A41" s="265" t="s">
        <v>409</v>
      </c>
    </row>
    <row r="42" spans="1:9" s="370" customFormat="1" ht="11.25">
      <c r="A42" s="757"/>
      <c r="B42" s="757"/>
      <c r="C42" s="757"/>
      <c r="D42" s="757"/>
      <c r="E42" s="757"/>
      <c r="F42" s="757"/>
      <c r="G42" s="757"/>
    </row>
    <row r="43" spans="1:9" s="370" customFormat="1" ht="11.25">
      <c r="A43" s="781"/>
      <c r="B43" s="781"/>
      <c r="C43" s="781"/>
      <c r="D43" s="781"/>
      <c r="E43" s="781"/>
      <c r="F43" s="781"/>
      <c r="G43" s="781"/>
    </row>
    <row r="44" spans="1:9" s="370" customFormat="1" ht="11.25"/>
    <row r="45" spans="1:9" s="370" customFormat="1" ht="11.25"/>
    <row r="46" spans="1:9" s="370" customFormat="1" ht="11.25"/>
    <row r="47" spans="1:9" s="370" customFormat="1" ht="11.25"/>
    <row r="48" spans="1:9" s="370" customFormat="1" ht="11.25"/>
  </sheetData>
  <mergeCells count="19">
    <mergeCell ref="C32:E32"/>
    <mergeCell ref="A1:B1"/>
    <mergeCell ref="C1:G2"/>
    <mergeCell ref="A2:B2"/>
    <mergeCell ref="A4:C4"/>
    <mergeCell ref="D4:G4"/>
    <mergeCell ref="A10:B10"/>
    <mergeCell ref="A13:B13"/>
    <mergeCell ref="A14:B14"/>
    <mergeCell ref="A15:B15"/>
    <mergeCell ref="C30:E30"/>
    <mergeCell ref="C31:E31"/>
    <mergeCell ref="A43:G43"/>
    <mergeCell ref="C33:E33"/>
    <mergeCell ref="C34:F34"/>
    <mergeCell ref="A35:C35"/>
    <mergeCell ref="E35:G35"/>
    <mergeCell ref="A37:B37"/>
    <mergeCell ref="A42:G42"/>
  </mergeCells>
  <pageMargins left="0.78740157480314965" right="0.39370078740157483" top="0.6" bottom="0.19685039370078741" header="0.39370078740157483" footer="0"/>
  <pageSetup scale="87" orientation="portrait" r:id="rId1"/>
  <headerFooter alignWithMargins="0"/>
  <colBreaks count="1" manualBreakCount="1">
    <brk id="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4002-77D2-4612-BB53-AA7F6F7ACEAE}">
  <sheetPr>
    <tabColor rgb="FF7030A0"/>
  </sheetPr>
  <dimension ref="A1:M50"/>
  <sheetViews>
    <sheetView view="pageBreakPreview" zoomScaleNormal="100" zoomScaleSheetLayoutView="10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251" width="11.42578125" style="369"/>
    <col min="252" max="252" width="29.85546875" style="369" customWidth="1"/>
    <col min="253" max="253" width="15.42578125" style="369" customWidth="1"/>
    <col min="254" max="254" width="11.140625" style="369" customWidth="1"/>
    <col min="255" max="255" width="12" style="369" customWidth="1"/>
    <col min="256" max="256" width="10.140625" style="369" customWidth="1"/>
    <col min="257" max="257" width="11.28515625" style="369" customWidth="1"/>
    <col min="258" max="507" width="11.42578125" style="369"/>
    <col min="508" max="508" width="29.85546875" style="369" customWidth="1"/>
    <col min="509" max="509" width="15.42578125" style="369" customWidth="1"/>
    <col min="510" max="510" width="11.140625" style="369" customWidth="1"/>
    <col min="511" max="511" width="12" style="369" customWidth="1"/>
    <col min="512" max="512" width="10.140625" style="369" customWidth="1"/>
    <col min="513" max="513" width="11.28515625" style="369" customWidth="1"/>
    <col min="514" max="763" width="11.42578125" style="369"/>
    <col min="764" max="764" width="29.85546875" style="369" customWidth="1"/>
    <col min="765" max="765" width="15.42578125" style="369" customWidth="1"/>
    <col min="766" max="766" width="11.140625" style="369" customWidth="1"/>
    <col min="767" max="767" width="12" style="369" customWidth="1"/>
    <col min="768" max="768" width="10.140625" style="369" customWidth="1"/>
    <col min="769" max="769" width="11.28515625" style="369" customWidth="1"/>
    <col min="770" max="1019" width="11.42578125" style="369"/>
    <col min="1020" max="1020" width="29.85546875" style="369" customWidth="1"/>
    <col min="1021" max="1021" width="15.42578125" style="369" customWidth="1"/>
    <col min="1022" max="1022" width="11.140625" style="369" customWidth="1"/>
    <col min="1023" max="1023" width="12" style="369" customWidth="1"/>
    <col min="1024" max="1024" width="10.140625" style="369" customWidth="1"/>
    <col min="1025" max="1025" width="11.28515625" style="369" customWidth="1"/>
    <col min="1026" max="1275" width="11.42578125" style="369"/>
    <col min="1276" max="1276" width="29.85546875" style="369" customWidth="1"/>
    <col min="1277" max="1277" width="15.42578125" style="369" customWidth="1"/>
    <col min="1278" max="1278" width="11.140625" style="369" customWidth="1"/>
    <col min="1279" max="1279" width="12" style="369" customWidth="1"/>
    <col min="1280" max="1280" width="10.140625" style="369" customWidth="1"/>
    <col min="1281" max="1281" width="11.28515625" style="369" customWidth="1"/>
    <col min="1282" max="1531" width="11.42578125" style="369"/>
    <col min="1532" max="1532" width="29.85546875" style="369" customWidth="1"/>
    <col min="1533" max="1533" width="15.42578125" style="369" customWidth="1"/>
    <col min="1534" max="1534" width="11.140625" style="369" customWidth="1"/>
    <col min="1535" max="1535" width="12" style="369" customWidth="1"/>
    <col min="1536" max="1536" width="10.140625" style="369" customWidth="1"/>
    <col min="1537" max="1537" width="11.28515625" style="369" customWidth="1"/>
    <col min="1538" max="1787" width="11.42578125" style="369"/>
    <col min="1788" max="1788" width="29.85546875" style="369" customWidth="1"/>
    <col min="1789" max="1789" width="15.42578125" style="369" customWidth="1"/>
    <col min="1790" max="1790" width="11.140625" style="369" customWidth="1"/>
    <col min="1791" max="1791" width="12" style="369" customWidth="1"/>
    <col min="1792" max="1792" width="10.140625" style="369" customWidth="1"/>
    <col min="1793" max="1793" width="11.28515625" style="369" customWidth="1"/>
    <col min="1794" max="2043" width="11.42578125" style="369"/>
    <col min="2044" max="2044" width="29.85546875" style="369" customWidth="1"/>
    <col min="2045" max="2045" width="15.42578125" style="369" customWidth="1"/>
    <col min="2046" max="2046" width="11.140625" style="369" customWidth="1"/>
    <col min="2047" max="2047" width="12" style="369" customWidth="1"/>
    <col min="2048" max="2048" width="10.140625" style="369" customWidth="1"/>
    <col min="2049" max="2049" width="11.28515625" style="369" customWidth="1"/>
    <col min="2050" max="2299" width="11.42578125" style="369"/>
    <col min="2300" max="2300" width="29.85546875" style="369" customWidth="1"/>
    <col min="2301" max="2301" width="15.42578125" style="369" customWidth="1"/>
    <col min="2302" max="2302" width="11.140625" style="369" customWidth="1"/>
    <col min="2303" max="2303" width="12" style="369" customWidth="1"/>
    <col min="2304" max="2304" width="10.140625" style="369" customWidth="1"/>
    <col min="2305" max="2305" width="11.28515625" style="369" customWidth="1"/>
    <col min="2306" max="2555" width="11.42578125" style="369"/>
    <col min="2556" max="2556" width="29.85546875" style="369" customWidth="1"/>
    <col min="2557" max="2557" width="15.42578125" style="369" customWidth="1"/>
    <col min="2558" max="2558" width="11.140625" style="369" customWidth="1"/>
    <col min="2559" max="2559" width="12" style="369" customWidth="1"/>
    <col min="2560" max="2560" width="10.140625" style="369" customWidth="1"/>
    <col min="2561" max="2561" width="11.28515625" style="369" customWidth="1"/>
    <col min="2562" max="2811" width="11.42578125" style="369"/>
    <col min="2812" max="2812" width="29.85546875" style="369" customWidth="1"/>
    <col min="2813" max="2813" width="15.42578125" style="369" customWidth="1"/>
    <col min="2814" max="2814" width="11.140625" style="369" customWidth="1"/>
    <col min="2815" max="2815" width="12" style="369" customWidth="1"/>
    <col min="2816" max="2816" width="10.140625" style="369" customWidth="1"/>
    <col min="2817" max="2817" width="11.28515625" style="369" customWidth="1"/>
    <col min="2818" max="3067" width="11.42578125" style="369"/>
    <col min="3068" max="3068" width="29.85546875" style="369" customWidth="1"/>
    <col min="3069" max="3069" width="15.42578125" style="369" customWidth="1"/>
    <col min="3070" max="3070" width="11.140625" style="369" customWidth="1"/>
    <col min="3071" max="3071" width="12" style="369" customWidth="1"/>
    <col min="3072" max="3072" width="10.140625" style="369" customWidth="1"/>
    <col min="3073" max="3073" width="11.28515625" style="369" customWidth="1"/>
    <col min="3074" max="3323" width="11.42578125" style="369"/>
    <col min="3324" max="3324" width="29.85546875" style="369" customWidth="1"/>
    <col min="3325" max="3325" width="15.42578125" style="369" customWidth="1"/>
    <col min="3326" max="3326" width="11.140625" style="369" customWidth="1"/>
    <col min="3327" max="3327" width="12" style="369" customWidth="1"/>
    <col min="3328" max="3328" width="10.140625" style="369" customWidth="1"/>
    <col min="3329" max="3329" width="11.28515625" style="369" customWidth="1"/>
    <col min="3330" max="3579" width="11.42578125" style="369"/>
    <col min="3580" max="3580" width="29.85546875" style="369" customWidth="1"/>
    <col min="3581" max="3581" width="15.42578125" style="369" customWidth="1"/>
    <col min="3582" max="3582" width="11.140625" style="369" customWidth="1"/>
    <col min="3583" max="3583" width="12" style="369" customWidth="1"/>
    <col min="3584" max="3584" width="10.140625" style="369" customWidth="1"/>
    <col min="3585" max="3585" width="11.28515625" style="369" customWidth="1"/>
    <col min="3586" max="3835" width="11.42578125" style="369"/>
    <col min="3836" max="3836" width="29.85546875" style="369" customWidth="1"/>
    <col min="3837" max="3837" width="15.42578125" style="369" customWidth="1"/>
    <col min="3838" max="3838" width="11.140625" style="369" customWidth="1"/>
    <col min="3839" max="3839" width="12" style="369" customWidth="1"/>
    <col min="3840" max="3840" width="10.140625" style="369" customWidth="1"/>
    <col min="3841" max="3841" width="11.28515625" style="369" customWidth="1"/>
    <col min="3842" max="4091" width="11.42578125" style="369"/>
    <col min="4092" max="4092" width="29.85546875" style="369" customWidth="1"/>
    <col min="4093" max="4093" width="15.42578125" style="369" customWidth="1"/>
    <col min="4094" max="4094" width="11.140625" style="369" customWidth="1"/>
    <col min="4095" max="4095" width="12" style="369" customWidth="1"/>
    <col min="4096" max="4096" width="10.140625" style="369" customWidth="1"/>
    <col min="4097" max="4097" width="11.28515625" style="369" customWidth="1"/>
    <col min="4098" max="4347" width="11.42578125" style="369"/>
    <col min="4348" max="4348" width="29.85546875" style="369" customWidth="1"/>
    <col min="4349" max="4349" width="15.42578125" style="369" customWidth="1"/>
    <col min="4350" max="4350" width="11.140625" style="369" customWidth="1"/>
    <col min="4351" max="4351" width="12" style="369" customWidth="1"/>
    <col min="4352" max="4352" width="10.140625" style="369" customWidth="1"/>
    <col min="4353" max="4353" width="11.28515625" style="369" customWidth="1"/>
    <col min="4354" max="4603" width="11.42578125" style="369"/>
    <col min="4604" max="4604" width="29.85546875" style="369" customWidth="1"/>
    <col min="4605" max="4605" width="15.42578125" style="369" customWidth="1"/>
    <col min="4606" max="4606" width="11.140625" style="369" customWidth="1"/>
    <col min="4607" max="4607" width="12" style="369" customWidth="1"/>
    <col min="4608" max="4608" width="10.140625" style="369" customWidth="1"/>
    <col min="4609" max="4609" width="11.28515625" style="369" customWidth="1"/>
    <col min="4610" max="4859" width="11.42578125" style="369"/>
    <col min="4860" max="4860" width="29.85546875" style="369" customWidth="1"/>
    <col min="4861" max="4861" width="15.42578125" style="369" customWidth="1"/>
    <col min="4862" max="4862" width="11.140625" style="369" customWidth="1"/>
    <col min="4863" max="4863" width="12" style="369" customWidth="1"/>
    <col min="4864" max="4864" width="10.140625" style="369" customWidth="1"/>
    <col min="4865" max="4865" width="11.28515625" style="369" customWidth="1"/>
    <col min="4866" max="5115" width="11.42578125" style="369"/>
    <col min="5116" max="5116" width="29.85546875" style="369" customWidth="1"/>
    <col min="5117" max="5117" width="15.42578125" style="369" customWidth="1"/>
    <col min="5118" max="5118" width="11.140625" style="369" customWidth="1"/>
    <col min="5119" max="5119" width="12" style="369" customWidth="1"/>
    <col min="5120" max="5120" width="10.140625" style="369" customWidth="1"/>
    <col min="5121" max="5121" width="11.28515625" style="369" customWidth="1"/>
    <col min="5122" max="5371" width="11.42578125" style="369"/>
    <col min="5372" max="5372" width="29.85546875" style="369" customWidth="1"/>
    <col min="5373" max="5373" width="15.42578125" style="369" customWidth="1"/>
    <col min="5374" max="5374" width="11.140625" style="369" customWidth="1"/>
    <col min="5375" max="5375" width="12" style="369" customWidth="1"/>
    <col min="5376" max="5376" width="10.140625" style="369" customWidth="1"/>
    <col min="5377" max="5377" width="11.28515625" style="369" customWidth="1"/>
    <col min="5378" max="5627" width="11.42578125" style="369"/>
    <col min="5628" max="5628" width="29.85546875" style="369" customWidth="1"/>
    <col min="5629" max="5629" width="15.42578125" style="369" customWidth="1"/>
    <col min="5630" max="5630" width="11.140625" style="369" customWidth="1"/>
    <col min="5631" max="5631" width="12" style="369" customWidth="1"/>
    <col min="5632" max="5632" width="10.140625" style="369" customWidth="1"/>
    <col min="5633" max="5633" width="11.28515625" style="369" customWidth="1"/>
    <col min="5634" max="5883" width="11.42578125" style="369"/>
    <col min="5884" max="5884" width="29.85546875" style="369" customWidth="1"/>
    <col min="5885" max="5885" width="15.42578125" style="369" customWidth="1"/>
    <col min="5886" max="5886" width="11.140625" style="369" customWidth="1"/>
    <col min="5887" max="5887" width="12" style="369" customWidth="1"/>
    <col min="5888" max="5888" width="10.140625" style="369" customWidth="1"/>
    <col min="5889" max="5889" width="11.28515625" style="369" customWidth="1"/>
    <col min="5890" max="6139" width="11.42578125" style="369"/>
    <col min="6140" max="6140" width="29.85546875" style="369" customWidth="1"/>
    <col min="6141" max="6141" width="15.42578125" style="369" customWidth="1"/>
    <col min="6142" max="6142" width="11.140625" style="369" customWidth="1"/>
    <col min="6143" max="6143" width="12" style="369" customWidth="1"/>
    <col min="6144" max="6144" width="10.140625" style="369" customWidth="1"/>
    <col min="6145" max="6145" width="11.28515625" style="369" customWidth="1"/>
    <col min="6146" max="6395" width="11.42578125" style="369"/>
    <col min="6396" max="6396" width="29.85546875" style="369" customWidth="1"/>
    <col min="6397" max="6397" width="15.42578125" style="369" customWidth="1"/>
    <col min="6398" max="6398" width="11.140625" style="369" customWidth="1"/>
    <col min="6399" max="6399" width="12" style="369" customWidth="1"/>
    <col min="6400" max="6400" width="10.140625" style="369" customWidth="1"/>
    <col min="6401" max="6401" width="11.28515625" style="369" customWidth="1"/>
    <col min="6402" max="6651" width="11.42578125" style="369"/>
    <col min="6652" max="6652" width="29.85546875" style="369" customWidth="1"/>
    <col min="6653" max="6653" width="15.42578125" style="369" customWidth="1"/>
    <col min="6654" max="6654" width="11.140625" style="369" customWidth="1"/>
    <col min="6655" max="6655" width="12" style="369" customWidth="1"/>
    <col min="6656" max="6656" width="10.140625" style="369" customWidth="1"/>
    <col min="6657" max="6657" width="11.28515625" style="369" customWidth="1"/>
    <col min="6658" max="6907" width="11.42578125" style="369"/>
    <col min="6908" max="6908" width="29.85546875" style="369" customWidth="1"/>
    <col min="6909" max="6909" width="15.42578125" style="369" customWidth="1"/>
    <col min="6910" max="6910" width="11.140625" style="369" customWidth="1"/>
    <col min="6911" max="6911" width="12" style="369" customWidth="1"/>
    <col min="6912" max="6912" width="10.140625" style="369" customWidth="1"/>
    <col min="6913" max="6913" width="11.28515625" style="369" customWidth="1"/>
    <col min="6914" max="7163" width="11.42578125" style="369"/>
    <col min="7164" max="7164" width="29.85546875" style="369" customWidth="1"/>
    <col min="7165" max="7165" width="15.42578125" style="369" customWidth="1"/>
    <col min="7166" max="7166" width="11.140625" style="369" customWidth="1"/>
    <col min="7167" max="7167" width="12" style="369" customWidth="1"/>
    <col min="7168" max="7168" width="10.140625" style="369" customWidth="1"/>
    <col min="7169" max="7169" width="11.28515625" style="369" customWidth="1"/>
    <col min="7170" max="7419" width="11.42578125" style="369"/>
    <col min="7420" max="7420" width="29.85546875" style="369" customWidth="1"/>
    <col min="7421" max="7421" width="15.42578125" style="369" customWidth="1"/>
    <col min="7422" max="7422" width="11.140625" style="369" customWidth="1"/>
    <col min="7423" max="7423" width="12" style="369" customWidth="1"/>
    <col min="7424" max="7424" width="10.140625" style="369" customWidth="1"/>
    <col min="7425" max="7425" width="11.28515625" style="369" customWidth="1"/>
    <col min="7426" max="7675" width="11.42578125" style="369"/>
    <col min="7676" max="7676" width="29.85546875" style="369" customWidth="1"/>
    <col min="7677" max="7677" width="15.42578125" style="369" customWidth="1"/>
    <col min="7678" max="7678" width="11.140625" style="369" customWidth="1"/>
    <col min="7679" max="7679" width="12" style="369" customWidth="1"/>
    <col min="7680" max="7680" width="10.140625" style="369" customWidth="1"/>
    <col min="7681" max="7681" width="11.28515625" style="369" customWidth="1"/>
    <col min="7682" max="7931" width="11.42578125" style="369"/>
    <col min="7932" max="7932" width="29.85546875" style="369" customWidth="1"/>
    <col min="7933" max="7933" width="15.42578125" style="369" customWidth="1"/>
    <col min="7934" max="7934" width="11.140625" style="369" customWidth="1"/>
    <col min="7935" max="7935" width="12" style="369" customWidth="1"/>
    <col min="7936" max="7936" width="10.140625" style="369" customWidth="1"/>
    <col min="7937" max="7937" width="11.28515625" style="369" customWidth="1"/>
    <col min="7938" max="8187" width="11.42578125" style="369"/>
    <col min="8188" max="8188" width="29.85546875" style="369" customWidth="1"/>
    <col min="8189" max="8189" width="15.42578125" style="369" customWidth="1"/>
    <col min="8190" max="8190" width="11.140625" style="369" customWidth="1"/>
    <col min="8191" max="8191" width="12" style="369" customWidth="1"/>
    <col min="8192" max="8192" width="10.140625" style="369" customWidth="1"/>
    <col min="8193" max="8193" width="11.28515625" style="369" customWidth="1"/>
    <col min="8194" max="8443" width="11.42578125" style="369"/>
    <col min="8444" max="8444" width="29.85546875" style="369" customWidth="1"/>
    <col min="8445" max="8445" width="15.42578125" style="369" customWidth="1"/>
    <col min="8446" max="8446" width="11.140625" style="369" customWidth="1"/>
    <col min="8447" max="8447" width="12" style="369" customWidth="1"/>
    <col min="8448" max="8448" width="10.140625" style="369" customWidth="1"/>
    <col min="8449" max="8449" width="11.28515625" style="369" customWidth="1"/>
    <col min="8450" max="8699" width="11.42578125" style="369"/>
    <col min="8700" max="8700" width="29.85546875" style="369" customWidth="1"/>
    <col min="8701" max="8701" width="15.42578125" style="369" customWidth="1"/>
    <col min="8702" max="8702" width="11.140625" style="369" customWidth="1"/>
    <col min="8703" max="8703" width="12" style="369" customWidth="1"/>
    <col min="8704" max="8704" width="10.140625" style="369" customWidth="1"/>
    <col min="8705" max="8705" width="11.28515625" style="369" customWidth="1"/>
    <col min="8706" max="8955" width="11.42578125" style="369"/>
    <col min="8956" max="8956" width="29.85546875" style="369" customWidth="1"/>
    <col min="8957" max="8957" width="15.42578125" style="369" customWidth="1"/>
    <col min="8958" max="8958" width="11.140625" style="369" customWidth="1"/>
    <col min="8959" max="8959" width="12" style="369" customWidth="1"/>
    <col min="8960" max="8960" width="10.140625" style="369" customWidth="1"/>
    <col min="8961" max="8961" width="11.28515625" style="369" customWidth="1"/>
    <col min="8962" max="9211" width="11.42578125" style="369"/>
    <col min="9212" max="9212" width="29.85546875" style="369" customWidth="1"/>
    <col min="9213" max="9213" width="15.42578125" style="369" customWidth="1"/>
    <col min="9214" max="9214" width="11.140625" style="369" customWidth="1"/>
    <col min="9215" max="9215" width="12" style="369" customWidth="1"/>
    <col min="9216" max="9216" width="10.140625" style="369" customWidth="1"/>
    <col min="9217" max="9217" width="11.28515625" style="369" customWidth="1"/>
    <col min="9218" max="9467" width="11.42578125" style="369"/>
    <col min="9468" max="9468" width="29.85546875" style="369" customWidth="1"/>
    <col min="9469" max="9469" width="15.42578125" style="369" customWidth="1"/>
    <col min="9470" max="9470" width="11.140625" style="369" customWidth="1"/>
    <col min="9471" max="9471" width="12" style="369" customWidth="1"/>
    <col min="9472" max="9472" width="10.140625" style="369" customWidth="1"/>
    <col min="9473" max="9473" width="11.28515625" style="369" customWidth="1"/>
    <col min="9474" max="9723" width="11.42578125" style="369"/>
    <col min="9724" max="9724" width="29.85546875" style="369" customWidth="1"/>
    <col min="9725" max="9725" width="15.42578125" style="369" customWidth="1"/>
    <col min="9726" max="9726" width="11.140625" style="369" customWidth="1"/>
    <col min="9727" max="9727" width="12" style="369" customWidth="1"/>
    <col min="9728" max="9728" width="10.140625" style="369" customWidth="1"/>
    <col min="9729" max="9729" width="11.28515625" style="369" customWidth="1"/>
    <col min="9730" max="9979" width="11.42578125" style="369"/>
    <col min="9980" max="9980" width="29.85546875" style="369" customWidth="1"/>
    <col min="9981" max="9981" width="15.42578125" style="369" customWidth="1"/>
    <col min="9982" max="9982" width="11.140625" style="369" customWidth="1"/>
    <col min="9983" max="9983" width="12" style="369" customWidth="1"/>
    <col min="9984" max="9984" width="10.140625" style="369" customWidth="1"/>
    <col min="9985" max="9985" width="11.28515625" style="369" customWidth="1"/>
    <col min="9986" max="10235" width="11.42578125" style="369"/>
    <col min="10236" max="10236" width="29.85546875" style="369" customWidth="1"/>
    <col min="10237" max="10237" width="15.42578125" style="369" customWidth="1"/>
    <col min="10238" max="10238" width="11.140625" style="369" customWidth="1"/>
    <col min="10239" max="10239" width="12" style="369" customWidth="1"/>
    <col min="10240" max="10240" width="10.140625" style="369" customWidth="1"/>
    <col min="10241" max="10241" width="11.28515625" style="369" customWidth="1"/>
    <col min="10242" max="10491" width="11.42578125" style="369"/>
    <col min="10492" max="10492" width="29.85546875" style="369" customWidth="1"/>
    <col min="10493" max="10493" width="15.42578125" style="369" customWidth="1"/>
    <col min="10494" max="10494" width="11.140625" style="369" customWidth="1"/>
    <col min="10495" max="10495" width="12" style="369" customWidth="1"/>
    <col min="10496" max="10496" width="10.140625" style="369" customWidth="1"/>
    <col min="10497" max="10497" width="11.28515625" style="369" customWidth="1"/>
    <col min="10498" max="10747" width="11.42578125" style="369"/>
    <col min="10748" max="10748" width="29.85546875" style="369" customWidth="1"/>
    <col min="10749" max="10749" width="15.42578125" style="369" customWidth="1"/>
    <col min="10750" max="10750" width="11.140625" style="369" customWidth="1"/>
    <col min="10751" max="10751" width="12" style="369" customWidth="1"/>
    <col min="10752" max="10752" width="10.140625" style="369" customWidth="1"/>
    <col min="10753" max="10753" width="11.28515625" style="369" customWidth="1"/>
    <col min="10754" max="11003" width="11.42578125" style="369"/>
    <col min="11004" max="11004" width="29.85546875" style="369" customWidth="1"/>
    <col min="11005" max="11005" width="15.42578125" style="369" customWidth="1"/>
    <col min="11006" max="11006" width="11.140625" style="369" customWidth="1"/>
    <col min="11007" max="11007" width="12" style="369" customWidth="1"/>
    <col min="11008" max="11008" width="10.140625" style="369" customWidth="1"/>
    <col min="11009" max="11009" width="11.28515625" style="369" customWidth="1"/>
    <col min="11010" max="11259" width="11.42578125" style="369"/>
    <col min="11260" max="11260" width="29.85546875" style="369" customWidth="1"/>
    <col min="11261" max="11261" width="15.42578125" style="369" customWidth="1"/>
    <col min="11262" max="11262" width="11.140625" style="369" customWidth="1"/>
    <col min="11263" max="11263" width="12" style="369" customWidth="1"/>
    <col min="11264" max="11264" width="10.140625" style="369" customWidth="1"/>
    <col min="11265" max="11265" width="11.28515625" style="369" customWidth="1"/>
    <col min="11266" max="11515" width="11.42578125" style="369"/>
    <col min="11516" max="11516" width="29.85546875" style="369" customWidth="1"/>
    <col min="11517" max="11517" width="15.42578125" style="369" customWidth="1"/>
    <col min="11518" max="11518" width="11.140625" style="369" customWidth="1"/>
    <col min="11519" max="11519" width="12" style="369" customWidth="1"/>
    <col min="11520" max="11520" width="10.140625" style="369" customWidth="1"/>
    <col min="11521" max="11521" width="11.28515625" style="369" customWidth="1"/>
    <col min="11522" max="11771" width="11.42578125" style="369"/>
    <col min="11772" max="11772" width="29.85546875" style="369" customWidth="1"/>
    <col min="11773" max="11773" width="15.42578125" style="369" customWidth="1"/>
    <col min="11774" max="11774" width="11.140625" style="369" customWidth="1"/>
    <col min="11775" max="11775" width="12" style="369" customWidth="1"/>
    <col min="11776" max="11776" width="10.140625" style="369" customWidth="1"/>
    <col min="11777" max="11777" width="11.28515625" style="369" customWidth="1"/>
    <col min="11778" max="12027" width="11.42578125" style="369"/>
    <col min="12028" max="12028" width="29.85546875" style="369" customWidth="1"/>
    <col min="12029" max="12029" width="15.42578125" style="369" customWidth="1"/>
    <col min="12030" max="12030" width="11.140625" style="369" customWidth="1"/>
    <col min="12031" max="12031" width="12" style="369" customWidth="1"/>
    <col min="12032" max="12032" width="10.140625" style="369" customWidth="1"/>
    <col min="12033" max="12033" width="11.28515625" style="369" customWidth="1"/>
    <col min="12034" max="12283" width="11.42578125" style="369"/>
    <col min="12284" max="12284" width="29.85546875" style="369" customWidth="1"/>
    <col min="12285" max="12285" width="15.42578125" style="369" customWidth="1"/>
    <col min="12286" max="12286" width="11.140625" style="369" customWidth="1"/>
    <col min="12287" max="12287" width="12" style="369" customWidth="1"/>
    <col min="12288" max="12288" width="10.140625" style="369" customWidth="1"/>
    <col min="12289" max="12289" width="11.28515625" style="369" customWidth="1"/>
    <col min="12290" max="12539" width="11.42578125" style="369"/>
    <col min="12540" max="12540" width="29.85546875" style="369" customWidth="1"/>
    <col min="12541" max="12541" width="15.42578125" style="369" customWidth="1"/>
    <col min="12542" max="12542" width="11.140625" style="369" customWidth="1"/>
    <col min="12543" max="12543" width="12" style="369" customWidth="1"/>
    <col min="12544" max="12544" width="10.140625" style="369" customWidth="1"/>
    <col min="12545" max="12545" width="11.28515625" style="369" customWidth="1"/>
    <col min="12546" max="12795" width="11.42578125" style="369"/>
    <col min="12796" max="12796" width="29.85546875" style="369" customWidth="1"/>
    <col min="12797" max="12797" width="15.42578125" style="369" customWidth="1"/>
    <col min="12798" max="12798" width="11.140625" style="369" customWidth="1"/>
    <col min="12799" max="12799" width="12" style="369" customWidth="1"/>
    <col min="12800" max="12800" width="10.140625" style="369" customWidth="1"/>
    <col min="12801" max="12801" width="11.28515625" style="369" customWidth="1"/>
    <col min="12802" max="13051" width="11.42578125" style="369"/>
    <col min="13052" max="13052" width="29.85546875" style="369" customWidth="1"/>
    <col min="13053" max="13053" width="15.42578125" style="369" customWidth="1"/>
    <col min="13054" max="13054" width="11.140625" style="369" customWidth="1"/>
    <col min="13055" max="13055" width="12" style="369" customWidth="1"/>
    <col min="13056" max="13056" width="10.140625" style="369" customWidth="1"/>
    <col min="13057" max="13057" width="11.28515625" style="369" customWidth="1"/>
    <col min="13058" max="13307" width="11.42578125" style="369"/>
    <col min="13308" max="13308" width="29.85546875" style="369" customWidth="1"/>
    <col min="13309" max="13309" width="15.42578125" style="369" customWidth="1"/>
    <col min="13310" max="13310" width="11.140625" style="369" customWidth="1"/>
    <col min="13311" max="13311" width="12" style="369" customWidth="1"/>
    <col min="13312" max="13312" width="10.140625" style="369" customWidth="1"/>
    <col min="13313" max="13313" width="11.28515625" style="369" customWidth="1"/>
    <col min="13314" max="13563" width="11.42578125" style="369"/>
    <col min="13564" max="13564" width="29.85546875" style="369" customWidth="1"/>
    <col min="13565" max="13565" width="15.42578125" style="369" customWidth="1"/>
    <col min="13566" max="13566" width="11.140625" style="369" customWidth="1"/>
    <col min="13567" max="13567" width="12" style="369" customWidth="1"/>
    <col min="13568" max="13568" width="10.140625" style="369" customWidth="1"/>
    <col min="13569" max="13569" width="11.28515625" style="369" customWidth="1"/>
    <col min="13570" max="13819" width="11.42578125" style="369"/>
    <col min="13820" max="13820" width="29.85546875" style="369" customWidth="1"/>
    <col min="13821" max="13821" width="15.42578125" style="369" customWidth="1"/>
    <col min="13822" max="13822" width="11.140625" style="369" customWidth="1"/>
    <col min="13823" max="13823" width="12" style="369" customWidth="1"/>
    <col min="13824" max="13824" width="10.140625" style="369" customWidth="1"/>
    <col min="13825" max="13825" width="11.28515625" style="369" customWidth="1"/>
    <col min="13826" max="14075" width="11.42578125" style="369"/>
    <col min="14076" max="14076" width="29.85546875" style="369" customWidth="1"/>
    <col min="14077" max="14077" width="15.42578125" style="369" customWidth="1"/>
    <col min="14078" max="14078" width="11.140625" style="369" customWidth="1"/>
    <col min="14079" max="14079" width="12" style="369" customWidth="1"/>
    <col min="14080" max="14080" width="10.140625" style="369" customWidth="1"/>
    <col min="14081" max="14081" width="11.28515625" style="369" customWidth="1"/>
    <col min="14082" max="14331" width="11.42578125" style="369"/>
    <col min="14332" max="14332" width="29.85546875" style="369" customWidth="1"/>
    <col min="14333" max="14333" width="15.42578125" style="369" customWidth="1"/>
    <col min="14334" max="14334" width="11.140625" style="369" customWidth="1"/>
    <col min="14335" max="14335" width="12" style="369" customWidth="1"/>
    <col min="14336" max="14336" width="10.140625" style="369" customWidth="1"/>
    <col min="14337" max="14337" width="11.28515625" style="369" customWidth="1"/>
    <col min="14338" max="14587" width="11.42578125" style="369"/>
    <col min="14588" max="14588" width="29.85546875" style="369" customWidth="1"/>
    <col min="14589" max="14589" width="15.42578125" style="369" customWidth="1"/>
    <col min="14590" max="14590" width="11.140625" style="369" customWidth="1"/>
    <col min="14591" max="14591" width="12" style="369" customWidth="1"/>
    <col min="14592" max="14592" width="10.140625" style="369" customWidth="1"/>
    <col min="14593" max="14593" width="11.28515625" style="369" customWidth="1"/>
    <col min="14594" max="14843" width="11.42578125" style="369"/>
    <col min="14844" max="14844" width="29.85546875" style="369" customWidth="1"/>
    <col min="14845" max="14845" width="15.42578125" style="369" customWidth="1"/>
    <col min="14846" max="14846" width="11.140625" style="369" customWidth="1"/>
    <col min="14847" max="14847" width="12" style="369" customWidth="1"/>
    <col min="14848" max="14848" width="10.140625" style="369" customWidth="1"/>
    <col min="14849" max="14849" width="11.28515625" style="369" customWidth="1"/>
    <col min="14850" max="15099" width="11.42578125" style="369"/>
    <col min="15100" max="15100" width="29.85546875" style="369" customWidth="1"/>
    <col min="15101" max="15101" width="15.42578125" style="369" customWidth="1"/>
    <col min="15102" max="15102" width="11.140625" style="369" customWidth="1"/>
    <col min="15103" max="15103" width="12" style="369" customWidth="1"/>
    <col min="15104" max="15104" width="10.140625" style="369" customWidth="1"/>
    <col min="15105" max="15105" width="11.28515625" style="369" customWidth="1"/>
    <col min="15106" max="15355" width="11.42578125" style="369"/>
    <col min="15356" max="15356" width="29.85546875" style="369" customWidth="1"/>
    <col min="15357" max="15357" width="15.42578125" style="369" customWidth="1"/>
    <col min="15358" max="15358" width="11.140625" style="369" customWidth="1"/>
    <col min="15359" max="15359" width="12" style="369" customWidth="1"/>
    <col min="15360" max="15360" width="10.140625" style="369" customWidth="1"/>
    <col min="15361" max="15361" width="11.28515625" style="369" customWidth="1"/>
    <col min="15362" max="15611" width="11.42578125" style="369"/>
    <col min="15612" max="15612" width="29.85546875" style="369" customWidth="1"/>
    <col min="15613" max="15613" width="15.42578125" style="369" customWidth="1"/>
    <col min="15614" max="15614" width="11.140625" style="369" customWidth="1"/>
    <col min="15615" max="15615" width="12" style="369" customWidth="1"/>
    <col min="15616" max="15616" width="10.140625" style="369" customWidth="1"/>
    <col min="15617" max="15617" width="11.28515625" style="369" customWidth="1"/>
    <col min="15618" max="15867" width="11.42578125" style="369"/>
    <col min="15868" max="15868" width="29.85546875" style="369" customWidth="1"/>
    <col min="15869" max="15869" width="15.42578125" style="369" customWidth="1"/>
    <col min="15870" max="15870" width="11.140625" style="369" customWidth="1"/>
    <col min="15871" max="15871" width="12" style="369" customWidth="1"/>
    <col min="15872" max="15872" width="10.140625" style="369" customWidth="1"/>
    <col min="15873" max="15873" width="11.28515625" style="369" customWidth="1"/>
    <col min="15874" max="16123" width="11.42578125" style="369"/>
    <col min="16124" max="16124" width="29.85546875" style="369" customWidth="1"/>
    <col min="16125" max="16125" width="15.42578125" style="369" customWidth="1"/>
    <col min="16126" max="16126" width="11.140625" style="369" customWidth="1"/>
    <col min="16127" max="16127" width="12" style="369" customWidth="1"/>
    <col min="16128" max="16128" width="10.140625" style="369" customWidth="1"/>
    <col min="16129" max="16129" width="11.28515625" style="369" customWidth="1"/>
    <col min="16130" max="16384" width="11.42578125" style="369"/>
  </cols>
  <sheetData>
    <row r="1" spans="1:13" ht="31.5" customHeight="1">
      <c r="A1" s="790" t="s">
        <v>411</v>
      </c>
      <c r="B1" s="791"/>
      <c r="C1" s="770" t="s">
        <v>289</v>
      </c>
      <c r="D1" s="771"/>
      <c r="E1" s="771"/>
      <c r="F1" s="771"/>
      <c r="G1" s="772"/>
      <c r="H1" s="368"/>
    </row>
    <row r="2" spans="1:13" s="370" customFormat="1" ht="16.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13" s="370" customFormat="1" ht="12" thickBot="1"/>
    <row r="4" spans="1:13" s="370" customFormat="1" ht="45.75" customHeight="1" thickBot="1">
      <c r="A4" s="778" t="s">
        <v>408</v>
      </c>
      <c r="B4" s="779"/>
      <c r="C4" s="780"/>
      <c r="D4" s="778" t="s">
        <v>393</v>
      </c>
      <c r="E4" s="779"/>
      <c r="F4" s="779"/>
      <c r="G4" s="780"/>
      <c r="I4" s="370" t="s">
        <v>393</v>
      </c>
    </row>
    <row r="5" spans="1:13" s="370" customFormat="1" ht="11.25">
      <c r="A5" s="371"/>
      <c r="B5" s="371"/>
      <c r="C5" s="371"/>
      <c r="D5" s="371"/>
      <c r="E5" s="371"/>
      <c r="F5" s="371"/>
      <c r="G5" s="371"/>
    </row>
    <row r="6" spans="1:13" s="370" customFormat="1">
      <c r="A6" s="372"/>
      <c r="C6" s="373" t="s">
        <v>293</v>
      </c>
      <c r="D6" s="374" t="s">
        <v>294</v>
      </c>
      <c r="E6" s="375" t="s">
        <v>336</v>
      </c>
      <c r="F6" s="376"/>
      <c r="G6" s="376"/>
    </row>
    <row r="7" spans="1:13" s="370" customFormat="1" ht="12" customHeight="1">
      <c r="A7" s="372"/>
      <c r="C7" s="375">
        <v>51</v>
      </c>
      <c r="D7" s="375" t="s">
        <v>296</v>
      </c>
      <c r="E7" s="375">
        <v>3.5</v>
      </c>
      <c r="F7" s="372"/>
      <c r="G7" s="372"/>
    </row>
    <row r="8" spans="1:13" s="370" customFormat="1">
      <c r="A8" s="377" t="s">
        <v>297</v>
      </c>
    </row>
    <row r="9" spans="1:13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3" s="370" customFormat="1" ht="11.25">
      <c r="A10" s="761" t="s">
        <v>303</v>
      </c>
      <c r="B10" s="761"/>
      <c r="C10" s="381"/>
      <c r="D10" s="382"/>
      <c r="E10" s="383">
        <v>0.1</v>
      </c>
      <c r="F10" s="384">
        <v>555.18200635256744</v>
      </c>
      <c r="G10" s="380"/>
    </row>
    <row r="11" spans="1:13" s="370" customFormat="1" ht="11.25">
      <c r="A11" s="761"/>
      <c r="B11" s="761"/>
      <c r="C11" s="380"/>
      <c r="D11" s="386"/>
      <c r="E11" s="385"/>
      <c r="F11" s="384"/>
      <c r="G11" s="380"/>
    </row>
    <row r="12" spans="1:13" s="370" customFormat="1" ht="12" thickBot="1">
      <c r="F12" s="375" t="s">
        <v>304</v>
      </c>
      <c r="G12" s="387">
        <v>555.18200635256744</v>
      </c>
    </row>
    <row r="13" spans="1:13" s="370" customFormat="1" ht="13.5" thickBot="1">
      <c r="A13" s="377" t="s">
        <v>305</v>
      </c>
      <c r="J13" s="443" t="s">
        <v>221</v>
      </c>
      <c r="K13" s="443" t="s">
        <v>394</v>
      </c>
      <c r="L13" s="443" t="s">
        <v>395</v>
      </c>
      <c r="M13" s="443" t="s">
        <v>27</v>
      </c>
    </row>
    <row r="14" spans="1:13" s="370" customFormat="1" ht="12.75" customHeight="1">
      <c r="A14" s="762" t="s">
        <v>298</v>
      </c>
      <c r="B14" s="763"/>
      <c r="C14" s="388" t="s">
        <v>306</v>
      </c>
      <c r="D14" s="388" t="s">
        <v>307</v>
      </c>
      <c r="E14" s="388" t="s">
        <v>308</v>
      </c>
      <c r="F14" s="389" t="s">
        <v>302</v>
      </c>
      <c r="G14" s="390"/>
      <c r="J14" s="443">
        <v>0.4</v>
      </c>
      <c r="K14" s="443">
        <v>0.6</v>
      </c>
      <c r="L14" s="443">
        <v>4</v>
      </c>
      <c r="M14" s="443">
        <v>0.96</v>
      </c>
    </row>
    <row r="15" spans="1:13" s="370" customFormat="1" ht="11.25" customHeight="1">
      <c r="A15" s="782" t="s">
        <v>396</v>
      </c>
      <c r="B15" s="782"/>
      <c r="C15" s="381" t="s">
        <v>397</v>
      </c>
      <c r="D15" s="421">
        <v>5100</v>
      </c>
      <c r="E15" s="422">
        <v>8</v>
      </c>
      <c r="F15" s="421">
        <v>40800</v>
      </c>
      <c r="G15" s="380"/>
    </row>
    <row r="16" spans="1:13" s="370" customFormat="1" ht="11.25">
      <c r="A16" s="797" t="s">
        <v>398</v>
      </c>
      <c r="B16" s="798"/>
      <c r="C16" s="381" t="s">
        <v>295</v>
      </c>
      <c r="D16" s="421">
        <v>2174.4202538071067</v>
      </c>
      <c r="E16" s="422">
        <v>4</v>
      </c>
      <c r="F16" s="421">
        <v>8697.681015228427</v>
      </c>
      <c r="G16" s="380"/>
      <c r="K16" s="370">
        <v>2</v>
      </c>
      <c r="L16" s="370">
        <v>8</v>
      </c>
    </row>
    <row r="17" spans="1:10" s="370" customFormat="1" ht="12.75" customHeight="1">
      <c r="A17" s="782" t="s">
        <v>399</v>
      </c>
      <c r="B17" s="782"/>
      <c r="C17" s="381" t="s">
        <v>27</v>
      </c>
      <c r="D17" s="421">
        <v>95200</v>
      </c>
      <c r="E17" s="422">
        <v>1</v>
      </c>
      <c r="F17" s="421">
        <v>95200</v>
      </c>
      <c r="G17" s="380"/>
    </row>
    <row r="18" spans="1:10" s="370" customFormat="1" ht="12" thickBot="1">
      <c r="F18" s="375" t="s">
        <v>304</v>
      </c>
      <c r="G18" s="387">
        <v>144697.68101522845</v>
      </c>
    </row>
    <row r="19" spans="1:10" s="370" customFormat="1" ht="13.5" thickBot="1">
      <c r="A19" s="377" t="s">
        <v>314</v>
      </c>
    </row>
    <row r="20" spans="1:10" s="370" customFormat="1" ht="11.25">
      <c r="A20" s="392" t="s">
        <v>315</v>
      </c>
      <c r="B20" s="393" t="s">
        <v>316</v>
      </c>
      <c r="C20" s="388" t="s">
        <v>317</v>
      </c>
      <c r="D20" s="388" t="s">
        <v>318</v>
      </c>
      <c r="E20" s="388" t="s">
        <v>319</v>
      </c>
      <c r="F20" s="389" t="s">
        <v>302</v>
      </c>
      <c r="G20" s="394"/>
    </row>
    <row r="21" spans="1:10" s="370" customFormat="1" ht="11.25">
      <c r="A21" s="401" t="s">
        <v>400</v>
      </c>
      <c r="B21" s="444">
        <v>1</v>
      </c>
      <c r="C21" s="381">
        <v>18.82</v>
      </c>
      <c r="D21" s="381">
        <v>18.82</v>
      </c>
      <c r="E21" s="421">
        <v>1233.33</v>
      </c>
      <c r="F21" s="421">
        <v>23211.2706</v>
      </c>
      <c r="G21" s="380"/>
    </row>
    <row r="22" spans="1:10" s="370" customFormat="1" ht="11.25">
      <c r="A22" s="395"/>
      <c r="B22" s="379"/>
      <c r="C22" s="379"/>
      <c r="D22" s="379"/>
      <c r="E22" s="384"/>
      <c r="F22" s="384">
        <v>0</v>
      </c>
      <c r="G22" s="380"/>
    </row>
    <row r="23" spans="1:10" s="370" customFormat="1" ht="12" thickBot="1">
      <c r="F23" s="375" t="s">
        <v>304</v>
      </c>
      <c r="G23" s="387">
        <v>23211.2706</v>
      </c>
      <c r="I23" s="445" t="s">
        <v>401</v>
      </c>
    </row>
    <row r="24" spans="1:10" s="370" customFormat="1" ht="13.5" thickBot="1">
      <c r="A24" s="377" t="s">
        <v>320</v>
      </c>
    </row>
    <row r="25" spans="1:10" s="370" customFormat="1" ht="11.25">
      <c r="A25" s="392" t="s">
        <v>321</v>
      </c>
      <c r="B25" s="397" t="s">
        <v>322</v>
      </c>
      <c r="C25" s="398" t="s">
        <v>323</v>
      </c>
      <c r="D25" s="399" t="s">
        <v>324</v>
      </c>
      <c r="E25" s="400" t="s">
        <v>301</v>
      </c>
      <c r="F25" s="389" t="s">
        <v>302</v>
      </c>
      <c r="G25" s="390"/>
    </row>
    <row r="26" spans="1:10" s="370" customFormat="1" ht="23.25" customHeight="1" thickBot="1">
      <c r="A26" s="401" t="s">
        <v>370</v>
      </c>
      <c r="B26" s="402">
        <v>150049.19090609931</v>
      </c>
      <c r="C26" s="403">
        <v>185</v>
      </c>
      <c r="D26" s="402">
        <v>277591.00317628373</v>
      </c>
      <c r="E26" s="403">
        <v>50</v>
      </c>
      <c r="F26" s="404">
        <v>5551.8200635256744</v>
      </c>
      <c r="G26" s="405"/>
      <c r="H26" s="370" t="s">
        <v>371</v>
      </c>
    </row>
    <row r="27" spans="1:10" s="370" customFormat="1" ht="12" thickBot="1">
      <c r="F27" s="375" t="s">
        <v>304</v>
      </c>
      <c r="G27" s="407">
        <v>5551.8200635256744</v>
      </c>
    </row>
    <row r="28" spans="1:10" s="370" customFormat="1" ht="12" thickBot="1">
      <c r="F28" s="408"/>
      <c r="J28" s="370">
        <v>16034</v>
      </c>
    </row>
    <row r="29" spans="1:10" s="370" customFormat="1" ht="12" thickBot="1">
      <c r="D29" s="409" t="s">
        <v>327</v>
      </c>
      <c r="E29" s="410"/>
      <c r="F29" s="410"/>
      <c r="G29" s="407">
        <v>174016</v>
      </c>
      <c r="I29" s="411">
        <v>160924</v>
      </c>
      <c r="J29" s="412">
        <v>-13092</v>
      </c>
    </row>
    <row r="30" spans="1:10" s="370" customFormat="1">
      <c r="A30" s="377"/>
    </row>
    <row r="31" spans="1:10" s="370" customFormat="1" ht="11.25">
      <c r="A31" s="410"/>
      <c r="B31" s="410"/>
      <c r="C31" s="408"/>
      <c r="D31" s="410"/>
      <c r="E31" s="408"/>
      <c r="F31" s="408"/>
    </row>
    <row r="32" spans="1:10" s="370" customFormat="1" ht="13.5" customHeight="1">
      <c r="A32" s="375"/>
      <c r="B32" s="427"/>
      <c r="C32" s="758" t="s">
        <v>11</v>
      </c>
      <c r="D32" s="758"/>
      <c r="E32" s="758"/>
      <c r="F32" s="428" t="s">
        <v>328</v>
      </c>
      <c r="G32" s="415" t="s">
        <v>329</v>
      </c>
    </row>
    <row r="33" spans="1:9" s="370" customFormat="1" ht="11.25">
      <c r="C33" s="759" t="s">
        <v>67</v>
      </c>
      <c r="D33" s="759"/>
      <c r="E33" s="759"/>
      <c r="F33" s="416">
        <v>0.23</v>
      </c>
      <c r="G33" s="417">
        <v>40023.68</v>
      </c>
    </row>
    <row r="34" spans="1:9" s="370" customFormat="1" ht="11.25">
      <c r="C34" s="759" t="s">
        <v>256</v>
      </c>
      <c r="D34" s="759"/>
      <c r="E34" s="759"/>
      <c r="F34" s="416">
        <v>0.02</v>
      </c>
      <c r="G34" s="417">
        <v>3480.32</v>
      </c>
    </row>
    <row r="35" spans="1:9" s="370" customFormat="1">
      <c r="A35" s="369"/>
      <c r="B35" s="372"/>
      <c r="C35" s="759" t="s">
        <v>70</v>
      </c>
      <c r="D35" s="759"/>
      <c r="E35" s="759"/>
      <c r="F35" s="416">
        <v>0.05</v>
      </c>
      <c r="G35" s="417">
        <v>8700.8000000000011</v>
      </c>
      <c r="I35" s="418"/>
    </row>
    <row r="36" spans="1:9" s="370" customFormat="1" ht="11.25">
      <c r="A36" s="372"/>
      <c r="C36" s="758" t="s">
        <v>330</v>
      </c>
      <c r="D36" s="758"/>
      <c r="E36" s="758"/>
      <c r="F36" s="758"/>
      <c r="G36" s="419">
        <v>226221</v>
      </c>
      <c r="I36" s="418"/>
    </row>
    <row r="37" spans="1:9" s="370" customFormat="1" ht="11.25">
      <c r="A37" s="760"/>
      <c r="B37" s="760"/>
      <c r="C37" s="760"/>
      <c r="E37" s="760"/>
      <c r="F37" s="760"/>
      <c r="G37" s="760"/>
    </row>
    <row r="38" spans="1:9" s="370" customFormat="1" ht="9" customHeight="1">
      <c r="A38" s="420"/>
      <c r="B38" s="410"/>
      <c r="C38" s="410"/>
      <c r="D38" s="410"/>
      <c r="E38" s="410"/>
      <c r="F38" s="410"/>
      <c r="G38" s="410"/>
    </row>
    <row r="39" spans="1:9" s="370" customFormat="1" ht="11.25">
      <c r="A39" s="756" t="s">
        <v>331</v>
      </c>
      <c r="B39" s="756"/>
      <c r="D39" s="372"/>
      <c r="E39" s="372"/>
    </row>
    <row r="40" spans="1:9" s="370" customFormat="1" ht="11.25">
      <c r="A40" s="265" t="s">
        <v>332</v>
      </c>
      <c r="B40" s="307"/>
      <c r="C40" s="307"/>
      <c r="D40" s="370" t="s">
        <v>333</v>
      </c>
    </row>
    <row r="41" spans="1:9" s="370" customFormat="1" ht="11.25">
      <c r="A41" s="265" t="s">
        <v>333</v>
      </c>
      <c r="B41" s="307"/>
      <c r="C41" s="307"/>
      <c r="D41" s="370" t="s">
        <v>333</v>
      </c>
    </row>
    <row r="42" spans="1:9" s="370" customFormat="1" ht="11.25"/>
    <row r="43" spans="1:9" s="370" customFormat="1" ht="11.25">
      <c r="A43" s="265" t="s">
        <v>409</v>
      </c>
    </row>
    <row r="44" spans="1:9" s="370" customFormat="1" ht="11.25">
      <c r="A44" s="757"/>
      <c r="B44" s="757"/>
      <c r="C44" s="757"/>
      <c r="D44" s="757"/>
      <c r="E44" s="757"/>
      <c r="F44" s="757"/>
      <c r="G44" s="757"/>
    </row>
    <row r="45" spans="1:9" s="370" customFormat="1" ht="11.25">
      <c r="A45" s="781"/>
      <c r="B45" s="781"/>
      <c r="C45" s="781"/>
      <c r="D45" s="781"/>
      <c r="E45" s="781"/>
      <c r="F45" s="781"/>
      <c r="G45" s="781"/>
    </row>
    <row r="46" spans="1:9" s="370" customFormat="1" ht="11.25"/>
    <row r="47" spans="1:9" s="370" customFormat="1" ht="11.25"/>
    <row r="48" spans="1:9" s="370" customFormat="1" ht="11.25"/>
    <row r="49" s="370" customFormat="1" ht="11.25"/>
    <row r="50" s="370" customFormat="1" ht="11.25"/>
  </sheetData>
  <mergeCells count="21">
    <mergeCell ref="C32:E32"/>
    <mergeCell ref="A1:B1"/>
    <mergeCell ref="C1:G2"/>
    <mergeCell ref="A2:B2"/>
    <mergeCell ref="A4:C4"/>
    <mergeCell ref="D4:G4"/>
    <mergeCell ref="A10:B10"/>
    <mergeCell ref="A11:B11"/>
    <mergeCell ref="A14:B14"/>
    <mergeCell ref="A15:B15"/>
    <mergeCell ref="A16:B16"/>
    <mergeCell ref="A17:B17"/>
    <mergeCell ref="A39:B39"/>
    <mergeCell ref="A44:G44"/>
    <mergeCell ref="A45:G45"/>
    <mergeCell ref="C33:E33"/>
    <mergeCell ref="C34:E34"/>
    <mergeCell ref="C35:E35"/>
    <mergeCell ref="C36:F36"/>
    <mergeCell ref="A37:C37"/>
    <mergeCell ref="E37:G37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D0333-7648-4EB5-BAD0-B345356AC5E2}">
  <sheetPr>
    <tabColor rgb="FF7030A0"/>
  </sheetPr>
  <dimension ref="A1:M55"/>
  <sheetViews>
    <sheetView view="pageBreakPreview" zoomScale="90" zoomScaleNormal="100" zoomScaleSheetLayoutView="90" workbookViewId="0">
      <selection sqref="A1:XFD1048576"/>
    </sheetView>
  </sheetViews>
  <sheetFormatPr baseColWidth="10" defaultRowHeight="12.75"/>
  <cols>
    <col min="1" max="1" width="29.85546875" style="369" customWidth="1"/>
    <col min="2" max="2" width="15.42578125" style="369" customWidth="1"/>
    <col min="3" max="3" width="11.140625" style="369" customWidth="1"/>
    <col min="4" max="4" width="12" style="369" customWidth="1"/>
    <col min="5" max="5" width="10.140625" style="369" customWidth="1"/>
    <col min="6" max="6" width="11.28515625" style="369" customWidth="1"/>
    <col min="7" max="7" width="12.85546875" style="369" customWidth="1"/>
    <col min="8" max="256" width="11.42578125" style="369"/>
    <col min="257" max="257" width="29.85546875" style="369" customWidth="1"/>
    <col min="258" max="258" width="15.42578125" style="369" customWidth="1"/>
    <col min="259" max="259" width="11.140625" style="369" customWidth="1"/>
    <col min="260" max="260" width="12" style="369" customWidth="1"/>
    <col min="261" max="261" width="10.140625" style="369" customWidth="1"/>
    <col min="262" max="262" width="11.28515625" style="369" customWidth="1"/>
    <col min="263" max="512" width="11.42578125" style="369"/>
    <col min="513" max="513" width="29.85546875" style="369" customWidth="1"/>
    <col min="514" max="514" width="15.42578125" style="369" customWidth="1"/>
    <col min="515" max="515" width="11.140625" style="369" customWidth="1"/>
    <col min="516" max="516" width="12" style="369" customWidth="1"/>
    <col min="517" max="517" width="10.140625" style="369" customWidth="1"/>
    <col min="518" max="518" width="11.28515625" style="369" customWidth="1"/>
    <col min="519" max="768" width="11.42578125" style="369"/>
    <col min="769" max="769" width="29.85546875" style="369" customWidth="1"/>
    <col min="770" max="770" width="15.42578125" style="369" customWidth="1"/>
    <col min="771" max="771" width="11.140625" style="369" customWidth="1"/>
    <col min="772" max="772" width="12" style="369" customWidth="1"/>
    <col min="773" max="773" width="10.140625" style="369" customWidth="1"/>
    <col min="774" max="774" width="11.28515625" style="369" customWidth="1"/>
    <col min="775" max="1024" width="11.42578125" style="369"/>
    <col min="1025" max="1025" width="29.85546875" style="369" customWidth="1"/>
    <col min="1026" max="1026" width="15.42578125" style="369" customWidth="1"/>
    <col min="1027" max="1027" width="11.140625" style="369" customWidth="1"/>
    <col min="1028" max="1028" width="12" style="369" customWidth="1"/>
    <col min="1029" max="1029" width="10.140625" style="369" customWidth="1"/>
    <col min="1030" max="1030" width="11.28515625" style="369" customWidth="1"/>
    <col min="1031" max="1280" width="11.42578125" style="369"/>
    <col min="1281" max="1281" width="29.85546875" style="369" customWidth="1"/>
    <col min="1282" max="1282" width="15.42578125" style="369" customWidth="1"/>
    <col min="1283" max="1283" width="11.140625" style="369" customWidth="1"/>
    <col min="1284" max="1284" width="12" style="369" customWidth="1"/>
    <col min="1285" max="1285" width="10.140625" style="369" customWidth="1"/>
    <col min="1286" max="1286" width="11.28515625" style="369" customWidth="1"/>
    <col min="1287" max="1536" width="11.42578125" style="369"/>
    <col min="1537" max="1537" width="29.85546875" style="369" customWidth="1"/>
    <col min="1538" max="1538" width="15.42578125" style="369" customWidth="1"/>
    <col min="1539" max="1539" width="11.140625" style="369" customWidth="1"/>
    <col min="1540" max="1540" width="12" style="369" customWidth="1"/>
    <col min="1541" max="1541" width="10.140625" style="369" customWidth="1"/>
    <col min="1542" max="1542" width="11.28515625" style="369" customWidth="1"/>
    <col min="1543" max="1792" width="11.42578125" style="369"/>
    <col min="1793" max="1793" width="29.85546875" style="369" customWidth="1"/>
    <col min="1794" max="1794" width="15.42578125" style="369" customWidth="1"/>
    <col min="1795" max="1795" width="11.140625" style="369" customWidth="1"/>
    <col min="1796" max="1796" width="12" style="369" customWidth="1"/>
    <col min="1797" max="1797" width="10.140625" style="369" customWidth="1"/>
    <col min="1798" max="1798" width="11.28515625" style="369" customWidth="1"/>
    <col min="1799" max="2048" width="11.42578125" style="369"/>
    <col min="2049" max="2049" width="29.85546875" style="369" customWidth="1"/>
    <col min="2050" max="2050" width="15.42578125" style="369" customWidth="1"/>
    <col min="2051" max="2051" width="11.140625" style="369" customWidth="1"/>
    <col min="2052" max="2052" width="12" style="369" customWidth="1"/>
    <col min="2053" max="2053" width="10.140625" style="369" customWidth="1"/>
    <col min="2054" max="2054" width="11.28515625" style="369" customWidth="1"/>
    <col min="2055" max="2304" width="11.42578125" style="369"/>
    <col min="2305" max="2305" width="29.85546875" style="369" customWidth="1"/>
    <col min="2306" max="2306" width="15.42578125" style="369" customWidth="1"/>
    <col min="2307" max="2307" width="11.140625" style="369" customWidth="1"/>
    <col min="2308" max="2308" width="12" style="369" customWidth="1"/>
    <col min="2309" max="2309" width="10.140625" style="369" customWidth="1"/>
    <col min="2310" max="2310" width="11.28515625" style="369" customWidth="1"/>
    <col min="2311" max="2560" width="11.42578125" style="369"/>
    <col min="2561" max="2561" width="29.85546875" style="369" customWidth="1"/>
    <col min="2562" max="2562" width="15.42578125" style="369" customWidth="1"/>
    <col min="2563" max="2563" width="11.140625" style="369" customWidth="1"/>
    <col min="2564" max="2564" width="12" style="369" customWidth="1"/>
    <col min="2565" max="2565" width="10.140625" style="369" customWidth="1"/>
    <col min="2566" max="2566" width="11.28515625" style="369" customWidth="1"/>
    <col min="2567" max="2816" width="11.42578125" style="369"/>
    <col min="2817" max="2817" width="29.85546875" style="369" customWidth="1"/>
    <col min="2818" max="2818" width="15.42578125" style="369" customWidth="1"/>
    <col min="2819" max="2819" width="11.140625" style="369" customWidth="1"/>
    <col min="2820" max="2820" width="12" style="369" customWidth="1"/>
    <col min="2821" max="2821" width="10.140625" style="369" customWidth="1"/>
    <col min="2822" max="2822" width="11.28515625" style="369" customWidth="1"/>
    <col min="2823" max="3072" width="11.42578125" style="369"/>
    <col min="3073" max="3073" width="29.85546875" style="369" customWidth="1"/>
    <col min="3074" max="3074" width="15.42578125" style="369" customWidth="1"/>
    <col min="3075" max="3075" width="11.140625" style="369" customWidth="1"/>
    <col min="3076" max="3076" width="12" style="369" customWidth="1"/>
    <col min="3077" max="3077" width="10.140625" style="369" customWidth="1"/>
    <col min="3078" max="3078" width="11.28515625" style="369" customWidth="1"/>
    <col min="3079" max="3328" width="11.42578125" style="369"/>
    <col min="3329" max="3329" width="29.85546875" style="369" customWidth="1"/>
    <col min="3330" max="3330" width="15.42578125" style="369" customWidth="1"/>
    <col min="3331" max="3331" width="11.140625" style="369" customWidth="1"/>
    <col min="3332" max="3332" width="12" style="369" customWidth="1"/>
    <col min="3333" max="3333" width="10.140625" style="369" customWidth="1"/>
    <col min="3334" max="3334" width="11.28515625" style="369" customWidth="1"/>
    <col min="3335" max="3584" width="11.42578125" style="369"/>
    <col min="3585" max="3585" width="29.85546875" style="369" customWidth="1"/>
    <col min="3586" max="3586" width="15.42578125" style="369" customWidth="1"/>
    <col min="3587" max="3587" width="11.140625" style="369" customWidth="1"/>
    <col min="3588" max="3588" width="12" style="369" customWidth="1"/>
    <col min="3589" max="3589" width="10.140625" style="369" customWidth="1"/>
    <col min="3590" max="3590" width="11.28515625" style="369" customWidth="1"/>
    <col min="3591" max="3840" width="11.42578125" style="369"/>
    <col min="3841" max="3841" width="29.85546875" style="369" customWidth="1"/>
    <col min="3842" max="3842" width="15.42578125" style="369" customWidth="1"/>
    <col min="3843" max="3843" width="11.140625" style="369" customWidth="1"/>
    <col min="3844" max="3844" width="12" style="369" customWidth="1"/>
    <col min="3845" max="3845" width="10.140625" style="369" customWidth="1"/>
    <col min="3846" max="3846" width="11.28515625" style="369" customWidth="1"/>
    <col min="3847" max="4096" width="11.42578125" style="369"/>
    <col min="4097" max="4097" width="29.85546875" style="369" customWidth="1"/>
    <col min="4098" max="4098" width="15.42578125" style="369" customWidth="1"/>
    <col min="4099" max="4099" width="11.140625" style="369" customWidth="1"/>
    <col min="4100" max="4100" width="12" style="369" customWidth="1"/>
    <col min="4101" max="4101" width="10.140625" style="369" customWidth="1"/>
    <col min="4102" max="4102" width="11.28515625" style="369" customWidth="1"/>
    <col min="4103" max="4352" width="11.42578125" style="369"/>
    <col min="4353" max="4353" width="29.85546875" style="369" customWidth="1"/>
    <col min="4354" max="4354" width="15.42578125" style="369" customWidth="1"/>
    <col min="4355" max="4355" width="11.140625" style="369" customWidth="1"/>
    <col min="4356" max="4356" width="12" style="369" customWidth="1"/>
    <col min="4357" max="4357" width="10.140625" style="369" customWidth="1"/>
    <col min="4358" max="4358" width="11.28515625" style="369" customWidth="1"/>
    <col min="4359" max="4608" width="11.42578125" style="369"/>
    <col min="4609" max="4609" width="29.85546875" style="369" customWidth="1"/>
    <col min="4610" max="4610" width="15.42578125" style="369" customWidth="1"/>
    <col min="4611" max="4611" width="11.140625" style="369" customWidth="1"/>
    <col min="4612" max="4612" width="12" style="369" customWidth="1"/>
    <col min="4613" max="4613" width="10.140625" style="369" customWidth="1"/>
    <col min="4614" max="4614" width="11.28515625" style="369" customWidth="1"/>
    <col min="4615" max="4864" width="11.42578125" style="369"/>
    <col min="4865" max="4865" width="29.85546875" style="369" customWidth="1"/>
    <col min="4866" max="4866" width="15.42578125" style="369" customWidth="1"/>
    <col min="4867" max="4867" width="11.140625" style="369" customWidth="1"/>
    <col min="4868" max="4868" width="12" style="369" customWidth="1"/>
    <col min="4869" max="4869" width="10.140625" style="369" customWidth="1"/>
    <col min="4870" max="4870" width="11.28515625" style="369" customWidth="1"/>
    <col min="4871" max="5120" width="11.42578125" style="369"/>
    <col min="5121" max="5121" width="29.85546875" style="369" customWidth="1"/>
    <col min="5122" max="5122" width="15.42578125" style="369" customWidth="1"/>
    <col min="5123" max="5123" width="11.140625" style="369" customWidth="1"/>
    <col min="5124" max="5124" width="12" style="369" customWidth="1"/>
    <col min="5125" max="5125" width="10.140625" style="369" customWidth="1"/>
    <col min="5126" max="5126" width="11.28515625" style="369" customWidth="1"/>
    <col min="5127" max="5376" width="11.42578125" style="369"/>
    <col min="5377" max="5377" width="29.85546875" style="369" customWidth="1"/>
    <col min="5378" max="5378" width="15.42578125" style="369" customWidth="1"/>
    <col min="5379" max="5379" width="11.140625" style="369" customWidth="1"/>
    <col min="5380" max="5380" width="12" style="369" customWidth="1"/>
    <col min="5381" max="5381" width="10.140625" style="369" customWidth="1"/>
    <col min="5382" max="5382" width="11.28515625" style="369" customWidth="1"/>
    <col min="5383" max="5632" width="11.42578125" style="369"/>
    <col min="5633" max="5633" width="29.85546875" style="369" customWidth="1"/>
    <col min="5634" max="5634" width="15.42578125" style="369" customWidth="1"/>
    <col min="5635" max="5635" width="11.140625" style="369" customWidth="1"/>
    <col min="5636" max="5636" width="12" style="369" customWidth="1"/>
    <col min="5637" max="5637" width="10.140625" style="369" customWidth="1"/>
    <col min="5638" max="5638" width="11.28515625" style="369" customWidth="1"/>
    <col min="5639" max="5888" width="11.42578125" style="369"/>
    <col min="5889" max="5889" width="29.85546875" style="369" customWidth="1"/>
    <col min="5890" max="5890" width="15.42578125" style="369" customWidth="1"/>
    <col min="5891" max="5891" width="11.140625" style="369" customWidth="1"/>
    <col min="5892" max="5892" width="12" style="369" customWidth="1"/>
    <col min="5893" max="5893" width="10.140625" style="369" customWidth="1"/>
    <col min="5894" max="5894" width="11.28515625" style="369" customWidth="1"/>
    <col min="5895" max="6144" width="11.42578125" style="369"/>
    <col min="6145" max="6145" width="29.85546875" style="369" customWidth="1"/>
    <col min="6146" max="6146" width="15.42578125" style="369" customWidth="1"/>
    <col min="6147" max="6147" width="11.140625" style="369" customWidth="1"/>
    <col min="6148" max="6148" width="12" style="369" customWidth="1"/>
    <col min="6149" max="6149" width="10.140625" style="369" customWidth="1"/>
    <col min="6150" max="6150" width="11.28515625" style="369" customWidth="1"/>
    <col min="6151" max="6400" width="11.42578125" style="369"/>
    <col min="6401" max="6401" width="29.85546875" style="369" customWidth="1"/>
    <col min="6402" max="6402" width="15.42578125" style="369" customWidth="1"/>
    <col min="6403" max="6403" width="11.140625" style="369" customWidth="1"/>
    <col min="6404" max="6404" width="12" style="369" customWidth="1"/>
    <col min="6405" max="6405" width="10.140625" style="369" customWidth="1"/>
    <col min="6406" max="6406" width="11.28515625" style="369" customWidth="1"/>
    <col min="6407" max="6656" width="11.42578125" style="369"/>
    <col min="6657" max="6657" width="29.85546875" style="369" customWidth="1"/>
    <col min="6658" max="6658" width="15.42578125" style="369" customWidth="1"/>
    <col min="6659" max="6659" width="11.140625" style="369" customWidth="1"/>
    <col min="6660" max="6660" width="12" style="369" customWidth="1"/>
    <col min="6661" max="6661" width="10.140625" style="369" customWidth="1"/>
    <col min="6662" max="6662" width="11.28515625" style="369" customWidth="1"/>
    <col min="6663" max="6912" width="11.42578125" style="369"/>
    <col min="6913" max="6913" width="29.85546875" style="369" customWidth="1"/>
    <col min="6914" max="6914" width="15.42578125" style="369" customWidth="1"/>
    <col min="6915" max="6915" width="11.140625" style="369" customWidth="1"/>
    <col min="6916" max="6916" width="12" style="369" customWidth="1"/>
    <col min="6917" max="6917" width="10.140625" style="369" customWidth="1"/>
    <col min="6918" max="6918" width="11.28515625" style="369" customWidth="1"/>
    <col min="6919" max="7168" width="11.42578125" style="369"/>
    <col min="7169" max="7169" width="29.85546875" style="369" customWidth="1"/>
    <col min="7170" max="7170" width="15.42578125" style="369" customWidth="1"/>
    <col min="7171" max="7171" width="11.140625" style="369" customWidth="1"/>
    <col min="7172" max="7172" width="12" style="369" customWidth="1"/>
    <col min="7173" max="7173" width="10.140625" style="369" customWidth="1"/>
    <col min="7174" max="7174" width="11.28515625" style="369" customWidth="1"/>
    <col min="7175" max="7424" width="11.42578125" style="369"/>
    <col min="7425" max="7425" width="29.85546875" style="369" customWidth="1"/>
    <col min="7426" max="7426" width="15.42578125" style="369" customWidth="1"/>
    <col min="7427" max="7427" width="11.140625" style="369" customWidth="1"/>
    <col min="7428" max="7428" width="12" style="369" customWidth="1"/>
    <col min="7429" max="7429" width="10.140625" style="369" customWidth="1"/>
    <col min="7430" max="7430" width="11.28515625" style="369" customWidth="1"/>
    <col min="7431" max="7680" width="11.42578125" style="369"/>
    <col min="7681" max="7681" width="29.85546875" style="369" customWidth="1"/>
    <col min="7682" max="7682" width="15.42578125" style="369" customWidth="1"/>
    <col min="7683" max="7683" width="11.140625" style="369" customWidth="1"/>
    <col min="7684" max="7684" width="12" style="369" customWidth="1"/>
    <col min="7685" max="7685" width="10.140625" style="369" customWidth="1"/>
    <col min="7686" max="7686" width="11.28515625" style="369" customWidth="1"/>
    <col min="7687" max="7936" width="11.42578125" style="369"/>
    <col min="7937" max="7937" width="29.85546875" style="369" customWidth="1"/>
    <col min="7938" max="7938" width="15.42578125" style="369" customWidth="1"/>
    <col min="7939" max="7939" width="11.140625" style="369" customWidth="1"/>
    <col min="7940" max="7940" width="12" style="369" customWidth="1"/>
    <col min="7941" max="7941" width="10.140625" style="369" customWidth="1"/>
    <col min="7942" max="7942" width="11.28515625" style="369" customWidth="1"/>
    <col min="7943" max="8192" width="11.42578125" style="369"/>
    <col min="8193" max="8193" width="29.85546875" style="369" customWidth="1"/>
    <col min="8194" max="8194" width="15.42578125" style="369" customWidth="1"/>
    <col min="8195" max="8195" width="11.140625" style="369" customWidth="1"/>
    <col min="8196" max="8196" width="12" style="369" customWidth="1"/>
    <col min="8197" max="8197" width="10.140625" style="369" customWidth="1"/>
    <col min="8198" max="8198" width="11.28515625" style="369" customWidth="1"/>
    <col min="8199" max="8448" width="11.42578125" style="369"/>
    <col min="8449" max="8449" width="29.85546875" style="369" customWidth="1"/>
    <col min="8450" max="8450" width="15.42578125" style="369" customWidth="1"/>
    <col min="8451" max="8451" width="11.140625" style="369" customWidth="1"/>
    <col min="8452" max="8452" width="12" style="369" customWidth="1"/>
    <col min="8453" max="8453" width="10.140625" style="369" customWidth="1"/>
    <col min="8454" max="8454" width="11.28515625" style="369" customWidth="1"/>
    <col min="8455" max="8704" width="11.42578125" style="369"/>
    <col min="8705" max="8705" width="29.85546875" style="369" customWidth="1"/>
    <col min="8706" max="8706" width="15.42578125" style="369" customWidth="1"/>
    <col min="8707" max="8707" width="11.140625" style="369" customWidth="1"/>
    <col min="8708" max="8708" width="12" style="369" customWidth="1"/>
    <col min="8709" max="8709" width="10.140625" style="369" customWidth="1"/>
    <col min="8710" max="8710" width="11.28515625" style="369" customWidth="1"/>
    <col min="8711" max="8960" width="11.42578125" style="369"/>
    <col min="8961" max="8961" width="29.85546875" style="369" customWidth="1"/>
    <col min="8962" max="8962" width="15.42578125" style="369" customWidth="1"/>
    <col min="8963" max="8963" width="11.140625" style="369" customWidth="1"/>
    <col min="8964" max="8964" width="12" style="369" customWidth="1"/>
    <col min="8965" max="8965" width="10.140625" style="369" customWidth="1"/>
    <col min="8966" max="8966" width="11.28515625" style="369" customWidth="1"/>
    <col min="8967" max="9216" width="11.42578125" style="369"/>
    <col min="9217" max="9217" width="29.85546875" style="369" customWidth="1"/>
    <col min="9218" max="9218" width="15.42578125" style="369" customWidth="1"/>
    <col min="9219" max="9219" width="11.140625" style="369" customWidth="1"/>
    <col min="9220" max="9220" width="12" style="369" customWidth="1"/>
    <col min="9221" max="9221" width="10.140625" style="369" customWidth="1"/>
    <col min="9222" max="9222" width="11.28515625" style="369" customWidth="1"/>
    <col min="9223" max="9472" width="11.42578125" style="369"/>
    <col min="9473" max="9473" width="29.85546875" style="369" customWidth="1"/>
    <col min="9474" max="9474" width="15.42578125" style="369" customWidth="1"/>
    <col min="9475" max="9475" width="11.140625" style="369" customWidth="1"/>
    <col min="9476" max="9476" width="12" style="369" customWidth="1"/>
    <col min="9477" max="9477" width="10.140625" style="369" customWidth="1"/>
    <col min="9478" max="9478" width="11.28515625" style="369" customWidth="1"/>
    <col min="9479" max="9728" width="11.42578125" style="369"/>
    <col min="9729" max="9729" width="29.85546875" style="369" customWidth="1"/>
    <col min="9730" max="9730" width="15.42578125" style="369" customWidth="1"/>
    <col min="9731" max="9731" width="11.140625" style="369" customWidth="1"/>
    <col min="9732" max="9732" width="12" style="369" customWidth="1"/>
    <col min="9733" max="9733" width="10.140625" style="369" customWidth="1"/>
    <col min="9734" max="9734" width="11.28515625" style="369" customWidth="1"/>
    <col min="9735" max="9984" width="11.42578125" style="369"/>
    <col min="9985" max="9985" width="29.85546875" style="369" customWidth="1"/>
    <col min="9986" max="9986" width="15.42578125" style="369" customWidth="1"/>
    <col min="9987" max="9987" width="11.140625" style="369" customWidth="1"/>
    <col min="9988" max="9988" width="12" style="369" customWidth="1"/>
    <col min="9989" max="9989" width="10.140625" style="369" customWidth="1"/>
    <col min="9990" max="9990" width="11.28515625" style="369" customWidth="1"/>
    <col min="9991" max="10240" width="11.42578125" style="369"/>
    <col min="10241" max="10241" width="29.85546875" style="369" customWidth="1"/>
    <col min="10242" max="10242" width="15.42578125" style="369" customWidth="1"/>
    <col min="10243" max="10243" width="11.140625" style="369" customWidth="1"/>
    <col min="10244" max="10244" width="12" style="369" customWidth="1"/>
    <col min="10245" max="10245" width="10.140625" style="369" customWidth="1"/>
    <col min="10246" max="10246" width="11.28515625" style="369" customWidth="1"/>
    <col min="10247" max="10496" width="11.42578125" style="369"/>
    <col min="10497" max="10497" width="29.85546875" style="369" customWidth="1"/>
    <col min="10498" max="10498" width="15.42578125" style="369" customWidth="1"/>
    <col min="10499" max="10499" width="11.140625" style="369" customWidth="1"/>
    <col min="10500" max="10500" width="12" style="369" customWidth="1"/>
    <col min="10501" max="10501" width="10.140625" style="369" customWidth="1"/>
    <col min="10502" max="10502" width="11.28515625" style="369" customWidth="1"/>
    <col min="10503" max="10752" width="11.42578125" style="369"/>
    <col min="10753" max="10753" width="29.85546875" style="369" customWidth="1"/>
    <col min="10754" max="10754" width="15.42578125" style="369" customWidth="1"/>
    <col min="10755" max="10755" width="11.140625" style="369" customWidth="1"/>
    <col min="10756" max="10756" width="12" style="369" customWidth="1"/>
    <col min="10757" max="10757" width="10.140625" style="369" customWidth="1"/>
    <col min="10758" max="10758" width="11.28515625" style="369" customWidth="1"/>
    <col min="10759" max="11008" width="11.42578125" style="369"/>
    <col min="11009" max="11009" width="29.85546875" style="369" customWidth="1"/>
    <col min="11010" max="11010" width="15.42578125" style="369" customWidth="1"/>
    <col min="11011" max="11011" width="11.140625" style="369" customWidth="1"/>
    <col min="11012" max="11012" width="12" style="369" customWidth="1"/>
    <col min="11013" max="11013" width="10.140625" style="369" customWidth="1"/>
    <col min="11014" max="11014" width="11.28515625" style="369" customWidth="1"/>
    <col min="11015" max="11264" width="11.42578125" style="369"/>
    <col min="11265" max="11265" width="29.85546875" style="369" customWidth="1"/>
    <col min="11266" max="11266" width="15.42578125" style="369" customWidth="1"/>
    <col min="11267" max="11267" width="11.140625" style="369" customWidth="1"/>
    <col min="11268" max="11268" width="12" style="369" customWidth="1"/>
    <col min="11269" max="11269" width="10.140625" style="369" customWidth="1"/>
    <col min="11270" max="11270" width="11.28515625" style="369" customWidth="1"/>
    <col min="11271" max="11520" width="11.42578125" style="369"/>
    <col min="11521" max="11521" width="29.85546875" style="369" customWidth="1"/>
    <col min="11522" max="11522" width="15.42578125" style="369" customWidth="1"/>
    <col min="11523" max="11523" width="11.140625" style="369" customWidth="1"/>
    <col min="11524" max="11524" width="12" style="369" customWidth="1"/>
    <col min="11525" max="11525" width="10.140625" style="369" customWidth="1"/>
    <col min="11526" max="11526" width="11.28515625" style="369" customWidth="1"/>
    <col min="11527" max="11776" width="11.42578125" style="369"/>
    <col min="11777" max="11777" width="29.85546875" style="369" customWidth="1"/>
    <col min="11778" max="11778" width="15.42578125" style="369" customWidth="1"/>
    <col min="11779" max="11779" width="11.140625" style="369" customWidth="1"/>
    <col min="11780" max="11780" width="12" style="369" customWidth="1"/>
    <col min="11781" max="11781" width="10.140625" style="369" customWidth="1"/>
    <col min="11782" max="11782" width="11.28515625" style="369" customWidth="1"/>
    <col min="11783" max="12032" width="11.42578125" style="369"/>
    <col min="12033" max="12033" width="29.85546875" style="369" customWidth="1"/>
    <col min="12034" max="12034" width="15.42578125" style="369" customWidth="1"/>
    <col min="12035" max="12035" width="11.140625" style="369" customWidth="1"/>
    <col min="12036" max="12036" width="12" style="369" customWidth="1"/>
    <col min="12037" max="12037" width="10.140625" style="369" customWidth="1"/>
    <col min="12038" max="12038" width="11.28515625" style="369" customWidth="1"/>
    <col min="12039" max="12288" width="11.42578125" style="369"/>
    <col min="12289" max="12289" width="29.85546875" style="369" customWidth="1"/>
    <col min="12290" max="12290" width="15.42578125" style="369" customWidth="1"/>
    <col min="12291" max="12291" width="11.140625" style="369" customWidth="1"/>
    <col min="12292" max="12292" width="12" style="369" customWidth="1"/>
    <col min="12293" max="12293" width="10.140625" style="369" customWidth="1"/>
    <col min="12294" max="12294" width="11.28515625" style="369" customWidth="1"/>
    <col min="12295" max="12544" width="11.42578125" style="369"/>
    <col min="12545" max="12545" width="29.85546875" style="369" customWidth="1"/>
    <col min="12546" max="12546" width="15.42578125" style="369" customWidth="1"/>
    <col min="12547" max="12547" width="11.140625" style="369" customWidth="1"/>
    <col min="12548" max="12548" width="12" style="369" customWidth="1"/>
    <col min="12549" max="12549" width="10.140625" style="369" customWidth="1"/>
    <col min="12550" max="12550" width="11.28515625" style="369" customWidth="1"/>
    <col min="12551" max="12800" width="11.42578125" style="369"/>
    <col min="12801" max="12801" width="29.85546875" style="369" customWidth="1"/>
    <col min="12802" max="12802" width="15.42578125" style="369" customWidth="1"/>
    <col min="12803" max="12803" width="11.140625" style="369" customWidth="1"/>
    <col min="12804" max="12804" width="12" style="369" customWidth="1"/>
    <col min="12805" max="12805" width="10.140625" style="369" customWidth="1"/>
    <col min="12806" max="12806" width="11.28515625" style="369" customWidth="1"/>
    <col min="12807" max="13056" width="11.42578125" style="369"/>
    <col min="13057" max="13057" width="29.85546875" style="369" customWidth="1"/>
    <col min="13058" max="13058" width="15.42578125" style="369" customWidth="1"/>
    <col min="13059" max="13059" width="11.140625" style="369" customWidth="1"/>
    <col min="13060" max="13060" width="12" style="369" customWidth="1"/>
    <col min="13061" max="13061" width="10.140625" style="369" customWidth="1"/>
    <col min="13062" max="13062" width="11.28515625" style="369" customWidth="1"/>
    <col min="13063" max="13312" width="11.42578125" style="369"/>
    <col min="13313" max="13313" width="29.85546875" style="369" customWidth="1"/>
    <col min="13314" max="13314" width="15.42578125" style="369" customWidth="1"/>
    <col min="13315" max="13315" width="11.140625" style="369" customWidth="1"/>
    <col min="13316" max="13316" width="12" style="369" customWidth="1"/>
    <col min="13317" max="13317" width="10.140625" style="369" customWidth="1"/>
    <col min="13318" max="13318" width="11.28515625" style="369" customWidth="1"/>
    <col min="13319" max="13568" width="11.42578125" style="369"/>
    <col min="13569" max="13569" width="29.85546875" style="369" customWidth="1"/>
    <col min="13570" max="13570" width="15.42578125" style="369" customWidth="1"/>
    <col min="13571" max="13571" width="11.140625" style="369" customWidth="1"/>
    <col min="13572" max="13572" width="12" style="369" customWidth="1"/>
    <col min="13573" max="13573" width="10.140625" style="369" customWidth="1"/>
    <col min="13574" max="13574" width="11.28515625" style="369" customWidth="1"/>
    <col min="13575" max="13824" width="11.42578125" style="369"/>
    <col min="13825" max="13825" width="29.85546875" style="369" customWidth="1"/>
    <col min="13826" max="13826" width="15.42578125" style="369" customWidth="1"/>
    <col min="13827" max="13827" width="11.140625" style="369" customWidth="1"/>
    <col min="13828" max="13828" width="12" style="369" customWidth="1"/>
    <col min="13829" max="13829" width="10.140625" style="369" customWidth="1"/>
    <col min="13830" max="13830" width="11.28515625" style="369" customWidth="1"/>
    <col min="13831" max="14080" width="11.42578125" style="369"/>
    <col min="14081" max="14081" width="29.85546875" style="369" customWidth="1"/>
    <col min="14082" max="14082" width="15.42578125" style="369" customWidth="1"/>
    <col min="14083" max="14083" width="11.140625" style="369" customWidth="1"/>
    <col min="14084" max="14084" width="12" style="369" customWidth="1"/>
    <col min="14085" max="14085" width="10.140625" style="369" customWidth="1"/>
    <col min="14086" max="14086" width="11.28515625" style="369" customWidth="1"/>
    <col min="14087" max="14336" width="11.42578125" style="369"/>
    <col min="14337" max="14337" width="29.85546875" style="369" customWidth="1"/>
    <col min="14338" max="14338" width="15.42578125" style="369" customWidth="1"/>
    <col min="14339" max="14339" width="11.140625" style="369" customWidth="1"/>
    <col min="14340" max="14340" width="12" style="369" customWidth="1"/>
    <col min="14341" max="14341" width="10.140625" style="369" customWidth="1"/>
    <col min="14342" max="14342" width="11.28515625" style="369" customWidth="1"/>
    <col min="14343" max="14592" width="11.42578125" style="369"/>
    <col min="14593" max="14593" width="29.85546875" style="369" customWidth="1"/>
    <col min="14594" max="14594" width="15.42578125" style="369" customWidth="1"/>
    <col min="14595" max="14595" width="11.140625" style="369" customWidth="1"/>
    <col min="14596" max="14596" width="12" style="369" customWidth="1"/>
    <col min="14597" max="14597" width="10.140625" style="369" customWidth="1"/>
    <col min="14598" max="14598" width="11.28515625" style="369" customWidth="1"/>
    <col min="14599" max="14848" width="11.42578125" style="369"/>
    <col min="14849" max="14849" width="29.85546875" style="369" customWidth="1"/>
    <col min="14850" max="14850" width="15.42578125" style="369" customWidth="1"/>
    <col min="14851" max="14851" width="11.140625" style="369" customWidth="1"/>
    <col min="14852" max="14852" width="12" style="369" customWidth="1"/>
    <col min="14853" max="14853" width="10.140625" style="369" customWidth="1"/>
    <col min="14854" max="14854" width="11.28515625" style="369" customWidth="1"/>
    <col min="14855" max="15104" width="11.42578125" style="369"/>
    <col min="15105" max="15105" width="29.85546875" style="369" customWidth="1"/>
    <col min="15106" max="15106" width="15.42578125" style="369" customWidth="1"/>
    <col min="15107" max="15107" width="11.140625" style="369" customWidth="1"/>
    <col min="15108" max="15108" width="12" style="369" customWidth="1"/>
    <col min="15109" max="15109" width="10.140625" style="369" customWidth="1"/>
    <col min="15110" max="15110" width="11.28515625" style="369" customWidth="1"/>
    <col min="15111" max="15360" width="11.42578125" style="369"/>
    <col min="15361" max="15361" width="29.85546875" style="369" customWidth="1"/>
    <col min="15362" max="15362" width="15.42578125" style="369" customWidth="1"/>
    <col min="15363" max="15363" width="11.140625" style="369" customWidth="1"/>
    <col min="15364" max="15364" width="12" style="369" customWidth="1"/>
    <col min="15365" max="15365" width="10.140625" style="369" customWidth="1"/>
    <col min="15366" max="15366" width="11.28515625" style="369" customWidth="1"/>
    <col min="15367" max="15616" width="11.42578125" style="369"/>
    <col min="15617" max="15617" width="29.85546875" style="369" customWidth="1"/>
    <col min="15618" max="15618" width="15.42578125" style="369" customWidth="1"/>
    <col min="15619" max="15619" width="11.140625" style="369" customWidth="1"/>
    <col min="15620" max="15620" width="12" style="369" customWidth="1"/>
    <col min="15621" max="15621" width="10.140625" style="369" customWidth="1"/>
    <col min="15622" max="15622" width="11.28515625" style="369" customWidth="1"/>
    <col min="15623" max="15872" width="11.42578125" style="369"/>
    <col min="15873" max="15873" width="29.85546875" style="369" customWidth="1"/>
    <col min="15874" max="15874" width="15.42578125" style="369" customWidth="1"/>
    <col min="15875" max="15875" width="11.140625" style="369" customWidth="1"/>
    <col min="15876" max="15876" width="12" style="369" customWidth="1"/>
    <col min="15877" max="15877" width="10.140625" style="369" customWidth="1"/>
    <col min="15878" max="15878" width="11.28515625" style="369" customWidth="1"/>
    <col min="15879" max="16128" width="11.42578125" style="369"/>
    <col min="16129" max="16129" width="29.85546875" style="369" customWidth="1"/>
    <col min="16130" max="16130" width="15.42578125" style="369" customWidth="1"/>
    <col min="16131" max="16131" width="11.140625" style="369" customWidth="1"/>
    <col min="16132" max="16132" width="12" style="369" customWidth="1"/>
    <col min="16133" max="16133" width="10.140625" style="369" customWidth="1"/>
    <col min="16134" max="16134" width="11.28515625" style="369" customWidth="1"/>
    <col min="16135" max="16384" width="11.42578125" style="369"/>
  </cols>
  <sheetData>
    <row r="1" spans="1:13" ht="39.75" customHeight="1">
      <c r="A1" s="790" t="s">
        <v>411</v>
      </c>
      <c r="B1" s="791"/>
      <c r="C1" s="770" t="s">
        <v>289</v>
      </c>
      <c r="D1" s="771"/>
      <c r="E1" s="771"/>
      <c r="F1" s="771"/>
      <c r="G1" s="772"/>
      <c r="H1" s="368"/>
    </row>
    <row r="2" spans="1:13" s="370" customFormat="1" ht="15.75" customHeight="1" thickBot="1">
      <c r="A2" s="792" t="s">
        <v>290</v>
      </c>
      <c r="B2" s="793"/>
      <c r="C2" s="773"/>
      <c r="D2" s="774"/>
      <c r="E2" s="774"/>
      <c r="F2" s="774"/>
      <c r="G2" s="775"/>
    </row>
    <row r="3" spans="1:13" s="370" customFormat="1" ht="12" thickBot="1"/>
    <row r="4" spans="1:13" s="370" customFormat="1" ht="43.5" customHeight="1" thickBot="1">
      <c r="A4" s="778" t="s">
        <v>408</v>
      </c>
      <c r="B4" s="779"/>
      <c r="C4" s="780"/>
      <c r="D4" s="778" t="s">
        <v>402</v>
      </c>
      <c r="E4" s="779"/>
      <c r="F4" s="779"/>
      <c r="G4" s="780"/>
      <c r="I4" s="370" t="s">
        <v>403</v>
      </c>
    </row>
    <row r="5" spans="1:13" s="370" customFormat="1" ht="11.25">
      <c r="A5" s="371"/>
      <c r="B5" s="371"/>
      <c r="C5" s="371"/>
      <c r="D5" s="371"/>
      <c r="E5" s="371"/>
      <c r="F5" s="371"/>
      <c r="G5" s="371"/>
    </row>
    <row r="6" spans="1:13" s="370" customFormat="1">
      <c r="A6" s="372"/>
      <c r="B6" s="373"/>
      <c r="C6" s="373" t="s">
        <v>293</v>
      </c>
      <c r="D6" s="374" t="s">
        <v>294</v>
      </c>
      <c r="E6" s="375" t="s">
        <v>336</v>
      </c>
      <c r="F6" s="376"/>
      <c r="G6" s="376"/>
    </row>
    <row r="7" spans="1:13" s="370" customFormat="1" ht="12" customHeight="1">
      <c r="A7" s="372"/>
      <c r="B7" s="375"/>
      <c r="C7" s="375">
        <v>52</v>
      </c>
      <c r="D7" s="375" t="s">
        <v>296</v>
      </c>
      <c r="E7" s="375">
        <v>3.6</v>
      </c>
      <c r="F7" s="372"/>
      <c r="G7" s="372"/>
    </row>
    <row r="8" spans="1:13" s="370" customFormat="1">
      <c r="A8" s="377" t="s">
        <v>297</v>
      </c>
    </row>
    <row r="9" spans="1:13" s="370" customFormat="1" ht="11.25">
      <c r="A9" s="378" t="s">
        <v>298</v>
      </c>
      <c r="B9" s="378"/>
      <c r="C9" s="379" t="s">
        <v>299</v>
      </c>
      <c r="D9" s="379" t="s">
        <v>300</v>
      </c>
      <c r="E9" s="379" t="s">
        <v>301</v>
      </c>
      <c r="F9" s="379" t="s">
        <v>302</v>
      </c>
      <c r="G9" s="380"/>
    </row>
    <row r="10" spans="1:13" s="370" customFormat="1" ht="11.25" customHeight="1">
      <c r="A10" s="785" t="s">
        <v>303</v>
      </c>
      <c r="B10" s="785"/>
      <c r="C10" s="430"/>
      <c r="D10" s="382"/>
      <c r="E10" s="383">
        <v>0.05</v>
      </c>
      <c r="F10" s="384">
        <v>107.94650123522145</v>
      </c>
      <c r="G10" s="380"/>
    </row>
    <row r="11" spans="1:13" s="370" customFormat="1" ht="11.25" customHeight="1">
      <c r="A11" s="783" t="s">
        <v>345</v>
      </c>
      <c r="B11" s="784"/>
      <c r="C11" s="430"/>
      <c r="D11" s="382">
        <v>121000</v>
      </c>
      <c r="E11" s="434">
        <v>50</v>
      </c>
      <c r="F11" s="384">
        <v>2420</v>
      </c>
      <c r="G11" s="380"/>
      <c r="J11" s="370">
        <v>121975</v>
      </c>
      <c r="K11" s="370">
        <v>50</v>
      </c>
      <c r="M11" s="370">
        <v>2439.5</v>
      </c>
    </row>
    <row r="12" spans="1:13" s="370" customFormat="1" ht="11.25" customHeight="1">
      <c r="A12" s="785" t="s">
        <v>344</v>
      </c>
      <c r="B12" s="785"/>
      <c r="C12" s="432"/>
      <c r="D12" s="433">
        <v>166000</v>
      </c>
      <c r="E12" s="434">
        <v>50</v>
      </c>
      <c r="F12" s="384">
        <v>3320</v>
      </c>
      <c r="G12" s="380"/>
    </row>
    <row r="13" spans="1:13" s="370" customFormat="1" ht="11.25" customHeight="1">
      <c r="A13" s="785" t="s">
        <v>346</v>
      </c>
      <c r="B13" s="785"/>
      <c r="C13" s="432"/>
      <c r="D13" s="433">
        <v>116000</v>
      </c>
      <c r="E13" s="434">
        <v>50</v>
      </c>
      <c r="F13" s="384">
        <v>2320</v>
      </c>
      <c r="G13" s="380"/>
    </row>
    <row r="14" spans="1:13" s="370" customFormat="1" ht="12" thickBot="1">
      <c r="F14" s="375" t="s">
        <v>304</v>
      </c>
      <c r="G14" s="387">
        <v>8167.9465012352211</v>
      </c>
    </row>
    <row r="15" spans="1:13" s="370" customFormat="1" ht="13.5" thickBot="1">
      <c r="A15" s="377" t="s">
        <v>305</v>
      </c>
    </row>
    <row r="16" spans="1:13" s="370" customFormat="1" ht="12.75" customHeight="1">
      <c r="A16" s="762" t="s">
        <v>298</v>
      </c>
      <c r="B16" s="763"/>
      <c r="C16" s="388" t="s">
        <v>306</v>
      </c>
      <c r="D16" s="388" t="s">
        <v>307</v>
      </c>
      <c r="E16" s="388" t="s">
        <v>308</v>
      </c>
      <c r="F16" s="389" t="s">
        <v>302</v>
      </c>
      <c r="G16" s="390"/>
    </row>
    <row r="17" spans="1:9" s="370" customFormat="1" ht="23.25" customHeight="1">
      <c r="A17" s="782" t="s">
        <v>404</v>
      </c>
      <c r="B17" s="782"/>
      <c r="C17" s="381" t="s">
        <v>27</v>
      </c>
      <c r="D17" s="421">
        <v>29750</v>
      </c>
      <c r="E17" s="381">
        <v>1.3</v>
      </c>
      <c r="F17" s="421">
        <v>38675</v>
      </c>
      <c r="G17" s="380"/>
    </row>
    <row r="18" spans="1:9" s="370" customFormat="1" ht="11.25">
      <c r="A18" s="785" t="s">
        <v>405</v>
      </c>
      <c r="B18" s="785"/>
      <c r="C18" s="430" t="s">
        <v>349</v>
      </c>
      <c r="D18" s="433">
        <v>40</v>
      </c>
      <c r="E18" s="430">
        <v>25</v>
      </c>
      <c r="F18" s="384">
        <v>1000</v>
      </c>
      <c r="G18" s="380"/>
    </row>
    <row r="19" spans="1:9" s="370" customFormat="1" ht="11.25">
      <c r="A19" s="783"/>
      <c r="B19" s="784"/>
      <c r="C19" s="430"/>
      <c r="D19" s="433"/>
      <c r="E19" s="430"/>
      <c r="F19" s="384"/>
      <c r="G19" s="380"/>
    </row>
    <row r="20" spans="1:9" s="370" customFormat="1" ht="11.25">
      <c r="A20" s="783"/>
      <c r="B20" s="784"/>
      <c r="C20" s="430"/>
      <c r="D20" s="433"/>
      <c r="E20" s="430"/>
      <c r="F20" s="384"/>
      <c r="G20" s="380"/>
    </row>
    <row r="21" spans="1:9" s="370" customFormat="1" ht="11.25">
      <c r="A21" s="783"/>
      <c r="B21" s="784"/>
      <c r="C21" s="430"/>
      <c r="D21" s="433"/>
      <c r="E21" s="430"/>
      <c r="F21" s="384"/>
      <c r="G21" s="380"/>
    </row>
    <row r="22" spans="1:9" s="370" customFormat="1" ht="12.75" customHeight="1">
      <c r="A22" s="766"/>
      <c r="B22" s="767"/>
      <c r="C22" s="379"/>
      <c r="D22" s="384"/>
      <c r="E22" s="379"/>
      <c r="F22" s="384"/>
      <c r="G22" s="380"/>
    </row>
    <row r="23" spans="1:9" s="370" customFormat="1" ht="12" thickBot="1">
      <c r="F23" s="375" t="s">
        <v>304</v>
      </c>
      <c r="G23" s="387">
        <v>39675</v>
      </c>
    </row>
    <row r="24" spans="1:9" s="370" customFormat="1" ht="13.5" thickBot="1">
      <c r="A24" s="377" t="s">
        <v>314</v>
      </c>
    </row>
    <row r="25" spans="1:9" s="370" customFormat="1" ht="11.25">
      <c r="A25" s="392" t="s">
        <v>315</v>
      </c>
      <c r="B25" s="393" t="s">
        <v>316</v>
      </c>
      <c r="C25" s="388" t="s">
        <v>317</v>
      </c>
      <c r="D25" s="388" t="s">
        <v>318</v>
      </c>
      <c r="E25" s="388" t="s">
        <v>319</v>
      </c>
      <c r="F25" s="389" t="s">
        <v>302</v>
      </c>
      <c r="G25" s="394"/>
    </row>
    <row r="26" spans="1:9" s="370" customFormat="1" ht="22.5">
      <c r="A26" s="401" t="s">
        <v>406</v>
      </c>
      <c r="B26" s="381">
        <v>1.3</v>
      </c>
      <c r="C26" s="381">
        <v>18.82</v>
      </c>
      <c r="D26" s="381">
        <v>24.466000000000001</v>
      </c>
      <c r="E26" s="421">
        <v>1233.33</v>
      </c>
      <c r="F26" s="421">
        <v>30174.65178</v>
      </c>
      <c r="G26" s="380"/>
    </row>
    <row r="27" spans="1:9" s="370" customFormat="1" ht="11.25">
      <c r="A27" s="395"/>
      <c r="B27" s="379"/>
      <c r="C27" s="379"/>
      <c r="D27" s="379"/>
      <c r="E27" s="384"/>
      <c r="F27" s="384">
        <v>0</v>
      </c>
      <c r="G27" s="380"/>
    </row>
    <row r="28" spans="1:9" s="370" customFormat="1" ht="12" thickBot="1">
      <c r="F28" s="375" t="s">
        <v>304</v>
      </c>
      <c r="G28" s="387">
        <v>30174.65178</v>
      </c>
    </row>
    <row r="29" spans="1:9" s="370" customFormat="1" ht="13.5" thickBot="1">
      <c r="A29" s="377" t="s">
        <v>320</v>
      </c>
    </row>
    <row r="30" spans="1:9" s="370" customFormat="1" ht="11.25">
      <c r="A30" s="392" t="s">
        <v>321</v>
      </c>
      <c r="B30" s="397" t="s">
        <v>322</v>
      </c>
      <c r="C30" s="398" t="s">
        <v>323</v>
      </c>
      <c r="D30" s="399" t="s">
        <v>324</v>
      </c>
      <c r="E30" s="400" t="s">
        <v>301</v>
      </c>
      <c r="F30" s="389" t="s">
        <v>302</v>
      </c>
      <c r="G30" s="390"/>
    </row>
    <row r="31" spans="1:9" s="370" customFormat="1" ht="23.25" customHeight="1" thickBot="1">
      <c r="A31" s="401" t="s">
        <v>325</v>
      </c>
      <c r="B31" s="402">
        <v>116698.92025429347</v>
      </c>
      <c r="C31" s="403">
        <v>185</v>
      </c>
      <c r="D31" s="402">
        <v>215893.00247044291</v>
      </c>
      <c r="E31" s="403">
        <v>100</v>
      </c>
      <c r="F31" s="404">
        <v>2158.9300247044289</v>
      </c>
      <c r="G31" s="405"/>
      <c r="H31" s="370" t="s">
        <v>326</v>
      </c>
    </row>
    <row r="32" spans="1:9" s="370" customFormat="1" ht="12" thickBot="1">
      <c r="F32" s="375" t="s">
        <v>304</v>
      </c>
      <c r="G32" s="407">
        <v>2158.9300247044289</v>
      </c>
      <c r="I32" s="412"/>
    </row>
    <row r="33" spans="1:10" s="370" customFormat="1" ht="12" thickBot="1">
      <c r="F33" s="408"/>
      <c r="I33" s="412"/>
    </row>
    <row r="34" spans="1:10" s="370" customFormat="1" ht="12" thickBot="1">
      <c r="D34" s="409" t="s">
        <v>327</v>
      </c>
      <c r="E34" s="410"/>
      <c r="F34" s="410"/>
      <c r="G34" s="407">
        <v>80177</v>
      </c>
      <c r="I34" s="411"/>
      <c r="J34" s="411"/>
    </row>
    <row r="35" spans="1:10" s="370" customFormat="1">
      <c r="A35" s="377"/>
    </row>
    <row r="36" spans="1:10" s="370" customFormat="1" ht="11.25">
      <c r="A36" s="410"/>
      <c r="B36" s="410"/>
      <c r="C36" s="408"/>
      <c r="D36" s="410"/>
      <c r="E36" s="408"/>
      <c r="F36" s="408"/>
    </row>
    <row r="37" spans="1:10" s="370" customFormat="1" ht="13.5" customHeight="1">
      <c r="A37" s="375"/>
      <c r="B37" s="427"/>
      <c r="C37" s="758" t="s">
        <v>11</v>
      </c>
      <c r="D37" s="758"/>
      <c r="E37" s="758"/>
      <c r="F37" s="428" t="s">
        <v>328</v>
      </c>
      <c r="G37" s="415" t="s">
        <v>329</v>
      </c>
    </row>
    <row r="38" spans="1:10" s="370" customFormat="1" ht="11.25">
      <c r="C38" s="759" t="s">
        <v>67</v>
      </c>
      <c r="D38" s="759"/>
      <c r="E38" s="759"/>
      <c r="F38" s="416">
        <v>0.23</v>
      </c>
      <c r="G38" s="417">
        <v>18440.71</v>
      </c>
    </row>
    <row r="39" spans="1:10" s="370" customFormat="1" ht="11.25">
      <c r="C39" s="759" t="s">
        <v>256</v>
      </c>
      <c r="D39" s="759"/>
      <c r="E39" s="759"/>
      <c r="F39" s="416">
        <v>0.02</v>
      </c>
      <c r="G39" s="417">
        <v>1603.54</v>
      </c>
    </row>
    <row r="40" spans="1:10" s="370" customFormat="1">
      <c r="A40" s="369"/>
      <c r="B40" s="372"/>
      <c r="C40" s="759" t="s">
        <v>70</v>
      </c>
      <c r="D40" s="759"/>
      <c r="E40" s="759"/>
      <c r="F40" s="416">
        <v>0.05</v>
      </c>
      <c r="G40" s="417">
        <v>4008.8500000000004</v>
      </c>
      <c r="I40" s="418"/>
    </row>
    <row r="41" spans="1:10" s="370" customFormat="1" ht="11.25">
      <c r="A41" s="372"/>
      <c r="C41" s="758" t="s">
        <v>330</v>
      </c>
      <c r="D41" s="758"/>
      <c r="E41" s="758"/>
      <c r="F41" s="758"/>
      <c r="G41" s="419">
        <v>104230</v>
      </c>
      <c r="I41" s="418"/>
    </row>
    <row r="42" spans="1:10" s="370" customFormat="1" ht="11.25">
      <c r="A42" s="760"/>
      <c r="B42" s="760"/>
      <c r="C42" s="760"/>
      <c r="E42" s="760"/>
      <c r="F42" s="760"/>
      <c r="G42" s="760"/>
    </row>
    <row r="43" spans="1:10" s="370" customFormat="1" ht="9" customHeight="1">
      <c r="A43" s="420"/>
      <c r="B43" s="410"/>
      <c r="C43" s="410"/>
      <c r="D43" s="410"/>
      <c r="E43" s="410"/>
      <c r="F43" s="410"/>
      <c r="G43" s="410"/>
    </row>
    <row r="44" spans="1:10" s="370" customFormat="1" ht="11.25">
      <c r="A44" s="756" t="s">
        <v>331</v>
      </c>
      <c r="B44" s="756"/>
      <c r="D44" s="372"/>
      <c r="E44" s="372"/>
    </row>
    <row r="45" spans="1:10" s="370" customFormat="1" ht="11.25">
      <c r="A45" s="265" t="s">
        <v>332</v>
      </c>
      <c r="B45" s="307"/>
      <c r="C45" s="307"/>
      <c r="D45" s="370" t="s">
        <v>333</v>
      </c>
    </row>
    <row r="46" spans="1:10" s="370" customFormat="1" ht="11.25">
      <c r="A46" s="265" t="s">
        <v>333</v>
      </c>
      <c r="B46" s="307"/>
      <c r="C46" s="307"/>
      <c r="D46" s="370" t="s">
        <v>333</v>
      </c>
    </row>
    <row r="47" spans="1:10" s="370" customFormat="1" ht="11.25"/>
    <row r="48" spans="1:10" s="370" customFormat="1" ht="11.25">
      <c r="A48" s="265" t="s">
        <v>409</v>
      </c>
    </row>
    <row r="49" spans="1:7" s="370" customFormat="1" ht="11.25">
      <c r="A49" s="757"/>
      <c r="B49" s="757"/>
      <c r="C49" s="757"/>
      <c r="D49" s="757"/>
      <c r="E49" s="757"/>
      <c r="F49" s="757"/>
      <c r="G49" s="757"/>
    </row>
    <row r="50" spans="1:7" s="370" customFormat="1" ht="11.25">
      <c r="A50" s="781"/>
      <c r="B50" s="781"/>
      <c r="C50" s="781"/>
      <c r="D50" s="781"/>
      <c r="E50" s="781"/>
      <c r="F50" s="781"/>
      <c r="G50" s="781"/>
    </row>
    <row r="51" spans="1:7" s="370" customFormat="1" ht="11.25"/>
    <row r="52" spans="1:7" s="370" customFormat="1" ht="11.25"/>
    <row r="53" spans="1:7" s="370" customFormat="1" ht="11.25"/>
    <row r="54" spans="1:7" s="370" customFormat="1" ht="11.25"/>
    <row r="55" spans="1:7" s="370" customFormat="1" ht="11.25"/>
  </sheetData>
  <mergeCells count="26">
    <mergeCell ref="A10:B10"/>
    <mergeCell ref="A1:B1"/>
    <mergeCell ref="C1:G2"/>
    <mergeCell ref="A2:B2"/>
    <mergeCell ref="A4:C4"/>
    <mergeCell ref="D4:G4"/>
    <mergeCell ref="C38:E38"/>
    <mergeCell ref="A11:B11"/>
    <mergeCell ref="A12:B12"/>
    <mergeCell ref="A13:B13"/>
    <mergeCell ref="A16:B16"/>
    <mergeCell ref="A17:B17"/>
    <mergeCell ref="A18:B18"/>
    <mergeCell ref="A19:B19"/>
    <mergeCell ref="A20:B20"/>
    <mergeCell ref="A21:B21"/>
    <mergeCell ref="A22:B22"/>
    <mergeCell ref="C37:E37"/>
    <mergeCell ref="A49:G49"/>
    <mergeCell ref="A50:G50"/>
    <mergeCell ref="C39:E39"/>
    <mergeCell ref="C40:E40"/>
    <mergeCell ref="C41:F41"/>
    <mergeCell ref="A42:C42"/>
    <mergeCell ref="E42:G42"/>
    <mergeCell ref="A44:B44"/>
  </mergeCells>
  <pageMargins left="0.78740157480314965" right="0.39370078740157483" top="0.6" bottom="0.19685039370078741" header="0.39370078740157483" footer="0"/>
  <pageSetup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57</vt:i4>
      </vt:variant>
      <vt:variant>
        <vt:lpstr>Rangos con nombre</vt:lpstr>
      </vt:variant>
      <vt:variant>
        <vt:i4>58</vt:i4>
      </vt:variant>
    </vt:vector>
  </HeadingPairs>
  <TitlesOfParts>
    <vt:vector size="115" baseType="lpstr">
      <vt:lpstr>PRESUPUESTO OFICIAL (Entidad)</vt:lpstr>
      <vt:lpstr>Analisis AIU final</vt:lpstr>
      <vt:lpstr>Inter</vt:lpstr>
      <vt:lpstr>FM</vt:lpstr>
      <vt:lpstr>Cronograma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'1'!Área_de_impresión</vt:lpstr>
      <vt:lpstr>'10'!Área_de_impresión</vt:lpstr>
      <vt:lpstr>'11'!Área_de_impresión</vt:lpstr>
      <vt:lpstr>'12'!Área_de_impresión</vt:lpstr>
      <vt:lpstr>'13'!Área_de_impresión</vt:lpstr>
      <vt:lpstr>'14'!Área_de_impresión</vt:lpstr>
      <vt:lpstr>'15'!Área_de_impresión</vt:lpstr>
      <vt:lpstr>'16'!Área_de_impresión</vt:lpstr>
      <vt:lpstr>'17'!Área_de_impresión</vt:lpstr>
      <vt:lpstr>'18'!Área_de_impresión</vt:lpstr>
      <vt:lpstr>'19'!Área_de_impresión</vt:lpstr>
      <vt:lpstr>'2'!Área_de_impresión</vt:lpstr>
      <vt:lpstr>'20'!Área_de_impresión</vt:lpstr>
      <vt:lpstr>'21'!Área_de_impresión</vt:lpstr>
      <vt:lpstr>'22'!Área_de_impresión</vt:lpstr>
      <vt:lpstr>'23'!Área_de_impresión</vt:lpstr>
      <vt:lpstr>'24'!Área_de_impresión</vt:lpstr>
      <vt:lpstr>'25'!Área_de_impresión</vt:lpstr>
      <vt:lpstr>'26'!Área_de_impresión</vt:lpstr>
      <vt:lpstr>'27'!Área_de_impresión</vt:lpstr>
      <vt:lpstr>'28'!Área_de_impresión</vt:lpstr>
      <vt:lpstr>'29'!Área_de_impresión</vt:lpstr>
      <vt:lpstr>'3'!Área_de_impresión</vt:lpstr>
      <vt:lpstr>'30'!Área_de_impresión</vt:lpstr>
      <vt:lpstr>'31'!Área_de_impresión</vt:lpstr>
      <vt:lpstr>'32'!Área_de_impresión</vt:lpstr>
      <vt:lpstr>'33'!Área_de_impresión</vt:lpstr>
      <vt:lpstr>'34'!Área_de_impresión</vt:lpstr>
      <vt:lpstr>'35'!Área_de_impresión</vt:lpstr>
      <vt:lpstr>'36'!Área_de_impresión</vt:lpstr>
      <vt:lpstr>'37'!Área_de_impresión</vt:lpstr>
      <vt:lpstr>'38'!Área_de_impresión</vt:lpstr>
      <vt:lpstr>'39'!Área_de_impresión</vt:lpstr>
      <vt:lpstr>'4'!Área_de_impresión</vt:lpstr>
      <vt:lpstr>'40'!Área_de_impresión</vt:lpstr>
      <vt:lpstr>'41'!Área_de_impresión</vt:lpstr>
      <vt:lpstr>'42'!Área_de_impresión</vt:lpstr>
      <vt:lpstr>'43'!Área_de_impresión</vt:lpstr>
      <vt:lpstr>'44'!Área_de_impresión</vt:lpstr>
      <vt:lpstr>'45'!Área_de_impresión</vt:lpstr>
      <vt:lpstr>'46'!Área_de_impresión</vt:lpstr>
      <vt:lpstr>'47'!Área_de_impresión</vt:lpstr>
      <vt:lpstr>'48'!Área_de_impresión</vt:lpstr>
      <vt:lpstr>'49'!Área_de_impresión</vt:lpstr>
      <vt:lpstr>'5'!Área_de_impresión</vt:lpstr>
      <vt:lpstr>'50'!Área_de_impresión</vt:lpstr>
      <vt:lpstr>'51'!Área_de_impresión</vt:lpstr>
      <vt:lpstr>'52'!Área_de_impresión</vt:lpstr>
      <vt:lpstr>'6'!Área_de_impresión</vt:lpstr>
      <vt:lpstr>'7'!Área_de_impresión</vt:lpstr>
      <vt:lpstr>'8'!Área_de_impresión</vt:lpstr>
      <vt:lpstr>'9'!Área_de_impresión</vt:lpstr>
      <vt:lpstr>'Analisis AIU final'!Área_de_impresión</vt:lpstr>
      <vt:lpstr>Cronograma!Área_de_impresión</vt:lpstr>
      <vt:lpstr>FM!Área_de_impresión</vt:lpstr>
      <vt:lpstr>Inter!Área_de_impresión</vt:lpstr>
      <vt:lpstr>'PRESUPUESTO OFICIAL (Entidad)'!Área_de_impresión</vt:lpstr>
      <vt:lpstr>'Analisis AIU final'!Títulos_a_imprimir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arrieta</dc:creator>
  <cp:lastModifiedBy>arrieta</cp:lastModifiedBy>
  <dcterms:created xsi:type="dcterms:W3CDTF">2022-10-19T18:52:42Z</dcterms:created>
  <dcterms:modified xsi:type="dcterms:W3CDTF">2023-02-13T16:57:28Z</dcterms:modified>
</cp:coreProperties>
</file>