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mc:AlternateContent xmlns:mc="http://schemas.openxmlformats.org/markup-compatibility/2006">
    <mc:Choice Requires="x15">
      <x15ac:absPath xmlns:x15ac="http://schemas.microsoft.com/office/spreadsheetml/2010/11/ac" url="D:\Bk 06022023\Downloads\"/>
    </mc:Choice>
  </mc:AlternateContent>
  <xr:revisionPtr revIDLastSave="0" documentId="13_ncr:1_{5FB288C5-1A8A-497F-B383-2AF90FBDB58E}" xr6:coauthVersionLast="47" xr6:coauthVersionMax="47" xr10:uidLastSave="{00000000-0000-0000-0000-000000000000}"/>
  <bookViews>
    <workbookView xWindow="-120" yWindow="-120" windowWidth="24240" windowHeight="13140" firstSheet="2" activeTab="2" xr2:uid="{00000000-000D-0000-FFFF-FFFF00000000}"/>
  </bookViews>
  <sheets>
    <sheet name="Cotización" sheetId="1" state="hidden" r:id="rId1"/>
    <sheet name="CUADRO DE COSTOS" sheetId="2" state="hidden" r:id="rId2"/>
    <sheet name="CUADRO DE COSTOS INSUMOS" sheetId="32" r:id="rId3"/>
    <sheet name="RESUMEN" sheetId="27" state="hidden" r:id="rId4"/>
  </sheets>
  <definedNames>
    <definedName name="_xlnm._FilterDatabase" localSheetId="2" hidden="1">'CUADRO DE COSTOS INSUMOS'!$A$20:$W$89</definedName>
    <definedName name="_xlnm.Print_Area" localSheetId="1">'CUADRO DE COSTOS'!$A$1:$AJ$360</definedName>
    <definedName name="_xlnm.Print_Area" localSheetId="2">'CUADRO DE COSTOS INSUMOS'!$A$1:$W$113</definedName>
    <definedName name="_xlnm.Print_Titles" localSheetId="1">'CUADRO DE COSTOS'!$B:$C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76" i="32" l="1"/>
  <c r="Q76" i="32" s="1"/>
  <c r="P71" i="32"/>
  <c r="Q71" i="32" s="1"/>
  <c r="P70" i="32"/>
  <c r="Q70" i="32" s="1"/>
  <c r="P68" i="32"/>
  <c r="Q68" i="32" s="1"/>
  <c r="T75" i="32"/>
  <c r="U75" i="32" s="1"/>
  <c r="M37" i="32"/>
  <c r="N37" i="32" s="1"/>
  <c r="P22" i="32"/>
  <c r="Q22" i="32" s="1"/>
  <c r="P23" i="32"/>
  <c r="Q23" i="32"/>
  <c r="P24" i="32"/>
  <c r="Q24" i="32" s="1"/>
  <c r="P25" i="32"/>
  <c r="Q25" i="32"/>
  <c r="P26" i="32"/>
  <c r="Q26" i="32" s="1"/>
  <c r="P27" i="32"/>
  <c r="Q27" i="32" s="1"/>
  <c r="P28" i="32"/>
  <c r="Q28" i="32" s="1"/>
  <c r="P29" i="32"/>
  <c r="Q29" i="32"/>
  <c r="P30" i="32"/>
  <c r="Q30" i="32" s="1"/>
  <c r="P31" i="32"/>
  <c r="Q31" i="32"/>
  <c r="P32" i="32"/>
  <c r="Q32" i="32" s="1"/>
  <c r="P33" i="32"/>
  <c r="Q33" i="32" s="1"/>
  <c r="P34" i="32"/>
  <c r="Q34" i="32" s="1"/>
  <c r="P35" i="32"/>
  <c r="Q35" i="32" s="1"/>
  <c r="P36" i="32"/>
  <c r="Q36" i="32" s="1"/>
  <c r="P37" i="32"/>
  <c r="Q37" i="32"/>
  <c r="P38" i="32"/>
  <c r="Q38" i="32" s="1"/>
  <c r="P39" i="32"/>
  <c r="Q39" i="32"/>
  <c r="P40" i="32"/>
  <c r="Q40" i="32" s="1"/>
  <c r="P41" i="32"/>
  <c r="Q41" i="32" s="1"/>
  <c r="P42" i="32"/>
  <c r="Q42" i="32" s="1"/>
  <c r="P43" i="32"/>
  <c r="Q43" i="32" s="1"/>
  <c r="P44" i="32"/>
  <c r="Q44" i="32" s="1"/>
  <c r="P45" i="32"/>
  <c r="Q45" i="32"/>
  <c r="P46" i="32"/>
  <c r="Q46" i="32" s="1"/>
  <c r="P47" i="32"/>
  <c r="Q47" i="32" s="1"/>
  <c r="P48" i="32"/>
  <c r="Q48" i="32" s="1"/>
  <c r="P49" i="32"/>
  <c r="Q49" i="32" s="1"/>
  <c r="P50" i="32"/>
  <c r="Q50" i="32" s="1"/>
  <c r="P51" i="32"/>
  <c r="Q51" i="32" s="1"/>
  <c r="P52" i="32"/>
  <c r="Q52" i="32" s="1"/>
  <c r="P53" i="32"/>
  <c r="Q53" i="32" s="1"/>
  <c r="P54" i="32"/>
  <c r="Q54" i="32" s="1"/>
  <c r="P55" i="32"/>
  <c r="Q55" i="32" s="1"/>
  <c r="P56" i="32"/>
  <c r="Q56" i="32" s="1"/>
  <c r="P57" i="32"/>
  <c r="Q57" i="32"/>
  <c r="P58" i="32"/>
  <c r="Q58" i="32" s="1"/>
  <c r="P59" i="32"/>
  <c r="Q59" i="32" s="1"/>
  <c r="P60" i="32"/>
  <c r="Q60" i="32" s="1"/>
  <c r="P61" i="32"/>
  <c r="Q61" i="32" s="1"/>
  <c r="P62" i="32"/>
  <c r="Q62" i="32" s="1"/>
  <c r="P63" i="32"/>
  <c r="Q63" i="32" s="1"/>
  <c r="P64" i="32"/>
  <c r="Q64" i="32" s="1"/>
  <c r="P65" i="32"/>
  <c r="Q65" i="32" s="1"/>
  <c r="P66" i="32"/>
  <c r="Q66" i="32" s="1"/>
  <c r="P67" i="32"/>
  <c r="Q67" i="32" s="1"/>
  <c r="P69" i="32"/>
  <c r="Q69" i="32" s="1"/>
  <c r="P72" i="32"/>
  <c r="Q72" i="32" s="1"/>
  <c r="P73" i="32"/>
  <c r="Q73" i="32"/>
  <c r="P74" i="32"/>
  <c r="Q74" i="32" s="1"/>
  <c r="P75" i="32"/>
  <c r="Q75" i="32" s="1"/>
  <c r="P77" i="32"/>
  <c r="Q77" i="32" s="1"/>
  <c r="P78" i="32"/>
  <c r="Q78" i="32" s="1"/>
  <c r="P79" i="32"/>
  <c r="Q79" i="32" s="1"/>
  <c r="P80" i="32"/>
  <c r="Q80" i="32" s="1"/>
  <c r="P81" i="32"/>
  <c r="Q81" i="32"/>
  <c r="P82" i="32"/>
  <c r="Q82" i="32" s="1"/>
  <c r="P83" i="32"/>
  <c r="Q83" i="32" s="1"/>
  <c r="P84" i="32"/>
  <c r="Q84" i="32" s="1"/>
  <c r="P85" i="32"/>
  <c r="Q85" i="32" s="1"/>
  <c r="P86" i="32"/>
  <c r="Q86" i="32" s="1"/>
  <c r="P87" i="32"/>
  <c r="Q87" i="32" s="1"/>
  <c r="P21" i="32"/>
  <c r="Q21" i="32" s="1"/>
  <c r="M30" i="32"/>
  <c r="M47" i="32"/>
  <c r="M63" i="32"/>
  <c r="M79" i="32"/>
  <c r="L87" i="32"/>
  <c r="M87" i="32" s="1"/>
  <c r="L86" i="32"/>
  <c r="M86" i="32" s="1"/>
  <c r="L85" i="32"/>
  <c r="M85" i="32" s="1"/>
  <c r="L84" i="32"/>
  <c r="M84" i="32" s="1"/>
  <c r="L83" i="32"/>
  <c r="M83" i="32" s="1"/>
  <c r="L82" i="32"/>
  <c r="M82" i="32" s="1"/>
  <c r="L81" i="32"/>
  <c r="M81" i="32" s="1"/>
  <c r="L80" i="32"/>
  <c r="M80" i="32" s="1"/>
  <c r="L79" i="32"/>
  <c r="L78" i="32"/>
  <c r="M78" i="32" s="1"/>
  <c r="L77" i="32"/>
  <c r="M77" i="32" s="1"/>
  <c r="L76" i="32"/>
  <c r="M76" i="32" s="1"/>
  <c r="L75" i="32"/>
  <c r="M75" i="32" s="1"/>
  <c r="L74" i="32"/>
  <c r="M74" i="32" s="1"/>
  <c r="L73" i="32"/>
  <c r="M73" i="32" s="1"/>
  <c r="L72" i="32"/>
  <c r="M72" i="32" s="1"/>
  <c r="L71" i="32"/>
  <c r="M71" i="32" s="1"/>
  <c r="L70" i="32"/>
  <c r="M70" i="32" s="1"/>
  <c r="L69" i="32"/>
  <c r="M69" i="32" s="1"/>
  <c r="L68" i="32"/>
  <c r="M68" i="32" s="1"/>
  <c r="L67" i="32"/>
  <c r="M67" i="32" s="1"/>
  <c r="L66" i="32"/>
  <c r="M66" i="32" s="1"/>
  <c r="L65" i="32"/>
  <c r="M65" i="32" s="1"/>
  <c r="L64" i="32"/>
  <c r="M64" i="32" s="1"/>
  <c r="L63" i="32"/>
  <c r="L62" i="32"/>
  <c r="M62" i="32" s="1"/>
  <c r="L61" i="32"/>
  <c r="M61" i="32" s="1"/>
  <c r="L60" i="32"/>
  <c r="M60" i="32" s="1"/>
  <c r="L59" i="32"/>
  <c r="M59" i="32" s="1"/>
  <c r="L58" i="32"/>
  <c r="M58" i="32" s="1"/>
  <c r="L57" i="32"/>
  <c r="M57" i="32" s="1"/>
  <c r="L56" i="32"/>
  <c r="M56" i="32" s="1"/>
  <c r="L55" i="32"/>
  <c r="M55" i="32" s="1"/>
  <c r="L54" i="32"/>
  <c r="M54" i="32" s="1"/>
  <c r="L53" i="32"/>
  <c r="M53" i="32" s="1"/>
  <c r="L52" i="32"/>
  <c r="M52" i="32" s="1"/>
  <c r="L51" i="32"/>
  <c r="M51" i="32" s="1"/>
  <c r="L50" i="32"/>
  <c r="M50" i="32" s="1"/>
  <c r="L49" i="32"/>
  <c r="M49" i="32" s="1"/>
  <c r="L48" i="32"/>
  <c r="M48" i="32" s="1"/>
  <c r="L47" i="32"/>
  <c r="L46" i="32"/>
  <c r="M46" i="32" s="1"/>
  <c r="L45" i="32"/>
  <c r="M45" i="32" s="1"/>
  <c r="L44" i="32"/>
  <c r="M44" i="32" s="1"/>
  <c r="L43" i="32"/>
  <c r="M43" i="32" s="1"/>
  <c r="L42" i="32"/>
  <c r="M42" i="32" s="1"/>
  <c r="L41" i="32"/>
  <c r="M41" i="32" s="1"/>
  <c r="L40" i="32"/>
  <c r="M40" i="32" s="1"/>
  <c r="L39" i="32"/>
  <c r="M39" i="32" s="1"/>
  <c r="L38" i="32"/>
  <c r="M38" i="32" s="1"/>
  <c r="L36" i="32"/>
  <c r="M36" i="32" s="1"/>
  <c r="L35" i="32"/>
  <c r="M35" i="32" s="1"/>
  <c r="L34" i="32"/>
  <c r="M34" i="32" s="1"/>
  <c r="L33" i="32"/>
  <c r="M33" i="32" s="1"/>
  <c r="L32" i="32"/>
  <c r="M32" i="32" s="1"/>
  <c r="L31" i="32"/>
  <c r="M31" i="32" s="1"/>
  <c r="L30" i="32"/>
  <c r="L29" i="32"/>
  <c r="M29" i="32" s="1"/>
  <c r="L28" i="32"/>
  <c r="M28" i="32" s="1"/>
  <c r="L27" i="32"/>
  <c r="M27" i="32" s="1"/>
  <c r="L26" i="32"/>
  <c r="M26" i="32" s="1"/>
  <c r="L25" i="32"/>
  <c r="M25" i="32" s="1"/>
  <c r="L24" i="32"/>
  <c r="M24" i="32" s="1"/>
  <c r="L23" i="32"/>
  <c r="M23" i="32" s="1"/>
  <c r="L22" i="32"/>
  <c r="M22" i="32" s="1"/>
  <c r="L21" i="32"/>
  <c r="M21" i="32" s="1"/>
  <c r="H76" i="32"/>
  <c r="H71" i="32"/>
  <c r="I71" i="32" s="1"/>
  <c r="H70" i="32"/>
  <c r="I70" i="32" s="1"/>
  <c r="H68" i="32"/>
  <c r="I68" i="32" s="1"/>
  <c r="H22" i="32"/>
  <c r="H23" i="32"/>
  <c r="I23" i="32" s="1"/>
  <c r="H24" i="32"/>
  <c r="I24" i="32" s="1"/>
  <c r="H25" i="32"/>
  <c r="I25" i="32" s="1"/>
  <c r="H26" i="32"/>
  <c r="H27" i="32"/>
  <c r="I27" i="32" s="1"/>
  <c r="H28" i="32"/>
  <c r="I28" i="32" s="1"/>
  <c r="H29" i="32"/>
  <c r="I29" i="32" s="1"/>
  <c r="H30" i="32"/>
  <c r="H31" i="32"/>
  <c r="I31" i="32" s="1"/>
  <c r="H32" i="32"/>
  <c r="I32" i="32" s="1"/>
  <c r="H33" i="32"/>
  <c r="I33" i="32" s="1"/>
  <c r="H34" i="32"/>
  <c r="H35" i="32"/>
  <c r="I35" i="32" s="1"/>
  <c r="H36" i="32"/>
  <c r="I36" i="32" s="1"/>
  <c r="H37" i="32"/>
  <c r="I37" i="32" s="1"/>
  <c r="H38" i="32"/>
  <c r="H39" i="32"/>
  <c r="I39" i="32" s="1"/>
  <c r="H40" i="32"/>
  <c r="I40" i="32" s="1"/>
  <c r="H41" i="32"/>
  <c r="I41" i="32" s="1"/>
  <c r="H42" i="32"/>
  <c r="H43" i="32"/>
  <c r="I43" i="32" s="1"/>
  <c r="H44" i="32"/>
  <c r="I44" i="32" s="1"/>
  <c r="H45" i="32"/>
  <c r="I45" i="32" s="1"/>
  <c r="H46" i="32"/>
  <c r="H47" i="32"/>
  <c r="I47" i="32" s="1"/>
  <c r="H49" i="32"/>
  <c r="I49" i="32" s="1"/>
  <c r="H50" i="32"/>
  <c r="H51" i="32"/>
  <c r="I51" i="32" s="1"/>
  <c r="H52" i="32"/>
  <c r="I52" i="32" s="1"/>
  <c r="H53" i="32"/>
  <c r="I53" i="32" s="1"/>
  <c r="H54" i="32"/>
  <c r="H55" i="32"/>
  <c r="I55" i="32" s="1"/>
  <c r="H56" i="32"/>
  <c r="I56" i="32" s="1"/>
  <c r="H57" i="32"/>
  <c r="I57" i="32" s="1"/>
  <c r="H58" i="32"/>
  <c r="H59" i="32"/>
  <c r="I59" i="32" s="1"/>
  <c r="H60" i="32"/>
  <c r="I60" i="32" s="1"/>
  <c r="H61" i="32"/>
  <c r="I61" i="32" s="1"/>
  <c r="H62" i="32"/>
  <c r="H63" i="32"/>
  <c r="I63" i="32" s="1"/>
  <c r="H64" i="32"/>
  <c r="I64" i="32" s="1"/>
  <c r="H65" i="32"/>
  <c r="I65" i="32" s="1"/>
  <c r="H66" i="32"/>
  <c r="H67" i="32"/>
  <c r="I67" i="32" s="1"/>
  <c r="H69" i="32"/>
  <c r="I69" i="32" s="1"/>
  <c r="H72" i="32"/>
  <c r="I72" i="32" s="1"/>
  <c r="H73" i="32"/>
  <c r="H74" i="32"/>
  <c r="I74" i="32" s="1"/>
  <c r="H75" i="32"/>
  <c r="I75" i="32" s="1"/>
  <c r="H77" i="32"/>
  <c r="H78" i="32"/>
  <c r="I78" i="32" s="1"/>
  <c r="H79" i="32"/>
  <c r="I79" i="32" s="1"/>
  <c r="H80" i="32"/>
  <c r="I80" i="32" s="1"/>
  <c r="H81" i="32"/>
  <c r="H82" i="32"/>
  <c r="I82" i="32" s="1"/>
  <c r="H83" i="32"/>
  <c r="I83" i="32" s="1"/>
  <c r="H84" i="32"/>
  <c r="I84" i="32" s="1"/>
  <c r="H85" i="32"/>
  <c r="H86" i="32"/>
  <c r="I86" i="32" s="1"/>
  <c r="H87" i="32"/>
  <c r="I87" i="32" s="1"/>
  <c r="H21" i="32"/>
  <c r="I21" i="32" s="1"/>
  <c r="T86" i="32" l="1"/>
  <c r="U86" i="32" s="1"/>
  <c r="T70" i="32"/>
  <c r="U70" i="32" s="1"/>
  <c r="T43" i="32"/>
  <c r="U43" i="32" s="1"/>
  <c r="T83" i="32"/>
  <c r="U83" i="32" s="1"/>
  <c r="T67" i="32"/>
  <c r="U67" i="32" s="1"/>
  <c r="T35" i="32"/>
  <c r="U35" i="32" s="1"/>
  <c r="T51" i="32"/>
  <c r="U51" i="32" s="1"/>
  <c r="T78" i="32"/>
  <c r="U78" i="32" s="1"/>
  <c r="T59" i="32"/>
  <c r="U59" i="32" s="1"/>
  <c r="T27" i="32"/>
  <c r="U27" i="32" s="1"/>
  <c r="I77" i="32"/>
  <c r="T77" i="32"/>
  <c r="U77" i="32" s="1"/>
  <c r="I85" i="32"/>
  <c r="T85" i="32"/>
  <c r="U85" i="32" s="1"/>
  <c r="I81" i="32"/>
  <c r="T81" i="32"/>
  <c r="U81" i="32" s="1"/>
  <c r="I73" i="32"/>
  <c r="T73" i="32"/>
  <c r="U73" i="32" s="1"/>
  <c r="I66" i="32"/>
  <c r="T66" i="32"/>
  <c r="U66" i="32" s="1"/>
  <c r="I62" i="32"/>
  <c r="T62" i="32"/>
  <c r="U62" i="32" s="1"/>
  <c r="I58" i="32"/>
  <c r="T58" i="32"/>
  <c r="U58" i="32" s="1"/>
  <c r="I54" i="32"/>
  <c r="T54" i="32"/>
  <c r="U54" i="32" s="1"/>
  <c r="I50" i="32"/>
  <c r="T50" i="32"/>
  <c r="U50" i="32" s="1"/>
  <c r="I46" i="32"/>
  <c r="T46" i="32"/>
  <c r="U46" i="32" s="1"/>
  <c r="I42" i="32"/>
  <c r="T42" i="32"/>
  <c r="U42" i="32" s="1"/>
  <c r="I38" i="32"/>
  <c r="T38" i="32"/>
  <c r="U38" i="32" s="1"/>
  <c r="I34" i="32"/>
  <c r="T34" i="32"/>
  <c r="U34" i="32" s="1"/>
  <c r="I30" i="32"/>
  <c r="T30" i="32"/>
  <c r="U30" i="32" s="1"/>
  <c r="I26" i="32"/>
  <c r="T26" i="32"/>
  <c r="U26" i="32" s="1"/>
  <c r="I22" i="32"/>
  <c r="T22" i="32"/>
  <c r="U22" i="32" s="1"/>
  <c r="T76" i="32"/>
  <c r="U76" i="32" s="1"/>
  <c r="I76" i="32"/>
  <c r="T80" i="32"/>
  <c r="U80" i="32" s="1"/>
  <c r="T72" i="32"/>
  <c r="U72" i="32" s="1"/>
  <c r="T69" i="32"/>
  <c r="U69" i="32" s="1"/>
  <c r="T64" i="32"/>
  <c r="U64" i="32" s="1"/>
  <c r="T61" i="32"/>
  <c r="U61" i="32" s="1"/>
  <c r="T56" i="32"/>
  <c r="U56" i="32" s="1"/>
  <c r="T53" i="32"/>
  <c r="U53" i="32" s="1"/>
  <c r="T45" i="32"/>
  <c r="U45" i="32" s="1"/>
  <c r="T40" i="32"/>
  <c r="U40" i="32" s="1"/>
  <c r="T37" i="32"/>
  <c r="U37" i="32" s="1"/>
  <c r="T32" i="32"/>
  <c r="U32" i="32" s="1"/>
  <c r="T29" i="32"/>
  <c r="U29" i="32" s="1"/>
  <c r="T24" i="32"/>
  <c r="U24" i="32" s="1"/>
  <c r="T21" i="32"/>
  <c r="U21" i="32" s="1"/>
  <c r="T87" i="32"/>
  <c r="U87" i="32" s="1"/>
  <c r="T82" i="32"/>
  <c r="U82" i="32" s="1"/>
  <c r="T79" i="32"/>
  <c r="U79" i="32" s="1"/>
  <c r="T74" i="32"/>
  <c r="U74" i="32" s="1"/>
  <c r="T71" i="32"/>
  <c r="U71" i="32" s="1"/>
  <c r="T63" i="32"/>
  <c r="U63" i="32" s="1"/>
  <c r="T55" i="32"/>
  <c r="U55" i="32" s="1"/>
  <c r="T47" i="32"/>
  <c r="U47" i="32" s="1"/>
  <c r="T39" i="32"/>
  <c r="U39" i="32" s="1"/>
  <c r="T31" i="32"/>
  <c r="U31" i="32" s="1"/>
  <c r="T23" i="32"/>
  <c r="U23" i="32" s="1"/>
  <c r="T84" i="32"/>
  <c r="U84" i="32" s="1"/>
  <c r="T68" i="32"/>
  <c r="T65" i="32"/>
  <c r="U65" i="32" s="1"/>
  <c r="T60" i="32"/>
  <c r="U60" i="32" s="1"/>
  <c r="T57" i="32"/>
  <c r="U57" i="32" s="1"/>
  <c r="T52" i="32"/>
  <c r="U52" i="32" s="1"/>
  <c r="T49" i="32"/>
  <c r="U49" i="32" s="1"/>
  <c r="T44" i="32"/>
  <c r="U44" i="32" s="1"/>
  <c r="T41" i="32"/>
  <c r="U41" i="32" s="1"/>
  <c r="T36" i="32"/>
  <c r="U36" i="32" s="1"/>
  <c r="T33" i="32"/>
  <c r="U33" i="32" s="1"/>
  <c r="T28" i="32"/>
  <c r="U28" i="32" s="1"/>
  <c r="T25" i="32"/>
  <c r="U25" i="32" s="1"/>
  <c r="K24" i="32"/>
  <c r="O24" i="32"/>
  <c r="S24" i="32"/>
  <c r="U68" i="32" l="1"/>
  <c r="S87" i="32"/>
  <c r="O87" i="32"/>
  <c r="K87" i="32"/>
  <c r="S86" i="32"/>
  <c r="O86" i="32"/>
  <c r="K86" i="32"/>
  <c r="S85" i="32"/>
  <c r="O85" i="32"/>
  <c r="K85" i="32"/>
  <c r="S84" i="32"/>
  <c r="O84" i="32"/>
  <c r="K84" i="32"/>
  <c r="S83" i="32"/>
  <c r="O83" i="32"/>
  <c r="K83" i="32"/>
  <c r="S82" i="32"/>
  <c r="O82" i="32"/>
  <c r="K82" i="32"/>
  <c r="S81" i="32"/>
  <c r="O81" i="32"/>
  <c r="K81" i="32"/>
  <c r="S80" i="32"/>
  <c r="O80" i="32"/>
  <c r="K80" i="32"/>
  <c r="S79" i="32"/>
  <c r="O79" i="32"/>
  <c r="K79" i="32"/>
  <c r="S78" i="32"/>
  <c r="O78" i="32"/>
  <c r="K78" i="32"/>
  <c r="S77" i="32"/>
  <c r="O77" i="32"/>
  <c r="K77" i="32"/>
  <c r="S76" i="32"/>
  <c r="O76" i="32"/>
  <c r="K76" i="32"/>
  <c r="S75" i="32"/>
  <c r="O75" i="32"/>
  <c r="K75" i="32"/>
  <c r="S74" i="32"/>
  <c r="O74" i="32"/>
  <c r="K74" i="32"/>
  <c r="S73" i="32"/>
  <c r="O73" i="32"/>
  <c r="K73" i="32"/>
  <c r="S72" i="32"/>
  <c r="O72" i="32"/>
  <c r="K72" i="32"/>
  <c r="S71" i="32"/>
  <c r="O71" i="32"/>
  <c r="K71" i="32"/>
  <c r="S70" i="32"/>
  <c r="O70" i="32"/>
  <c r="K70" i="32"/>
  <c r="S69" i="32"/>
  <c r="O69" i="32"/>
  <c r="K69" i="32"/>
  <c r="S68" i="32"/>
  <c r="O68" i="32"/>
  <c r="K68" i="32"/>
  <c r="S67" i="32"/>
  <c r="O67" i="32"/>
  <c r="K67" i="32"/>
  <c r="S66" i="32"/>
  <c r="O66" i="32"/>
  <c r="K66" i="32"/>
  <c r="S65" i="32"/>
  <c r="O65" i="32"/>
  <c r="K65" i="32"/>
  <c r="S64" i="32"/>
  <c r="O64" i="32"/>
  <c r="K64" i="32"/>
  <c r="S63" i="32"/>
  <c r="O63" i="32"/>
  <c r="K63" i="32"/>
  <c r="S62" i="32"/>
  <c r="O62" i="32"/>
  <c r="K62" i="32"/>
  <c r="S61" i="32"/>
  <c r="O61" i="32"/>
  <c r="K61" i="32"/>
  <c r="S60" i="32"/>
  <c r="O60" i="32"/>
  <c r="K60" i="32"/>
  <c r="S59" i="32"/>
  <c r="O59" i="32"/>
  <c r="K59" i="32"/>
  <c r="S58" i="32"/>
  <c r="O58" i="32"/>
  <c r="K58" i="32"/>
  <c r="S57" i="32"/>
  <c r="O57" i="32"/>
  <c r="K57" i="32"/>
  <c r="S56" i="32"/>
  <c r="O56" i="32"/>
  <c r="K56" i="32"/>
  <c r="S55" i="32"/>
  <c r="O55" i="32"/>
  <c r="K55" i="32"/>
  <c r="S54" i="32"/>
  <c r="O54" i="32"/>
  <c r="K54" i="32"/>
  <c r="S53" i="32"/>
  <c r="O53" i="32"/>
  <c r="K53" i="32"/>
  <c r="S52" i="32"/>
  <c r="O52" i="32"/>
  <c r="K52" i="32"/>
  <c r="S51" i="32"/>
  <c r="O51" i="32"/>
  <c r="K51" i="32"/>
  <c r="S50" i="32"/>
  <c r="O50" i="32"/>
  <c r="K50" i="32"/>
  <c r="S49" i="32"/>
  <c r="O49" i="32"/>
  <c r="K49" i="32"/>
  <c r="S48" i="32"/>
  <c r="O48" i="32"/>
  <c r="S47" i="32"/>
  <c r="O47" i="32"/>
  <c r="K47" i="32"/>
  <c r="S46" i="32"/>
  <c r="O46" i="32"/>
  <c r="K46" i="32"/>
  <c r="S45" i="32"/>
  <c r="O45" i="32"/>
  <c r="K45" i="32"/>
  <c r="S44" i="32"/>
  <c r="O44" i="32"/>
  <c r="K44" i="32"/>
  <c r="S43" i="32"/>
  <c r="O43" i="32"/>
  <c r="K43" i="32"/>
  <c r="S42" i="32"/>
  <c r="O42" i="32"/>
  <c r="K42" i="32"/>
  <c r="S41" i="32"/>
  <c r="O41" i="32"/>
  <c r="K41" i="32"/>
  <c r="S40" i="32"/>
  <c r="O40" i="32"/>
  <c r="K40" i="32"/>
  <c r="S39" i="32"/>
  <c r="O39" i="32"/>
  <c r="K39" i="32"/>
  <c r="S38" i="32"/>
  <c r="O38" i="32"/>
  <c r="K38" i="32"/>
  <c r="S37" i="32"/>
  <c r="K37" i="32"/>
  <c r="S36" i="32"/>
  <c r="O36" i="32"/>
  <c r="K36" i="32"/>
  <c r="S35" i="32"/>
  <c r="O35" i="32"/>
  <c r="K35" i="32"/>
  <c r="S34" i="32"/>
  <c r="O34" i="32"/>
  <c r="K34" i="32"/>
  <c r="S33" i="32"/>
  <c r="O33" i="32"/>
  <c r="K33" i="32"/>
  <c r="S32" i="32"/>
  <c r="O32" i="32"/>
  <c r="K32" i="32"/>
  <c r="S31" i="32"/>
  <c r="O31" i="32"/>
  <c r="K31" i="32"/>
  <c r="S30" i="32"/>
  <c r="O30" i="32"/>
  <c r="K30" i="32"/>
  <c r="S29" i="32"/>
  <c r="O29" i="32"/>
  <c r="K29" i="32"/>
  <c r="S28" i="32"/>
  <c r="O28" i="32"/>
  <c r="K28" i="32"/>
  <c r="S27" i="32"/>
  <c r="O27" i="32"/>
  <c r="K27" i="32"/>
  <c r="S26" i="32"/>
  <c r="O26" i="32"/>
  <c r="K26" i="32"/>
  <c r="S25" i="32"/>
  <c r="O25" i="32"/>
  <c r="K25" i="32"/>
  <c r="S23" i="32"/>
  <c r="O23" i="32"/>
  <c r="K23" i="32"/>
  <c r="S22" i="32"/>
  <c r="O22" i="32"/>
  <c r="K22" i="32"/>
  <c r="S21" i="32"/>
  <c r="O21" i="32"/>
  <c r="K21" i="32"/>
  <c r="BK332" i="2" l="1"/>
  <c r="BK328" i="2"/>
  <c r="BR328" i="2"/>
  <c r="BK295" i="2"/>
  <c r="BK281" i="2"/>
  <c r="BK280" i="2"/>
  <c r="BK263" i="2"/>
  <c r="BR263" i="2"/>
  <c r="BK179" i="2"/>
  <c r="BL179" i="2" s="1"/>
  <c r="BK167" i="2"/>
  <c r="BK168" i="2"/>
  <c r="BK169" i="2"/>
  <c r="BK170" i="2"/>
  <c r="BK171" i="2"/>
  <c r="BK172" i="2"/>
  <c r="BK173" i="2"/>
  <c r="BK174" i="2"/>
  <c r="BK175" i="2"/>
  <c r="BK176" i="2"/>
  <c r="BK177" i="2"/>
  <c r="BK178" i="2"/>
  <c r="BK166" i="2"/>
  <c r="BK165" i="2"/>
  <c r="BK164" i="2"/>
  <c r="BL170" i="2"/>
  <c r="BM170" i="2" s="1"/>
  <c r="BL166" i="2"/>
  <c r="BM166" i="2" s="1"/>
  <c r="BK132" i="2"/>
  <c r="BL132" i="2" s="1"/>
  <c r="BK133" i="2"/>
  <c r="BL133" i="2"/>
  <c r="BK134" i="2"/>
  <c r="BL134" i="2" s="1"/>
  <c r="BM134" i="2" s="1"/>
  <c r="BK135" i="2"/>
  <c r="BL135" i="2" s="1"/>
  <c r="BM135" i="2" s="1"/>
  <c r="BK136" i="2"/>
  <c r="BL136" i="2" s="1"/>
  <c r="BK137" i="2"/>
  <c r="BL137" i="2" s="1"/>
  <c r="BK138" i="2"/>
  <c r="BL138" i="2" s="1"/>
  <c r="BM138" i="2" s="1"/>
  <c r="BK139" i="2"/>
  <c r="BL139" i="2"/>
  <c r="BK140" i="2"/>
  <c r="BL140" i="2" s="1"/>
  <c r="BK141" i="2"/>
  <c r="BL141" i="2" s="1"/>
  <c r="BK142" i="2"/>
  <c r="BL142" i="2" s="1"/>
  <c r="BM142" i="2" s="1"/>
  <c r="BK143" i="2"/>
  <c r="BK144" i="2"/>
  <c r="BL144" i="2" s="1"/>
  <c r="BK145" i="2"/>
  <c r="BL145" i="2" s="1"/>
  <c r="BK146" i="2"/>
  <c r="BL146" i="2" s="1"/>
  <c r="BM146" i="2" s="1"/>
  <c r="BK147" i="2"/>
  <c r="BL147" i="2"/>
  <c r="BK148" i="2"/>
  <c r="BL148" i="2" s="1"/>
  <c r="BK149" i="2"/>
  <c r="BL149" i="2" s="1"/>
  <c r="BK150" i="2"/>
  <c r="BL150" i="2" s="1"/>
  <c r="BM150" i="2" s="1"/>
  <c r="BK151" i="2"/>
  <c r="BK152" i="2"/>
  <c r="BL152" i="2" s="1"/>
  <c r="BK153" i="2"/>
  <c r="BL153" i="2" s="1"/>
  <c r="BK154" i="2"/>
  <c r="BL154" i="2" s="1"/>
  <c r="BM154" i="2" s="1"/>
  <c r="BK155" i="2"/>
  <c r="BL155" i="2" s="1"/>
  <c r="BK156" i="2"/>
  <c r="BL156" i="2" s="1"/>
  <c r="BK157" i="2"/>
  <c r="BL157" i="2"/>
  <c r="BK158" i="2"/>
  <c r="BL158" i="2" s="1"/>
  <c r="BM158" i="2" s="1"/>
  <c r="BK159" i="2"/>
  <c r="BL159" i="2" s="1"/>
  <c r="BK160" i="2"/>
  <c r="BL160" i="2" s="1"/>
  <c r="BK161" i="2"/>
  <c r="BL161" i="2"/>
  <c r="BM161" i="2" s="1"/>
  <c r="BK162" i="2"/>
  <c r="BL162" i="2" s="1"/>
  <c r="BM162" i="2" s="1"/>
  <c r="BK128" i="2"/>
  <c r="BK129" i="2"/>
  <c r="BL129" i="2" s="1"/>
  <c r="BK130" i="2"/>
  <c r="BL130" i="2" s="1"/>
  <c r="BM130" i="2" s="1"/>
  <c r="BK131" i="2"/>
  <c r="BK127" i="2"/>
  <c r="BR127" i="2"/>
  <c r="BK126" i="2"/>
  <c r="BR126" i="2"/>
  <c r="BD126" i="2" a="1"/>
  <c r="BD126" i="2" s="1"/>
  <c r="AU126" i="2"/>
  <c r="AL126" i="2"/>
  <c r="BK334" i="2"/>
  <c r="BK335" i="2"/>
  <c r="BK331" i="2"/>
  <c r="BK333" i="2"/>
  <c r="BK330" i="2"/>
  <c r="BK329" i="2"/>
  <c r="BK324" i="2"/>
  <c r="BK325" i="2"/>
  <c r="BK326" i="2"/>
  <c r="BK327" i="2"/>
  <c r="BK316" i="2"/>
  <c r="BK317" i="2"/>
  <c r="BK318" i="2"/>
  <c r="BK319" i="2"/>
  <c r="BK320" i="2"/>
  <c r="BK321" i="2"/>
  <c r="BK322" i="2"/>
  <c r="BK323" i="2"/>
  <c r="BN320" i="2"/>
  <c r="BK277" i="2"/>
  <c r="BK278" i="2"/>
  <c r="BK279" i="2"/>
  <c r="BK282" i="2"/>
  <c r="BK283" i="2"/>
  <c r="BK284" i="2"/>
  <c r="BK285" i="2"/>
  <c r="BK286" i="2"/>
  <c r="BK287" i="2"/>
  <c r="BK288" i="2"/>
  <c r="BK289" i="2"/>
  <c r="BK290" i="2"/>
  <c r="BK291" i="2"/>
  <c r="BK292" i="2"/>
  <c r="BK293" i="2"/>
  <c r="BK294" i="2"/>
  <c r="BK296" i="2"/>
  <c r="BK297" i="2"/>
  <c r="BK298" i="2"/>
  <c r="BK299" i="2"/>
  <c r="BK300" i="2"/>
  <c r="BK301" i="2"/>
  <c r="BK302" i="2"/>
  <c r="BK303" i="2"/>
  <c r="BK304" i="2"/>
  <c r="BK305" i="2"/>
  <c r="BK306" i="2"/>
  <c r="BK307" i="2"/>
  <c r="BK308" i="2"/>
  <c r="BK309" i="2"/>
  <c r="BK310" i="2"/>
  <c r="BK311" i="2"/>
  <c r="BK312" i="2"/>
  <c r="BK313" i="2"/>
  <c r="BK314" i="2"/>
  <c r="BK315" i="2"/>
  <c r="BK276" i="2"/>
  <c r="BK264" i="2"/>
  <c r="BK265" i="2"/>
  <c r="BK266" i="2"/>
  <c r="BK267" i="2"/>
  <c r="BK268" i="2"/>
  <c r="BK269" i="2"/>
  <c r="BK270" i="2"/>
  <c r="BK271" i="2"/>
  <c r="BK272" i="2"/>
  <c r="BK273" i="2"/>
  <c r="BK274" i="2"/>
  <c r="BK275" i="2"/>
  <c r="BD263" i="2" a="1"/>
  <c r="BD263" i="2" s="1"/>
  <c r="BR264" i="2"/>
  <c r="BR265" i="2"/>
  <c r="BR266" i="2"/>
  <c r="BR267" i="2"/>
  <c r="BR268" i="2"/>
  <c r="BR269" i="2"/>
  <c r="BR270" i="2"/>
  <c r="BR271" i="2"/>
  <c r="BR272" i="2"/>
  <c r="BR273" i="2"/>
  <c r="BR274" i="2"/>
  <c r="BR275" i="2"/>
  <c r="BR276" i="2"/>
  <c r="BR277" i="2"/>
  <c r="BR278" i="2"/>
  <c r="BR279" i="2"/>
  <c r="BR280" i="2"/>
  <c r="BR281" i="2"/>
  <c r="BR282" i="2"/>
  <c r="BR283" i="2"/>
  <c r="BR284" i="2"/>
  <c r="BR285" i="2"/>
  <c r="BR286" i="2"/>
  <c r="BR287" i="2"/>
  <c r="BR288" i="2"/>
  <c r="BR289" i="2"/>
  <c r="BR290" i="2"/>
  <c r="BR291" i="2"/>
  <c r="BR292" i="2"/>
  <c r="BR293" i="2"/>
  <c r="BR294" i="2"/>
  <c r="BR295" i="2"/>
  <c r="BR296" i="2"/>
  <c r="BR297" i="2"/>
  <c r="BR298" i="2"/>
  <c r="BR299" i="2"/>
  <c r="BR300" i="2"/>
  <c r="BR301" i="2"/>
  <c r="BR302" i="2"/>
  <c r="BR303" i="2"/>
  <c r="BR304" i="2"/>
  <c r="BR305" i="2"/>
  <c r="BR306" i="2"/>
  <c r="BR307" i="2"/>
  <c r="BR308" i="2"/>
  <c r="BR309" i="2"/>
  <c r="BR310" i="2"/>
  <c r="BR311" i="2"/>
  <c r="BR312" i="2"/>
  <c r="BR313" i="2"/>
  <c r="BR314" i="2"/>
  <c r="BR315" i="2"/>
  <c r="BR316" i="2"/>
  <c r="BR317" i="2"/>
  <c r="BR318" i="2"/>
  <c r="BR319" i="2"/>
  <c r="BR320" i="2"/>
  <c r="BR321" i="2"/>
  <c r="BR322" i="2"/>
  <c r="BR323" i="2"/>
  <c r="BR324" i="2"/>
  <c r="BR325" i="2"/>
  <c r="BR326" i="2"/>
  <c r="BR327" i="2"/>
  <c r="BR329" i="2"/>
  <c r="BR330" i="2"/>
  <c r="BR331" i="2"/>
  <c r="BR332" i="2"/>
  <c r="BR333" i="2"/>
  <c r="BR334" i="2"/>
  <c r="BR335" i="2"/>
  <c r="BD287" i="2" a="1"/>
  <c r="BD287" i="2" s="1"/>
  <c r="BD288" i="2" a="1"/>
  <c r="BD288" i="2" s="1"/>
  <c r="BD289" i="2" a="1"/>
  <c r="BD289" i="2" s="1"/>
  <c r="BD290" i="2" a="1"/>
  <c r="BD290" i="2"/>
  <c r="BD291" i="2" a="1"/>
  <c r="BD291" i="2" s="1"/>
  <c r="BD292" i="2" a="1"/>
  <c r="BD292" i="2"/>
  <c r="BD293" i="2" a="1"/>
  <c r="BD293" i="2" s="1"/>
  <c r="BD294" i="2" a="1"/>
  <c r="BD294" i="2"/>
  <c r="BD295" i="2" a="1"/>
  <c r="BD295" i="2" s="1"/>
  <c r="BD296" i="2" a="1"/>
  <c r="BD296" i="2" s="1"/>
  <c r="BD297" i="2" a="1"/>
  <c r="BD297" i="2" s="1"/>
  <c r="BD298" i="2" a="1"/>
  <c r="BD298" i="2"/>
  <c r="BD299" i="2" a="1"/>
  <c r="BD299" i="2" s="1"/>
  <c r="BD300" i="2" a="1"/>
  <c r="BD300" i="2"/>
  <c r="BD301" i="2" a="1"/>
  <c r="BD301" i="2" s="1"/>
  <c r="BD302" i="2" a="1"/>
  <c r="BD302" i="2" s="1"/>
  <c r="BD303" i="2" a="1"/>
  <c r="BD303" i="2" s="1"/>
  <c r="BD304" i="2" a="1"/>
  <c r="BD304" i="2" s="1"/>
  <c r="BD305" i="2" a="1"/>
  <c r="BD305" i="2" s="1"/>
  <c r="BD306" i="2" a="1"/>
  <c r="BD306" i="2"/>
  <c r="BD307" i="2" a="1"/>
  <c r="BD307" i="2" s="1"/>
  <c r="BD308" i="2" a="1"/>
  <c r="BD308" i="2"/>
  <c r="BD309" i="2" a="1"/>
  <c r="BD309" i="2" s="1"/>
  <c r="BD310" i="2" a="1"/>
  <c r="BD310" i="2" s="1"/>
  <c r="BD311" i="2" a="1"/>
  <c r="BD311" i="2" s="1"/>
  <c r="BD312" i="2" a="1"/>
  <c r="BD312" i="2" s="1"/>
  <c r="BD313" i="2" a="1"/>
  <c r="BD313" i="2" s="1"/>
  <c r="BD314" i="2" a="1"/>
  <c r="BD314" i="2" s="1"/>
  <c r="BD315" i="2" a="1"/>
  <c r="BD315" i="2" s="1"/>
  <c r="BD316" i="2" a="1"/>
  <c r="BD316" i="2" s="1"/>
  <c r="BD317" i="2" a="1"/>
  <c r="BD317" i="2" s="1"/>
  <c r="BD318" i="2" a="1"/>
  <c r="BD318" i="2" s="1"/>
  <c r="BD319" i="2" a="1"/>
  <c r="BD319" i="2" s="1"/>
  <c r="BD320" i="2" a="1"/>
  <c r="BD320" i="2" s="1"/>
  <c r="BD321" i="2" a="1"/>
  <c r="BD321" i="2" s="1"/>
  <c r="BD322" i="2" a="1"/>
  <c r="BD322" i="2" s="1"/>
  <c r="BD323" i="2" a="1"/>
  <c r="BD323" i="2" s="1"/>
  <c r="BD324" i="2" a="1"/>
  <c r="BD324" i="2" s="1"/>
  <c r="BD325" i="2" a="1"/>
  <c r="BD325" i="2" s="1"/>
  <c r="BD326" i="2" a="1"/>
  <c r="BD326" i="2" s="1"/>
  <c r="BD327" i="2" a="1"/>
  <c r="BD327" i="2" s="1"/>
  <c r="BD328" i="2" a="1"/>
  <c r="BD328" i="2" s="1"/>
  <c r="BD329" i="2" a="1"/>
  <c r="BD329" i="2" s="1"/>
  <c r="BD330" i="2" a="1"/>
  <c r="BD330" i="2" s="1"/>
  <c r="BD331" i="2" a="1"/>
  <c r="BD331" i="2" s="1"/>
  <c r="BD332" i="2" a="1"/>
  <c r="BD332" i="2" s="1"/>
  <c r="BD333" i="2" a="1"/>
  <c r="BD333" i="2" s="1"/>
  <c r="BD334" i="2" a="1"/>
  <c r="BD334" i="2" s="1"/>
  <c r="BD279" i="2" a="1"/>
  <c r="BD279" i="2" s="1"/>
  <c r="BD280" i="2" a="1"/>
  <c r="BD280" i="2" s="1"/>
  <c r="BD281" i="2" a="1"/>
  <c r="BD281" i="2" s="1"/>
  <c r="BD282" i="2" a="1"/>
  <c r="BD282" i="2" s="1"/>
  <c r="BD283" i="2" a="1"/>
  <c r="BD283" i="2" s="1"/>
  <c r="BD284" i="2" a="1"/>
  <c r="BD284" i="2" s="1"/>
  <c r="BD285" i="2" a="1"/>
  <c r="BD285" i="2" s="1"/>
  <c r="BD286" i="2" a="1"/>
  <c r="BD286" i="2" s="1"/>
  <c r="BD273" i="2" a="1"/>
  <c r="BD273" i="2" s="1"/>
  <c r="BD274" i="2" a="1"/>
  <c r="BD274" i="2" s="1"/>
  <c r="BD275" i="2" a="1"/>
  <c r="BD275" i="2" s="1"/>
  <c r="BD276" i="2" a="1"/>
  <c r="BD276" i="2" s="1"/>
  <c r="BD277" i="2" a="1"/>
  <c r="BD277" i="2" s="1"/>
  <c r="BD278" i="2" a="1"/>
  <c r="BD278" i="2"/>
  <c r="BD269" i="2" a="1"/>
  <c r="BD269" i="2" s="1"/>
  <c r="BD270" i="2" a="1"/>
  <c r="BD270" i="2"/>
  <c r="BD271" i="2" a="1"/>
  <c r="BD271" i="2" s="1"/>
  <c r="BD272" i="2" a="1"/>
  <c r="BD272" i="2"/>
  <c r="BD266" i="2" a="1"/>
  <c r="BD266" i="2"/>
  <c r="BE266" i="2" s="1"/>
  <c r="BF266" i="2" s="1"/>
  <c r="BG265" i="2" a="1"/>
  <c r="BG265" i="2" s="1"/>
  <c r="BE269" i="2"/>
  <c r="BD265" i="2" a="1"/>
  <c r="BD265" i="2" s="1"/>
  <c r="BD267" i="2" a="1"/>
  <c r="BD267" i="2" s="1"/>
  <c r="BD268" i="2" a="1"/>
  <c r="BD268" i="2" s="1"/>
  <c r="BD264" i="2" a="1"/>
  <c r="BD264" i="2" s="1"/>
  <c r="AU263" i="2"/>
  <c r="AL264" i="2"/>
  <c r="AL265" i="2"/>
  <c r="AL266" i="2"/>
  <c r="AL267" i="2"/>
  <c r="AL268" i="2"/>
  <c r="AL269" i="2"/>
  <c r="AL270" i="2"/>
  <c r="AL271" i="2"/>
  <c r="AL272" i="2"/>
  <c r="AL273" i="2"/>
  <c r="AL274" i="2"/>
  <c r="AL275" i="2"/>
  <c r="AL276" i="2"/>
  <c r="AL277" i="2"/>
  <c r="AL278" i="2"/>
  <c r="AL279" i="2"/>
  <c r="AL280" i="2"/>
  <c r="AL281" i="2"/>
  <c r="AL282" i="2"/>
  <c r="AL283" i="2"/>
  <c r="AL284" i="2"/>
  <c r="AL285" i="2"/>
  <c r="AL286" i="2"/>
  <c r="AL287" i="2"/>
  <c r="AL288" i="2"/>
  <c r="AL289" i="2"/>
  <c r="AL290" i="2"/>
  <c r="AL291" i="2"/>
  <c r="AL292" i="2"/>
  <c r="AL293" i="2"/>
  <c r="AL294" i="2"/>
  <c r="AL295" i="2"/>
  <c r="AL296" i="2"/>
  <c r="AL297" i="2"/>
  <c r="AL298" i="2"/>
  <c r="AL299" i="2"/>
  <c r="AL300" i="2"/>
  <c r="AL301" i="2"/>
  <c r="AL302" i="2"/>
  <c r="AL303" i="2"/>
  <c r="AL304" i="2"/>
  <c r="AL305" i="2"/>
  <c r="AL306" i="2"/>
  <c r="AL307" i="2"/>
  <c r="AL308" i="2"/>
  <c r="AL309" i="2"/>
  <c r="AL310" i="2"/>
  <c r="AL311" i="2"/>
  <c r="AL312" i="2"/>
  <c r="AL313" i="2"/>
  <c r="AL314" i="2"/>
  <c r="AL315" i="2"/>
  <c r="AL316" i="2"/>
  <c r="AL317" i="2"/>
  <c r="AL318" i="2"/>
  <c r="AL319" i="2"/>
  <c r="AL320" i="2"/>
  <c r="AL321" i="2"/>
  <c r="AL322" i="2"/>
  <c r="AL323" i="2"/>
  <c r="AL324" i="2"/>
  <c r="AL325" i="2"/>
  <c r="AL326" i="2"/>
  <c r="AL327" i="2"/>
  <c r="AL328" i="2"/>
  <c r="AL329" i="2"/>
  <c r="AL330" i="2"/>
  <c r="AL331" i="2"/>
  <c r="AL332" i="2"/>
  <c r="AL333" i="2"/>
  <c r="AL334" i="2"/>
  <c r="AL335" i="2"/>
  <c r="AL263" i="2"/>
  <c r="AE263" i="2"/>
  <c r="N335" i="2"/>
  <c r="O335" i="2"/>
  <c r="N300" i="2"/>
  <c r="O300" i="2"/>
  <c r="N301" i="2"/>
  <c r="O301" i="2"/>
  <c r="N302" i="2"/>
  <c r="O302" i="2"/>
  <c r="N303" i="2"/>
  <c r="O303" i="2"/>
  <c r="N304" i="2"/>
  <c r="O304" i="2"/>
  <c r="N305" i="2"/>
  <c r="O305" i="2"/>
  <c r="N306" i="2"/>
  <c r="O306" i="2"/>
  <c r="N307" i="2"/>
  <c r="O307" i="2"/>
  <c r="N308" i="2"/>
  <c r="O308" i="2"/>
  <c r="N309" i="2"/>
  <c r="O309" i="2"/>
  <c r="N310" i="2"/>
  <c r="O310" i="2"/>
  <c r="N311" i="2"/>
  <c r="O311" i="2"/>
  <c r="N312" i="2"/>
  <c r="O312" i="2"/>
  <c r="N313" i="2"/>
  <c r="O313" i="2"/>
  <c r="N314" i="2"/>
  <c r="O314" i="2"/>
  <c r="N315" i="2"/>
  <c r="O315" i="2"/>
  <c r="N316" i="2"/>
  <c r="O316" i="2"/>
  <c r="N317" i="2"/>
  <c r="O317" i="2"/>
  <c r="N318" i="2"/>
  <c r="O318" i="2"/>
  <c r="N319" i="2"/>
  <c r="O319" i="2"/>
  <c r="N320" i="2"/>
  <c r="O320" i="2"/>
  <c r="N321" i="2"/>
  <c r="O321" i="2"/>
  <c r="N322" i="2"/>
  <c r="O322" i="2"/>
  <c r="N323" i="2"/>
  <c r="O323" i="2"/>
  <c r="N324" i="2"/>
  <c r="O324" i="2"/>
  <c r="N325" i="2"/>
  <c r="O325" i="2"/>
  <c r="N326" i="2"/>
  <c r="O326" i="2"/>
  <c r="N327" i="2"/>
  <c r="O327" i="2"/>
  <c r="N328" i="2"/>
  <c r="O328" i="2"/>
  <c r="N329" i="2"/>
  <c r="O329" i="2"/>
  <c r="N330" i="2"/>
  <c r="O330" i="2"/>
  <c r="N331" i="2"/>
  <c r="O331" i="2"/>
  <c r="N332" i="2"/>
  <c r="O332" i="2"/>
  <c r="N333" i="2"/>
  <c r="O333" i="2"/>
  <c r="N334" i="2"/>
  <c r="O334" i="2"/>
  <c r="N299" i="2"/>
  <c r="O299" i="2"/>
  <c r="N264" i="2"/>
  <c r="O264" i="2"/>
  <c r="N265" i="2"/>
  <c r="O265" i="2"/>
  <c r="N266" i="2"/>
  <c r="O266" i="2"/>
  <c r="N267" i="2"/>
  <c r="O267" i="2"/>
  <c r="N268" i="2"/>
  <c r="O268" i="2"/>
  <c r="N269" i="2"/>
  <c r="O269" i="2"/>
  <c r="N270" i="2"/>
  <c r="O270" i="2"/>
  <c r="N271" i="2"/>
  <c r="O271" i="2"/>
  <c r="N272" i="2"/>
  <c r="O272" i="2"/>
  <c r="N273" i="2"/>
  <c r="O273" i="2"/>
  <c r="N274" i="2"/>
  <c r="O274" i="2"/>
  <c r="N275" i="2"/>
  <c r="O275" i="2"/>
  <c r="N276" i="2"/>
  <c r="O276" i="2"/>
  <c r="N277" i="2"/>
  <c r="O277" i="2"/>
  <c r="N278" i="2"/>
  <c r="O278" i="2"/>
  <c r="N279" i="2"/>
  <c r="O279" i="2"/>
  <c r="N280" i="2"/>
  <c r="O280" i="2"/>
  <c r="N281" i="2"/>
  <c r="O281" i="2"/>
  <c r="N282" i="2"/>
  <c r="O282" i="2"/>
  <c r="N283" i="2"/>
  <c r="O283" i="2"/>
  <c r="N284" i="2"/>
  <c r="O284" i="2"/>
  <c r="N285" i="2"/>
  <c r="O285" i="2"/>
  <c r="N286" i="2"/>
  <c r="O286" i="2"/>
  <c r="N287" i="2"/>
  <c r="O287" i="2"/>
  <c r="N288" i="2"/>
  <c r="O288" i="2"/>
  <c r="N289" i="2"/>
  <c r="O289" i="2"/>
  <c r="N290" i="2"/>
  <c r="O290" i="2"/>
  <c r="N291" i="2"/>
  <c r="O291" i="2"/>
  <c r="N292" i="2"/>
  <c r="O292" i="2"/>
  <c r="N293" i="2"/>
  <c r="O293" i="2"/>
  <c r="N294" i="2"/>
  <c r="O294" i="2"/>
  <c r="N295" i="2"/>
  <c r="O295" i="2"/>
  <c r="N296" i="2"/>
  <c r="O296" i="2"/>
  <c r="N297" i="2"/>
  <c r="O297" i="2"/>
  <c r="N298" i="2"/>
  <c r="O298" i="2"/>
  <c r="O263" i="2"/>
  <c r="N263" i="2"/>
  <c r="AE128" i="2"/>
  <c r="AE129" i="2"/>
  <c r="AE130" i="2"/>
  <c r="AE131" i="2"/>
  <c r="AE132" i="2"/>
  <c r="AE133" i="2"/>
  <c r="AE134" i="2"/>
  <c r="AE135" i="2"/>
  <c r="AE136" i="2"/>
  <c r="AE137" i="2"/>
  <c r="AE138" i="2"/>
  <c r="AE139" i="2"/>
  <c r="AE140" i="2"/>
  <c r="AE141" i="2"/>
  <c r="AE142" i="2"/>
  <c r="AE143" i="2"/>
  <c r="AE144" i="2"/>
  <c r="AE145" i="2"/>
  <c r="AE146" i="2"/>
  <c r="AE147" i="2"/>
  <c r="AE148" i="2"/>
  <c r="AE149" i="2"/>
  <c r="AE150" i="2"/>
  <c r="AE151" i="2"/>
  <c r="AE152" i="2"/>
  <c r="AE153" i="2"/>
  <c r="AE154" i="2"/>
  <c r="AE155" i="2"/>
  <c r="AE156" i="2"/>
  <c r="AE157" i="2"/>
  <c r="AE158" i="2"/>
  <c r="AE159" i="2"/>
  <c r="AE160" i="2"/>
  <c r="AE161" i="2"/>
  <c r="AE162" i="2"/>
  <c r="AE127" i="2"/>
  <c r="O129" i="2"/>
  <c r="N129" i="2" s="1"/>
  <c r="O130" i="2"/>
  <c r="N130" i="2" s="1"/>
  <c r="O131" i="2"/>
  <c r="N131" i="2" s="1"/>
  <c r="O132" i="2"/>
  <c r="N132" i="2" s="1"/>
  <c r="O133" i="2"/>
  <c r="N133" i="2" s="1"/>
  <c r="O134" i="2"/>
  <c r="N134" i="2"/>
  <c r="O135" i="2"/>
  <c r="N135" i="2" s="1"/>
  <c r="O136" i="2"/>
  <c r="N136" i="2" s="1"/>
  <c r="O137" i="2"/>
  <c r="N137" i="2" s="1"/>
  <c r="O138" i="2"/>
  <c r="N138" i="2" s="1"/>
  <c r="O139" i="2"/>
  <c r="N139" i="2" s="1"/>
  <c r="O140" i="2"/>
  <c r="N140" i="2" s="1"/>
  <c r="O141" i="2"/>
  <c r="N141" i="2" s="1"/>
  <c r="O142" i="2"/>
  <c r="N142" i="2"/>
  <c r="O143" i="2"/>
  <c r="N143" i="2" s="1"/>
  <c r="O144" i="2"/>
  <c r="N144" i="2" s="1"/>
  <c r="O145" i="2"/>
  <c r="N145" i="2" s="1"/>
  <c r="O146" i="2"/>
  <c r="N146" i="2" s="1"/>
  <c r="O147" i="2"/>
  <c r="N147" i="2" s="1"/>
  <c r="O148" i="2"/>
  <c r="N148" i="2" s="1"/>
  <c r="O149" i="2"/>
  <c r="N149" i="2" s="1"/>
  <c r="O150" i="2"/>
  <c r="N150" i="2"/>
  <c r="O151" i="2"/>
  <c r="N151" i="2" s="1"/>
  <c r="O152" i="2"/>
  <c r="N152" i="2" s="1"/>
  <c r="O153" i="2"/>
  <c r="N153" i="2" s="1"/>
  <c r="O154" i="2"/>
  <c r="N154" i="2" s="1"/>
  <c r="O155" i="2"/>
  <c r="N155" i="2" s="1"/>
  <c r="O156" i="2"/>
  <c r="N156" i="2" s="1"/>
  <c r="O157" i="2"/>
  <c r="N157" i="2" s="1"/>
  <c r="O158" i="2"/>
  <c r="N158" i="2"/>
  <c r="O159" i="2"/>
  <c r="N159" i="2" s="1"/>
  <c r="O160" i="2"/>
  <c r="N160" i="2" s="1"/>
  <c r="O161" i="2"/>
  <c r="N161" i="2" s="1"/>
  <c r="O162" i="2"/>
  <c r="N162" i="2" s="1"/>
  <c r="AE126" i="2"/>
  <c r="O127" i="2"/>
  <c r="N127" i="2" s="1"/>
  <c r="O128" i="2"/>
  <c r="N128" i="2"/>
  <c r="P126" i="2"/>
  <c r="Q126" i="2" s="1"/>
  <c r="O126" i="2"/>
  <c r="N126" i="2" s="1"/>
  <c r="AE264" i="2"/>
  <c r="AE265" i="2"/>
  <c r="AE266" i="2"/>
  <c r="AE267" i="2"/>
  <c r="AE268" i="2"/>
  <c r="AE269" i="2"/>
  <c r="AE270" i="2"/>
  <c r="AE271" i="2"/>
  <c r="AE272" i="2"/>
  <c r="AE273" i="2"/>
  <c r="AE274" i="2"/>
  <c r="AE275" i="2"/>
  <c r="AE276" i="2"/>
  <c r="AE277" i="2"/>
  <c r="AE278" i="2"/>
  <c r="AE279" i="2"/>
  <c r="AE280" i="2"/>
  <c r="AE281" i="2"/>
  <c r="AE282" i="2"/>
  <c r="AE283" i="2"/>
  <c r="AE284" i="2"/>
  <c r="AE285" i="2"/>
  <c r="AE286" i="2"/>
  <c r="AE287" i="2"/>
  <c r="AE288" i="2"/>
  <c r="AE289" i="2"/>
  <c r="AE290" i="2"/>
  <c r="AE291" i="2"/>
  <c r="AE292" i="2"/>
  <c r="AE293" i="2"/>
  <c r="AE294" i="2"/>
  <c r="AE295" i="2"/>
  <c r="AE296" i="2"/>
  <c r="AE297" i="2"/>
  <c r="AE298" i="2"/>
  <c r="AC298" i="2"/>
  <c r="AD298" i="2" s="1"/>
  <c r="AC297" i="2"/>
  <c r="AD297" i="2" s="1"/>
  <c r="AC296" i="2"/>
  <c r="AD296" i="2" s="1"/>
  <c r="AC295" i="2"/>
  <c r="AD295" i="2" s="1"/>
  <c r="AC294" i="2"/>
  <c r="AD294" i="2" s="1"/>
  <c r="AC293" i="2"/>
  <c r="AD293" i="2" s="1"/>
  <c r="AC292" i="2"/>
  <c r="AD292" i="2" s="1"/>
  <c r="AC291" i="2"/>
  <c r="AD291" i="2" s="1"/>
  <c r="AC290" i="2"/>
  <c r="AD290" i="2" s="1"/>
  <c r="AC289" i="2"/>
  <c r="AD289" i="2" s="1"/>
  <c r="AC288" i="2"/>
  <c r="AD288" i="2" s="1"/>
  <c r="AC287" i="2"/>
  <c r="AD287" i="2" s="1"/>
  <c r="AC286" i="2"/>
  <c r="AD286" i="2" s="1"/>
  <c r="AC285" i="2"/>
  <c r="AD285" i="2" s="1"/>
  <c r="AC284" i="2"/>
  <c r="AD284" i="2" s="1"/>
  <c r="AC283" i="2"/>
  <c r="AD283" i="2" s="1"/>
  <c r="AC282" i="2"/>
  <c r="AD282" i="2" s="1"/>
  <c r="AC281" i="2"/>
  <c r="AD281" i="2" s="1"/>
  <c r="AC280" i="2"/>
  <c r="AD280" i="2" s="1"/>
  <c r="AC279" i="2"/>
  <c r="AD279" i="2" s="1"/>
  <c r="AC278" i="2"/>
  <c r="AD278" i="2" s="1"/>
  <c r="AC277" i="2"/>
  <c r="AD277" i="2" s="1"/>
  <c r="AC276" i="2"/>
  <c r="AD276" i="2" s="1"/>
  <c r="AC275" i="2"/>
  <c r="AD275" i="2" s="1"/>
  <c r="AC274" i="2"/>
  <c r="AD274" i="2" s="1"/>
  <c r="AC273" i="2"/>
  <c r="AD273" i="2" s="1"/>
  <c r="AC272" i="2"/>
  <c r="AD272" i="2" s="1"/>
  <c r="AC271" i="2"/>
  <c r="AD271" i="2" s="1"/>
  <c r="AC270" i="2"/>
  <c r="AD270" i="2" s="1"/>
  <c r="AC268" i="2"/>
  <c r="AD268" i="2" s="1"/>
  <c r="AC267" i="2"/>
  <c r="AD267" i="2"/>
  <c r="AC266" i="2"/>
  <c r="AD266" i="2" s="1"/>
  <c r="AC264" i="2"/>
  <c r="AD264" i="2" s="1"/>
  <c r="AC263" i="2"/>
  <c r="AD263" i="2" s="1"/>
  <c r="AE23" i="2" a="1"/>
  <c r="AE23" i="2" s="1"/>
  <c r="P137" i="2"/>
  <c r="AL137" i="2"/>
  <c r="AB126" i="2"/>
  <c r="P23" i="2"/>
  <c r="AB23" i="2" a="1"/>
  <c r="AB23" i="2" s="1"/>
  <c r="AH23" i="2" s="1"/>
  <c r="AI23" i="2" s="1"/>
  <c r="P22" i="2"/>
  <c r="AE22" i="2" s="1"/>
  <c r="AB22" i="2" a="1"/>
  <c r="AB22" i="2" s="1"/>
  <c r="AO22" i="2" s="1"/>
  <c r="AH22" i="2"/>
  <c r="P334" i="2"/>
  <c r="BG334" i="2" s="1" a="1"/>
  <c r="BG334" i="2" s="1"/>
  <c r="AH334" i="2"/>
  <c r="P301" i="2"/>
  <c r="BN301" i="2" s="1"/>
  <c r="P300" i="2"/>
  <c r="AH300" i="2" s="1"/>
  <c r="AI300" i="2" s="1"/>
  <c r="P302" i="2"/>
  <c r="P303" i="2"/>
  <c r="BN303" i="2" s="1"/>
  <c r="P304" i="2"/>
  <c r="AH304" i="2" s="1"/>
  <c r="P305" i="2"/>
  <c r="BN305" i="2" s="1"/>
  <c r="Z305" i="2"/>
  <c r="P306" i="2"/>
  <c r="BG306" i="2" s="1" a="1"/>
  <c r="BG306" i="2" s="1"/>
  <c r="P307" i="2"/>
  <c r="P308" i="2"/>
  <c r="AH308" i="2" s="1"/>
  <c r="AI308" i="2" s="1"/>
  <c r="P309" i="2"/>
  <c r="AH309" i="2" s="1"/>
  <c r="P310" i="2"/>
  <c r="BG310" i="2" s="1" a="1"/>
  <c r="BG310" i="2" s="1"/>
  <c r="P311" i="2"/>
  <c r="P312" i="2"/>
  <c r="AH312" i="2" s="1"/>
  <c r="AI312" i="2" s="1"/>
  <c r="P313" i="2"/>
  <c r="AH313" i="2" s="1"/>
  <c r="P314" i="2"/>
  <c r="BG314" i="2" s="1" a="1"/>
  <c r="BG314" i="2" s="1"/>
  <c r="P315" i="2"/>
  <c r="P316" i="2"/>
  <c r="BG316" i="2" s="1" a="1"/>
  <c r="BG316" i="2" s="1"/>
  <c r="P317" i="2"/>
  <c r="BN317" i="2" s="1"/>
  <c r="P318" i="2"/>
  <c r="P319" i="2"/>
  <c r="BN319" i="2" s="1"/>
  <c r="P320" i="2"/>
  <c r="P321" i="2"/>
  <c r="AH321" i="2" s="1"/>
  <c r="AI321" i="2" s="1"/>
  <c r="P322" i="2"/>
  <c r="P323" i="2"/>
  <c r="BN323" i="2" s="1"/>
  <c r="P324" i="2"/>
  <c r="P325" i="2"/>
  <c r="AH325" i="2" s="1"/>
  <c r="P326" i="2"/>
  <c r="P327" i="2"/>
  <c r="BG327" i="2" s="1" a="1"/>
  <c r="BG327" i="2" s="1"/>
  <c r="P328" i="2"/>
  <c r="P329" i="2"/>
  <c r="P330" i="2"/>
  <c r="P331" i="2"/>
  <c r="P332" i="2"/>
  <c r="P333" i="2"/>
  <c r="AI309" i="2"/>
  <c r="AI313" i="2"/>
  <c r="AI325" i="2"/>
  <c r="AI334" i="2"/>
  <c r="P299" i="2"/>
  <c r="AU299" i="2"/>
  <c r="AE300" i="2"/>
  <c r="AE301" i="2"/>
  <c r="AF301" i="2" s="1"/>
  <c r="AE302" i="2"/>
  <c r="AE303" i="2"/>
  <c r="AE304" i="2"/>
  <c r="AE305" i="2"/>
  <c r="AF305" i="2" s="1"/>
  <c r="AE306" i="2"/>
  <c r="AE307" i="2"/>
  <c r="AF307" i="2" s="1"/>
  <c r="AE308" i="2"/>
  <c r="AE309" i="2"/>
  <c r="AF309" i="2" s="1"/>
  <c r="AE310" i="2"/>
  <c r="AE311" i="2"/>
  <c r="AE312" i="2"/>
  <c r="AE313" i="2"/>
  <c r="AF313" i="2" s="1"/>
  <c r="AE314" i="2"/>
  <c r="AE315" i="2"/>
  <c r="AF315" i="2" s="1"/>
  <c r="AE316" i="2"/>
  <c r="AE317" i="2"/>
  <c r="AF317" i="2" s="1"/>
  <c r="AE318" i="2"/>
  <c r="AE319" i="2"/>
  <c r="AF319" i="2" s="1"/>
  <c r="AE320" i="2"/>
  <c r="AE321" i="2"/>
  <c r="AF321" i="2" s="1"/>
  <c r="AE322" i="2"/>
  <c r="AE323" i="2"/>
  <c r="AF323" i="2" s="1"/>
  <c r="AE324" i="2"/>
  <c r="AE325" i="2"/>
  <c r="AF325" i="2" s="1"/>
  <c r="AE326" i="2"/>
  <c r="AE327" i="2"/>
  <c r="AF327" i="2" s="1"/>
  <c r="AE328" i="2"/>
  <c r="AE329" i="2"/>
  <c r="AF329" i="2" s="1"/>
  <c r="AG329" i="2" s="1"/>
  <c r="AE330" i="2"/>
  <c r="AE331" i="2"/>
  <c r="AF331" i="2" s="1"/>
  <c r="AE332" i="2"/>
  <c r="AE333" i="2"/>
  <c r="AG333" i="2" s="1"/>
  <c r="AE334" i="2"/>
  <c r="AE299" i="2"/>
  <c r="AF299" i="2" s="1"/>
  <c r="AF300" i="2"/>
  <c r="AG300" i="2"/>
  <c r="AF302" i="2"/>
  <c r="AG302" i="2" s="1"/>
  <c r="AF304" i="2"/>
  <c r="AG304" i="2" s="1"/>
  <c r="AF306" i="2"/>
  <c r="AG306" i="2"/>
  <c r="AG307" i="2"/>
  <c r="AF308" i="2"/>
  <c r="AG308" i="2" s="1"/>
  <c r="AG309" i="2"/>
  <c r="AF310" i="2"/>
  <c r="AG310" i="2" s="1"/>
  <c r="AF312" i="2"/>
  <c r="AG312" i="2" s="1"/>
  <c r="AG313" i="2"/>
  <c r="AF314" i="2"/>
  <c r="AG314" i="2"/>
  <c r="AG315" i="2"/>
  <c r="AF316" i="2"/>
  <c r="AG316" i="2" s="1"/>
  <c r="AF318" i="2"/>
  <c r="AG318" i="2" s="1"/>
  <c r="AF320" i="2"/>
  <c r="AG320" i="2" s="1"/>
  <c r="AF322" i="2"/>
  <c r="AG322" i="2" s="1"/>
  <c r="AG323" i="2"/>
  <c r="AF324" i="2"/>
  <c r="AG324" i="2" s="1"/>
  <c r="AF326" i="2"/>
  <c r="AG326" i="2" s="1"/>
  <c r="AG327" i="2"/>
  <c r="AF328" i="2"/>
  <c r="AG328" i="2" s="1"/>
  <c r="AF330" i="2"/>
  <c r="AG330" i="2" s="1"/>
  <c r="AG331" i="2"/>
  <c r="AF332" i="2"/>
  <c r="AG332" i="2" s="1"/>
  <c r="AF333" i="2"/>
  <c r="AF334" i="2"/>
  <c r="AG334" i="2" s="1"/>
  <c r="AO299" i="2"/>
  <c r="AC300" i="2"/>
  <c r="AD300" i="2" s="1"/>
  <c r="Z301" i="2"/>
  <c r="AC302" i="2"/>
  <c r="AD302" i="2" s="1"/>
  <c r="AC303" i="2"/>
  <c r="AD303" i="2" s="1"/>
  <c r="AC304" i="2"/>
  <c r="AD304" i="2" s="1"/>
  <c r="AC306" i="2"/>
  <c r="AD306" i="2" s="1"/>
  <c r="AC307" i="2"/>
  <c r="AD307" i="2" s="1"/>
  <c r="AC308" i="2"/>
  <c r="AD308" i="2" s="1"/>
  <c r="AC309" i="2"/>
  <c r="AD309" i="2"/>
  <c r="AC310" i="2"/>
  <c r="AD310" i="2" s="1"/>
  <c r="AC311" i="2"/>
  <c r="AD311" i="2"/>
  <c r="AC312" i="2"/>
  <c r="AD312" i="2" s="1"/>
  <c r="AC313" i="2"/>
  <c r="AD313" i="2"/>
  <c r="AC314" i="2"/>
  <c r="AD314" i="2" s="1"/>
  <c r="AC315" i="2"/>
  <c r="AD315" i="2" s="1"/>
  <c r="AC316" i="2"/>
  <c r="AD316" i="2" s="1"/>
  <c r="AC317" i="2"/>
  <c r="AD317" i="2"/>
  <c r="AC318" i="2"/>
  <c r="AD318" i="2" s="1"/>
  <c r="AC319" i="2"/>
  <c r="AD319" i="2"/>
  <c r="AC320" i="2"/>
  <c r="AD320" i="2" s="1"/>
  <c r="AC321" i="2"/>
  <c r="AD321" i="2"/>
  <c r="AC322" i="2"/>
  <c r="AD322" i="2" s="1"/>
  <c r="AC323" i="2"/>
  <c r="AD323" i="2" s="1"/>
  <c r="AC324" i="2"/>
  <c r="AD324" i="2" s="1"/>
  <c r="AC325" i="2"/>
  <c r="AD325" i="2"/>
  <c r="AC326" i="2"/>
  <c r="AD326" i="2" s="1"/>
  <c r="AC327" i="2"/>
  <c r="AD327" i="2" s="1"/>
  <c r="AC328" i="2"/>
  <c r="AD328" i="2" s="1"/>
  <c r="AC329" i="2"/>
  <c r="AD329" i="2"/>
  <c r="AC330" i="2"/>
  <c r="AD330" i="2" s="1"/>
  <c r="AC331" i="2"/>
  <c r="AD331" i="2" s="1"/>
  <c r="AC332" i="2"/>
  <c r="AD332" i="2" s="1"/>
  <c r="AC333" i="2"/>
  <c r="AD333" i="2"/>
  <c r="AC334" i="2"/>
  <c r="AD334" i="2" s="1"/>
  <c r="AC299" i="2"/>
  <c r="AD299" i="2" s="1"/>
  <c r="Z299" i="2"/>
  <c r="AA299" i="2" s="1"/>
  <c r="BD335" i="2" a="1"/>
  <c r="BD335" i="2" s="1"/>
  <c r="P335" i="2"/>
  <c r="AB335" i="2"/>
  <c r="AO335" i="2" s="1"/>
  <c r="AF335" i="2"/>
  <c r="AG335" i="2" s="1"/>
  <c r="BH306" i="2"/>
  <c r="BI306" i="2" s="1"/>
  <c r="BH310" i="2"/>
  <c r="BI310" i="2"/>
  <c r="BH314" i="2"/>
  <c r="BI314" i="2" s="1"/>
  <c r="BH316" i="2"/>
  <c r="BI316" i="2"/>
  <c r="BH327" i="2"/>
  <c r="BI327" i="2" s="1"/>
  <c r="AF264" i="2"/>
  <c r="AG264" i="2" s="1"/>
  <c r="AF265" i="2"/>
  <c r="AG265" i="2"/>
  <c r="AF266" i="2"/>
  <c r="AG266" i="2" s="1"/>
  <c r="AF267" i="2"/>
  <c r="AG267" i="2" s="1"/>
  <c r="AF268" i="2"/>
  <c r="AG268" i="2" s="1"/>
  <c r="AF269" i="2"/>
  <c r="AG269" i="2" s="1"/>
  <c r="AF270" i="2"/>
  <c r="AG270" i="2" s="1"/>
  <c r="AF271" i="2"/>
  <c r="AG271" i="2"/>
  <c r="AF272" i="2"/>
  <c r="AG272" i="2" s="1"/>
  <c r="AF273" i="2"/>
  <c r="AG273" i="2"/>
  <c r="AF274" i="2"/>
  <c r="AG274" i="2" s="1"/>
  <c r="AF275" i="2"/>
  <c r="AG275" i="2" s="1"/>
  <c r="AF276" i="2"/>
  <c r="AG276" i="2" s="1"/>
  <c r="AF277" i="2"/>
  <c r="AG277" i="2" s="1"/>
  <c r="AF278" i="2"/>
  <c r="AG278" i="2" s="1"/>
  <c r="AF279" i="2"/>
  <c r="AG279" i="2"/>
  <c r="AF280" i="2"/>
  <c r="AG280" i="2" s="1"/>
  <c r="AF281" i="2"/>
  <c r="AG281" i="2"/>
  <c r="AF282" i="2"/>
  <c r="AG282" i="2" s="1"/>
  <c r="AF283" i="2"/>
  <c r="AG283" i="2" s="1"/>
  <c r="AF284" i="2"/>
  <c r="AG284" i="2" s="1"/>
  <c r="AF285" i="2"/>
  <c r="AG285" i="2" s="1"/>
  <c r="AF286" i="2"/>
  <c r="AG286" i="2" s="1"/>
  <c r="AF287" i="2"/>
  <c r="AG287" i="2"/>
  <c r="AF288" i="2"/>
  <c r="AG288" i="2" s="1"/>
  <c r="AF289" i="2"/>
  <c r="AG289" i="2"/>
  <c r="AF290" i="2"/>
  <c r="AG290" i="2" s="1"/>
  <c r="AF291" i="2"/>
  <c r="AG291" i="2"/>
  <c r="AF292" i="2"/>
  <c r="AG292" i="2" s="1"/>
  <c r="AF293" i="2"/>
  <c r="AG293" i="2" s="1"/>
  <c r="AF294" i="2"/>
  <c r="AG294" i="2" s="1"/>
  <c r="AF295" i="2"/>
  <c r="AG295" i="2"/>
  <c r="AF296" i="2"/>
  <c r="AG296" i="2" s="1"/>
  <c r="AF297" i="2"/>
  <c r="AG297" i="2"/>
  <c r="AF298" i="2"/>
  <c r="AG298" i="2" s="1"/>
  <c r="AF263" i="2"/>
  <c r="AG263" i="2"/>
  <c r="M207" i="2"/>
  <c r="M209" i="2"/>
  <c r="BR209" i="2" s="1"/>
  <c r="M210" i="2"/>
  <c r="BR210" i="2"/>
  <c r="M211" i="2"/>
  <c r="BR211" i="2" s="1"/>
  <c r="M212" i="2"/>
  <c r="BR212" i="2" s="1"/>
  <c r="M213" i="2"/>
  <c r="BR213" i="2" s="1"/>
  <c r="M214" i="2"/>
  <c r="BR214" i="2"/>
  <c r="M215" i="2"/>
  <c r="BR215" i="2" s="1"/>
  <c r="M216" i="2"/>
  <c r="BR216" i="2"/>
  <c r="M217" i="2"/>
  <c r="BR217" i="2" s="1"/>
  <c r="M218" i="2"/>
  <c r="BR218" i="2"/>
  <c r="M219" i="2"/>
  <c r="BR219" i="2" s="1"/>
  <c r="M220" i="2"/>
  <c r="BR220" i="2" s="1"/>
  <c r="M221" i="2"/>
  <c r="BR221" i="2" s="1"/>
  <c r="M222" i="2"/>
  <c r="BR222" i="2"/>
  <c r="M223" i="2"/>
  <c r="BR223" i="2" s="1"/>
  <c r="M208" i="2"/>
  <c r="BR208" i="2"/>
  <c r="M206" i="2"/>
  <c r="BR206" i="2" s="1"/>
  <c r="AI205" i="2"/>
  <c r="AJ205" i="2"/>
  <c r="AI204" i="2"/>
  <c r="AJ204" i="2" s="1"/>
  <c r="AI203" i="2"/>
  <c r="AJ203" i="2" s="1"/>
  <c r="AI202" i="2"/>
  <c r="AJ202" i="2" s="1"/>
  <c r="AI201" i="2"/>
  <c r="AJ201" i="2"/>
  <c r="AI200" i="2"/>
  <c r="AJ200" i="2" s="1"/>
  <c r="AI199" i="2"/>
  <c r="AJ199" i="2"/>
  <c r="AI198" i="2"/>
  <c r="AJ198" i="2" s="1"/>
  <c r="AI197" i="2"/>
  <c r="AJ197" i="2" s="1"/>
  <c r="AI196" i="2"/>
  <c r="AJ196" i="2" s="1"/>
  <c r="AI195" i="2"/>
  <c r="AJ195" i="2" s="1"/>
  <c r="AI194" i="2"/>
  <c r="AJ194" i="2" s="1"/>
  <c r="AI193" i="2"/>
  <c r="AJ193" i="2"/>
  <c r="AI192" i="2"/>
  <c r="AJ192" i="2" s="1"/>
  <c r="AI191" i="2"/>
  <c r="AJ191" i="2" s="1"/>
  <c r="AI190" i="2"/>
  <c r="AJ190" i="2" s="1"/>
  <c r="AI189" i="2"/>
  <c r="AJ189" i="2" s="1"/>
  <c r="AI188" i="2"/>
  <c r="AJ188" i="2" s="1"/>
  <c r="AI187" i="2"/>
  <c r="AJ187" i="2" s="1"/>
  <c r="AI186" i="2"/>
  <c r="AJ186" i="2" s="1"/>
  <c r="AI185" i="2"/>
  <c r="AJ185" i="2"/>
  <c r="AI184" i="2"/>
  <c r="AJ184" i="2" s="1"/>
  <c r="AI183" i="2"/>
  <c r="AJ183" i="2" s="1"/>
  <c r="AI182" i="2"/>
  <c r="AJ182" i="2" s="1"/>
  <c r="AI181" i="2"/>
  <c r="AJ181" i="2" s="1"/>
  <c r="AI180" i="2"/>
  <c r="AJ180" i="2" s="1"/>
  <c r="AI179" i="2"/>
  <c r="AJ179" i="2" s="1"/>
  <c r="AI178" i="2"/>
  <c r="AJ178" i="2" s="1"/>
  <c r="AI177" i="2"/>
  <c r="AJ177" i="2"/>
  <c r="AI176" i="2"/>
  <c r="AJ176" i="2" s="1"/>
  <c r="AI175" i="2"/>
  <c r="AJ175" i="2" s="1"/>
  <c r="AI174" i="2"/>
  <c r="AJ174" i="2" s="1"/>
  <c r="AI173" i="2"/>
  <c r="AJ173" i="2" s="1"/>
  <c r="AI172" i="2"/>
  <c r="AJ172" i="2" s="1"/>
  <c r="AI171" i="2"/>
  <c r="AJ171" i="2" s="1"/>
  <c r="AI170" i="2"/>
  <c r="AJ170" i="2" s="1"/>
  <c r="AI169" i="2"/>
  <c r="AJ169" i="2"/>
  <c r="AI168" i="2"/>
  <c r="AJ168" i="2" s="1"/>
  <c r="AI167" i="2"/>
  <c r="AJ167" i="2" s="1"/>
  <c r="AI166" i="2"/>
  <c r="AJ166" i="2" s="1"/>
  <c r="AI165" i="2"/>
  <c r="AJ165" i="2"/>
  <c r="AI164" i="2"/>
  <c r="AJ164" i="2" s="1"/>
  <c r="AI163" i="2"/>
  <c r="AJ163" i="2" s="1"/>
  <c r="BG163" i="2" a="1"/>
  <c r="BG163" i="2" s="1"/>
  <c r="AF127" i="2"/>
  <c r="AG127" i="2"/>
  <c r="AF128" i="2"/>
  <c r="AF129" i="2"/>
  <c r="AG129" i="2" s="1"/>
  <c r="AF130" i="2"/>
  <c r="AG130" i="2" s="1"/>
  <c r="AF131" i="2"/>
  <c r="AG131" i="2"/>
  <c r="AF132" i="2"/>
  <c r="AF133" i="2"/>
  <c r="AG133" i="2" s="1"/>
  <c r="AF134" i="2"/>
  <c r="AG134" i="2" s="1"/>
  <c r="AF135" i="2"/>
  <c r="AG135" i="2"/>
  <c r="AF136" i="2"/>
  <c r="AF137" i="2"/>
  <c r="AG137" i="2" s="1"/>
  <c r="AF138" i="2"/>
  <c r="AG138" i="2" s="1"/>
  <c r="AF139" i="2"/>
  <c r="AG139" i="2"/>
  <c r="AF140" i="2"/>
  <c r="AF141" i="2"/>
  <c r="AG141" i="2" s="1"/>
  <c r="AF142" i="2"/>
  <c r="AG142" i="2" s="1"/>
  <c r="AF143" i="2"/>
  <c r="AG143" i="2"/>
  <c r="AF144" i="2"/>
  <c r="AF145" i="2"/>
  <c r="AG145" i="2" s="1"/>
  <c r="AF146" i="2"/>
  <c r="AG146" i="2" s="1"/>
  <c r="AF147" i="2"/>
  <c r="AG147" i="2"/>
  <c r="AF148" i="2"/>
  <c r="AF149" i="2"/>
  <c r="AG149" i="2" s="1"/>
  <c r="AF150" i="2"/>
  <c r="AG150" i="2" s="1"/>
  <c r="AF151" i="2"/>
  <c r="AG151" i="2"/>
  <c r="AF152" i="2"/>
  <c r="AF153" i="2"/>
  <c r="AG153" i="2" s="1"/>
  <c r="AF154" i="2"/>
  <c r="AG154" i="2" s="1"/>
  <c r="AF155" i="2"/>
  <c r="AG155" i="2"/>
  <c r="AF156" i="2"/>
  <c r="AF157" i="2"/>
  <c r="AG157" i="2" s="1"/>
  <c r="AF158" i="2"/>
  <c r="AG158" i="2" s="1"/>
  <c r="AF159" i="2"/>
  <c r="AG159" i="2"/>
  <c r="AF160" i="2"/>
  <c r="AF161" i="2"/>
  <c r="AG161" i="2" s="1"/>
  <c r="AF162" i="2"/>
  <c r="AG162" i="2" s="1"/>
  <c r="AF126" i="2"/>
  <c r="AG126" i="2"/>
  <c r="AF23" i="2"/>
  <c r="AG23" i="2" s="1"/>
  <c r="AU23" i="2"/>
  <c r="BD22" i="2" a="1"/>
  <c r="BD22" i="2"/>
  <c r="M21" i="2"/>
  <c r="AL21" i="2"/>
  <c r="AL22" i="2"/>
  <c r="AL23" i="2"/>
  <c r="N24" i="2"/>
  <c r="M24" i="2"/>
  <c r="AL24" i="2" s="1"/>
  <c r="N25" i="2"/>
  <c r="M25" i="2" s="1"/>
  <c r="AL25" i="2" s="1"/>
  <c r="N26" i="2"/>
  <c r="M26" i="2"/>
  <c r="AL26" i="2" s="1"/>
  <c r="N27" i="2"/>
  <c r="M27" i="2"/>
  <c r="AL27" i="2" s="1"/>
  <c r="N28" i="2"/>
  <c r="M28" i="2" s="1"/>
  <c r="AL28" i="2" s="1"/>
  <c r="N29" i="2"/>
  <c r="M29" i="2" s="1"/>
  <c r="AL29" i="2" s="1"/>
  <c r="N30" i="2"/>
  <c r="M30" i="2" s="1"/>
  <c r="AL30" i="2" s="1"/>
  <c r="N31" i="2"/>
  <c r="M31" i="2" s="1"/>
  <c r="AL31" i="2" s="1"/>
  <c r="N32" i="2"/>
  <c r="M32" i="2" s="1"/>
  <c r="AL32" i="2" s="1"/>
  <c r="N33" i="2"/>
  <c r="M33" i="2" s="1"/>
  <c r="AL33" i="2" s="1"/>
  <c r="N34" i="2"/>
  <c r="M34" i="2"/>
  <c r="AL34" i="2" s="1"/>
  <c r="N35" i="2"/>
  <c r="M35" i="2"/>
  <c r="AL35" i="2" s="1"/>
  <c r="N36" i="2"/>
  <c r="M36" i="2" s="1"/>
  <c r="AL36" i="2" s="1"/>
  <c r="N37" i="2"/>
  <c r="M37" i="2" s="1"/>
  <c r="AL37" i="2" s="1"/>
  <c r="N38" i="2"/>
  <c r="M38" i="2" s="1"/>
  <c r="AL38" i="2" s="1"/>
  <c r="N39" i="2"/>
  <c r="M39" i="2" s="1"/>
  <c r="AL39" i="2" s="1"/>
  <c r="N40" i="2"/>
  <c r="M40" i="2" s="1"/>
  <c r="AL40" i="2" s="1"/>
  <c r="N41" i="2"/>
  <c r="M41" i="2" s="1"/>
  <c r="AL41" i="2" s="1"/>
  <c r="N42" i="2"/>
  <c r="M42" i="2"/>
  <c r="AL42" i="2" s="1"/>
  <c r="N43" i="2"/>
  <c r="M43" i="2"/>
  <c r="AL43" i="2" s="1"/>
  <c r="N44" i="2"/>
  <c r="M44" i="2" s="1"/>
  <c r="AL44" i="2" s="1"/>
  <c r="N45" i="2"/>
  <c r="M45" i="2" s="1"/>
  <c r="AL45" i="2" s="1"/>
  <c r="N46" i="2"/>
  <c r="M46" i="2" s="1"/>
  <c r="AL46" i="2" s="1"/>
  <c r="N47" i="2"/>
  <c r="M47" i="2" s="1"/>
  <c r="AL47" i="2" s="1"/>
  <c r="N48" i="2"/>
  <c r="M48" i="2" s="1"/>
  <c r="AL48" i="2" s="1"/>
  <c r="N49" i="2"/>
  <c r="M49" i="2" s="1"/>
  <c r="AL49" i="2" s="1"/>
  <c r="N50" i="2"/>
  <c r="M50" i="2" s="1"/>
  <c r="AL50" i="2" s="1"/>
  <c r="N51" i="2"/>
  <c r="M51" i="2" s="1"/>
  <c r="AL51" i="2" s="1"/>
  <c r="N52" i="2"/>
  <c r="M52" i="2" s="1"/>
  <c r="AL52" i="2" s="1"/>
  <c r="O53" i="2"/>
  <c r="N53" i="2" s="1"/>
  <c r="O54" i="2"/>
  <c r="N54" i="2" s="1"/>
  <c r="N55" i="2"/>
  <c r="M55" i="2" s="1"/>
  <c r="AL55" i="2" s="1"/>
  <c r="O56" i="2"/>
  <c r="N56" i="2" s="1"/>
  <c r="O57" i="2"/>
  <c r="N57" i="2" s="1"/>
  <c r="O58" i="2"/>
  <c r="N58" i="2" s="1"/>
  <c r="O59" i="2"/>
  <c r="N59" i="2" s="1"/>
  <c r="O60" i="2"/>
  <c r="N60" i="2"/>
  <c r="O61" i="2"/>
  <c r="N61" i="2"/>
  <c r="N62" i="2"/>
  <c r="M62" i="2"/>
  <c r="AL62" i="2" s="1"/>
  <c r="O63" i="2"/>
  <c r="N63" i="2" s="1"/>
  <c r="M63" i="2"/>
  <c r="AL63" i="2" s="1"/>
  <c r="O64" i="2"/>
  <c r="N64" i="2" s="1"/>
  <c r="M64" i="2"/>
  <c r="AL64" i="2" s="1"/>
  <c r="O65" i="2"/>
  <c r="N65" i="2" s="1"/>
  <c r="M65" i="2"/>
  <c r="AL65" i="2" s="1"/>
  <c r="O66" i="2"/>
  <c r="N66" i="2" s="1"/>
  <c r="M66" i="2"/>
  <c r="AL66" i="2" s="1"/>
  <c r="O67" i="2"/>
  <c r="N67" i="2" s="1"/>
  <c r="M67" i="2"/>
  <c r="AL67" i="2" s="1"/>
  <c r="O68" i="2"/>
  <c r="N68" i="2" s="1"/>
  <c r="M68" i="2"/>
  <c r="AL68" i="2" s="1"/>
  <c r="O69" i="2"/>
  <c r="N69" i="2" s="1"/>
  <c r="M69" i="2"/>
  <c r="AL69" i="2" s="1"/>
  <c r="O70" i="2"/>
  <c r="N70" i="2" s="1"/>
  <c r="M70" i="2"/>
  <c r="AL70" i="2" s="1"/>
  <c r="O71" i="2"/>
  <c r="N71" i="2" s="1"/>
  <c r="M71" i="2"/>
  <c r="AL71" i="2" s="1"/>
  <c r="O72" i="2"/>
  <c r="N72" i="2" s="1"/>
  <c r="M72" i="2"/>
  <c r="AL72" i="2" s="1"/>
  <c r="O73" i="2"/>
  <c r="N73" i="2" s="1"/>
  <c r="M73" i="2"/>
  <c r="AL73" i="2" s="1"/>
  <c r="O74" i="2"/>
  <c r="N74" i="2" s="1"/>
  <c r="M74" i="2"/>
  <c r="AL74" i="2" s="1"/>
  <c r="O75" i="2"/>
  <c r="N75" i="2" s="1"/>
  <c r="M75" i="2"/>
  <c r="AL75" i="2" s="1"/>
  <c r="O76" i="2"/>
  <c r="N76" i="2" s="1"/>
  <c r="M76" i="2"/>
  <c r="AL76" i="2" s="1"/>
  <c r="O77" i="2"/>
  <c r="N77" i="2" s="1"/>
  <c r="M77" i="2"/>
  <c r="AL77" i="2" s="1"/>
  <c r="O78" i="2"/>
  <c r="N78" i="2" s="1"/>
  <c r="M78" i="2"/>
  <c r="AL78" i="2" s="1"/>
  <c r="O79" i="2"/>
  <c r="N79" i="2" s="1"/>
  <c r="M79" i="2"/>
  <c r="AL79" i="2" s="1"/>
  <c r="O80" i="2"/>
  <c r="N80" i="2" s="1"/>
  <c r="M80" i="2"/>
  <c r="AL80" i="2" s="1"/>
  <c r="O81" i="2"/>
  <c r="N81" i="2" s="1"/>
  <c r="M81" i="2"/>
  <c r="AL81" i="2" s="1"/>
  <c r="O82" i="2"/>
  <c r="N82" i="2" s="1"/>
  <c r="M82" i="2"/>
  <c r="AL82" i="2" s="1"/>
  <c r="O83" i="2"/>
  <c r="N83" i="2" s="1"/>
  <c r="M83" i="2"/>
  <c r="AL83" i="2" s="1"/>
  <c r="O84" i="2"/>
  <c r="N84" i="2" s="1"/>
  <c r="M84" i="2"/>
  <c r="AL84" i="2" s="1"/>
  <c r="O85" i="2"/>
  <c r="N85" i="2" s="1"/>
  <c r="M85" i="2"/>
  <c r="AL85" i="2" s="1"/>
  <c r="O86" i="2"/>
  <c r="N86" i="2" s="1"/>
  <c r="M86" i="2"/>
  <c r="AL86" i="2" s="1"/>
  <c r="O87" i="2"/>
  <c r="N87" i="2" s="1"/>
  <c r="M87" i="2"/>
  <c r="AL87" i="2" s="1"/>
  <c r="O88" i="2"/>
  <c r="N88" i="2" s="1"/>
  <c r="M88" i="2"/>
  <c r="AL88" i="2" s="1"/>
  <c r="O89" i="2"/>
  <c r="N89" i="2" s="1"/>
  <c r="M89" i="2"/>
  <c r="AL89" i="2" s="1"/>
  <c r="O90" i="2"/>
  <c r="N90" i="2" s="1"/>
  <c r="M90" i="2"/>
  <c r="AL90" i="2" s="1"/>
  <c r="O91" i="2"/>
  <c r="N91" i="2" s="1"/>
  <c r="M91" i="2"/>
  <c r="AL91" i="2" s="1"/>
  <c r="O92" i="2"/>
  <c r="N92" i="2" s="1"/>
  <c r="M92" i="2"/>
  <c r="AL92" i="2" s="1"/>
  <c r="O93" i="2"/>
  <c r="N93" i="2" s="1"/>
  <c r="M93" i="2"/>
  <c r="AL93" i="2" s="1"/>
  <c r="O94" i="2"/>
  <c r="N94" i="2" s="1"/>
  <c r="M94" i="2"/>
  <c r="AL94" i="2" s="1"/>
  <c r="O95" i="2"/>
  <c r="N95" i="2" s="1"/>
  <c r="M95" i="2"/>
  <c r="AL95" i="2" s="1"/>
  <c r="O96" i="2"/>
  <c r="N96" i="2" s="1"/>
  <c r="M96" i="2"/>
  <c r="AL96" i="2" s="1"/>
  <c r="O97" i="2"/>
  <c r="N97" i="2" s="1"/>
  <c r="M97" i="2"/>
  <c r="AL97" i="2" s="1"/>
  <c r="O98" i="2"/>
  <c r="N98" i="2" s="1"/>
  <c r="M98" i="2"/>
  <c r="AL98" i="2" s="1"/>
  <c r="O99" i="2"/>
  <c r="N99" i="2" s="1"/>
  <c r="M99" i="2"/>
  <c r="AL99" i="2" s="1"/>
  <c r="O100" i="2"/>
  <c r="N100" i="2" s="1"/>
  <c r="M100" i="2"/>
  <c r="AL100" i="2" s="1"/>
  <c r="O101" i="2"/>
  <c r="N101" i="2" s="1"/>
  <c r="M101" i="2"/>
  <c r="AL101" i="2" s="1"/>
  <c r="O102" i="2"/>
  <c r="N102" i="2" s="1"/>
  <c r="M102" i="2"/>
  <c r="AL102" i="2" s="1"/>
  <c r="O103" i="2"/>
  <c r="N103" i="2" s="1"/>
  <c r="O104" i="2"/>
  <c r="N104" i="2" s="1"/>
  <c r="M104" i="2" s="1"/>
  <c r="AL104" i="2" s="1"/>
  <c r="O105" i="2"/>
  <c r="N105" i="2" s="1"/>
  <c r="M105" i="2" s="1"/>
  <c r="AL105" i="2" s="1"/>
  <c r="O106" i="2"/>
  <c r="N106" i="2" s="1"/>
  <c r="M106" i="2" s="1"/>
  <c r="AL106" i="2" s="1"/>
  <c r="O107" i="2"/>
  <c r="N107" i="2" s="1"/>
  <c r="M107" i="2" s="1"/>
  <c r="AL107" i="2" s="1"/>
  <c r="O108" i="2"/>
  <c r="N108" i="2" s="1"/>
  <c r="M108" i="2" s="1"/>
  <c r="AL108" i="2" s="1"/>
  <c r="O109" i="2"/>
  <c r="N109" i="2" s="1"/>
  <c r="M109" i="2" s="1"/>
  <c r="AL109" i="2" s="1"/>
  <c r="O110" i="2"/>
  <c r="N110" i="2" s="1"/>
  <c r="M110" i="2" s="1"/>
  <c r="AL110" i="2" s="1"/>
  <c r="O111" i="2"/>
  <c r="N111" i="2" s="1"/>
  <c r="M111" i="2" s="1"/>
  <c r="AL111" i="2" s="1"/>
  <c r="O112" i="2"/>
  <c r="N112" i="2" s="1"/>
  <c r="M112" i="2" s="1"/>
  <c r="AL112" i="2" s="1"/>
  <c r="O113" i="2"/>
  <c r="N113" i="2" s="1"/>
  <c r="M113" i="2" s="1"/>
  <c r="AL113" i="2" s="1"/>
  <c r="O114" i="2"/>
  <c r="N114" i="2" s="1"/>
  <c r="M114" i="2" s="1"/>
  <c r="AL114" i="2" s="1"/>
  <c r="O115" i="2"/>
  <c r="N115" i="2" s="1"/>
  <c r="M115" i="2" s="1"/>
  <c r="AL115" i="2" s="1"/>
  <c r="O116" i="2"/>
  <c r="N116" i="2" s="1"/>
  <c r="M116" i="2" s="1"/>
  <c r="AL116" i="2" s="1"/>
  <c r="O117" i="2"/>
  <c r="N117" i="2" s="1"/>
  <c r="M117" i="2" s="1"/>
  <c r="AL117" i="2" s="1"/>
  <c r="O118" i="2"/>
  <c r="N118" i="2" s="1"/>
  <c r="M118" i="2" s="1"/>
  <c r="AL118" i="2" s="1"/>
  <c r="O119" i="2"/>
  <c r="N119" i="2" s="1"/>
  <c r="M119" i="2" s="1"/>
  <c r="AL119" i="2" s="1"/>
  <c r="O120" i="2"/>
  <c r="N120" i="2" s="1"/>
  <c r="M120" i="2" s="1"/>
  <c r="AL120" i="2" s="1"/>
  <c r="O121" i="2"/>
  <c r="N121" i="2" s="1"/>
  <c r="M121" i="2" s="1"/>
  <c r="AL121" i="2" s="1"/>
  <c r="O122" i="2"/>
  <c r="N122" i="2" s="1"/>
  <c r="M122" i="2" s="1"/>
  <c r="AL122" i="2" s="1"/>
  <c r="O123" i="2"/>
  <c r="N123" i="2" s="1"/>
  <c r="M123" i="2" s="1"/>
  <c r="AL123" i="2" s="1"/>
  <c r="O124" i="2"/>
  <c r="N124" i="2" s="1"/>
  <c r="M124" i="2" s="1"/>
  <c r="AL124" i="2" s="1"/>
  <c r="O125" i="2"/>
  <c r="N125" i="2" s="1"/>
  <c r="M125" i="2" s="1"/>
  <c r="AL125" i="2" s="1"/>
  <c r="AL127" i="2"/>
  <c r="BS127" i="2" s="1"/>
  <c r="AL128" i="2"/>
  <c r="AL129" i="2"/>
  <c r="AL130" i="2"/>
  <c r="AL131" i="2"/>
  <c r="AL132" i="2"/>
  <c r="AL133" i="2"/>
  <c r="AL134" i="2"/>
  <c r="AL135" i="2"/>
  <c r="AL136" i="2"/>
  <c r="AL138" i="2"/>
  <c r="AL139" i="2"/>
  <c r="AL140" i="2"/>
  <c r="AL141" i="2"/>
  <c r="AL142" i="2"/>
  <c r="AL143" i="2"/>
  <c r="AL144" i="2"/>
  <c r="AL145" i="2"/>
  <c r="AL146" i="2"/>
  <c r="AL147" i="2"/>
  <c r="AL148" i="2"/>
  <c r="AL149" i="2"/>
  <c r="AL150" i="2"/>
  <c r="AL151" i="2"/>
  <c r="AL152" i="2"/>
  <c r="AL153" i="2"/>
  <c r="AL154" i="2"/>
  <c r="AL155" i="2"/>
  <c r="AL156" i="2"/>
  <c r="AL157" i="2"/>
  <c r="AL158" i="2"/>
  <c r="AL159" i="2"/>
  <c r="AL160" i="2"/>
  <c r="AL161" i="2"/>
  <c r="AL162" i="2"/>
  <c r="M163" i="2"/>
  <c r="BR163" i="2" s="1"/>
  <c r="M164" i="2"/>
  <c r="M165" i="2"/>
  <c r="AL165" i="2"/>
  <c r="M166" i="2"/>
  <c r="AL166" i="2"/>
  <c r="M167" i="2"/>
  <c r="AL167" i="2"/>
  <c r="M168" i="2"/>
  <c r="AL168" i="2"/>
  <c r="M169" i="2"/>
  <c r="AL169" i="2"/>
  <c r="M170" i="2"/>
  <c r="AL170" i="2"/>
  <c r="M171" i="2"/>
  <c r="AL171" i="2"/>
  <c r="M172" i="2"/>
  <c r="AL172" i="2"/>
  <c r="M173" i="2"/>
  <c r="AL173" i="2"/>
  <c r="M174" i="2"/>
  <c r="AL174" i="2"/>
  <c r="M175" i="2"/>
  <c r="AL175" i="2"/>
  <c r="M176" i="2"/>
  <c r="AL176" i="2"/>
  <c r="M177" i="2"/>
  <c r="AL177" i="2"/>
  <c r="M178" i="2"/>
  <c r="AL178" i="2"/>
  <c r="M179" i="2"/>
  <c r="AL179" i="2"/>
  <c r="M180" i="2"/>
  <c r="AL180" i="2"/>
  <c r="M181" i="2"/>
  <c r="AL181" i="2"/>
  <c r="M182" i="2"/>
  <c r="AL182" i="2"/>
  <c r="M183" i="2"/>
  <c r="AL183" i="2"/>
  <c r="M184" i="2"/>
  <c r="AL184" i="2"/>
  <c r="M185" i="2"/>
  <c r="AL185" i="2"/>
  <c r="M186" i="2"/>
  <c r="AL186" i="2"/>
  <c r="M187" i="2"/>
  <c r="AL187" i="2"/>
  <c r="M188" i="2"/>
  <c r="AL188" i="2"/>
  <c r="M189" i="2"/>
  <c r="AL189" i="2"/>
  <c r="M190" i="2"/>
  <c r="AL190" i="2"/>
  <c r="M191" i="2"/>
  <c r="AL191" i="2"/>
  <c r="M192" i="2"/>
  <c r="AL192" i="2"/>
  <c r="M193" i="2"/>
  <c r="AL193" i="2"/>
  <c r="M194" i="2"/>
  <c r="AL194" i="2"/>
  <c r="M195" i="2"/>
  <c r="AL195" i="2"/>
  <c r="M196" i="2"/>
  <c r="AL196" i="2"/>
  <c r="M197" i="2"/>
  <c r="AL197" i="2"/>
  <c r="M198" i="2"/>
  <c r="AL198" i="2"/>
  <c r="M199" i="2"/>
  <c r="AL199" i="2"/>
  <c r="M200" i="2"/>
  <c r="AL200" i="2"/>
  <c r="M201" i="2"/>
  <c r="AL201" i="2"/>
  <c r="M202" i="2"/>
  <c r="AL202" i="2"/>
  <c r="M203" i="2"/>
  <c r="AL203" i="2"/>
  <c r="O204" i="2"/>
  <c r="M204" i="2"/>
  <c r="AL204" i="2" s="1"/>
  <c r="O205" i="2"/>
  <c r="M205" i="2" s="1"/>
  <c r="AL205" i="2" s="1"/>
  <c r="AL208" i="2"/>
  <c r="AL210" i="2"/>
  <c r="AL211" i="2"/>
  <c r="AL212" i="2"/>
  <c r="AL213" i="2"/>
  <c r="AL214" i="2"/>
  <c r="AL215" i="2"/>
  <c r="AL216" i="2"/>
  <c r="AL218" i="2"/>
  <c r="AL219" i="2"/>
  <c r="AL220" i="2"/>
  <c r="AL221" i="2"/>
  <c r="AL222" i="2"/>
  <c r="AL223" i="2"/>
  <c r="M224" i="2"/>
  <c r="AL224" i="2" s="1"/>
  <c r="M225" i="2"/>
  <c r="AL225" i="2" s="1"/>
  <c r="M226" i="2"/>
  <c r="AL226" i="2" s="1"/>
  <c r="M227" i="2"/>
  <c r="BR227" i="2" s="1"/>
  <c r="M228" i="2"/>
  <c r="AL228" i="2" s="1"/>
  <c r="M229" i="2"/>
  <c r="AL229" i="2" s="1"/>
  <c r="M230" i="2"/>
  <c r="AL230" i="2" s="1"/>
  <c r="M231" i="2"/>
  <c r="AL231" i="2" s="1"/>
  <c r="M232" i="2"/>
  <c r="AL232" i="2" s="1"/>
  <c r="M233" i="2"/>
  <c r="AL233" i="2" s="1"/>
  <c r="M234" i="2"/>
  <c r="AL234" i="2" s="1"/>
  <c r="M235" i="2"/>
  <c r="AL235" i="2" s="1"/>
  <c r="M236" i="2"/>
  <c r="AL236" i="2" s="1"/>
  <c r="M237" i="2"/>
  <c r="AL237" i="2" s="1"/>
  <c r="M238" i="2"/>
  <c r="AL238" i="2" s="1"/>
  <c r="M239" i="2"/>
  <c r="AL239" i="2" s="1"/>
  <c r="M240" i="2"/>
  <c r="AL240" i="2" s="1"/>
  <c r="M241" i="2"/>
  <c r="AL241" i="2" s="1"/>
  <c r="M242" i="2"/>
  <c r="AL242" i="2" s="1"/>
  <c r="M243" i="2"/>
  <c r="AL243" i="2" s="1"/>
  <c r="M244" i="2"/>
  <c r="AL244" i="2" s="1"/>
  <c r="M245" i="2"/>
  <c r="AL245" i="2" s="1"/>
  <c r="M246" i="2"/>
  <c r="AL246" i="2" s="1"/>
  <c r="M247" i="2"/>
  <c r="AL247" i="2" s="1"/>
  <c r="M248" i="2"/>
  <c r="AL248" i="2" s="1"/>
  <c r="M249" i="2"/>
  <c r="AL249" i="2" s="1"/>
  <c r="M250" i="2"/>
  <c r="AL250" i="2" s="1"/>
  <c r="M251" i="2"/>
  <c r="AL251" i="2" s="1"/>
  <c r="M252" i="2"/>
  <c r="AL252" i="2" s="1"/>
  <c r="M253" i="2"/>
  <c r="AL253" i="2" s="1"/>
  <c r="M254" i="2"/>
  <c r="AL254" i="2" s="1"/>
  <c r="M255" i="2"/>
  <c r="AL255" i="2" s="1"/>
  <c r="M256" i="2"/>
  <c r="AL256" i="2" s="1"/>
  <c r="M257" i="2"/>
  <c r="AL257" i="2" s="1"/>
  <c r="M258" i="2"/>
  <c r="AL258" i="2" s="1"/>
  <c r="M259" i="2"/>
  <c r="AL259" i="2" s="1"/>
  <c r="M260" i="2"/>
  <c r="AL260" i="2" s="1"/>
  <c r="M261" i="2"/>
  <c r="AL261" i="2" s="1"/>
  <c r="M262" i="2"/>
  <c r="AL262" i="2" s="1"/>
  <c r="BG179" i="2" a="1"/>
  <c r="BG179" i="2" s="1"/>
  <c r="BG170" i="2" a="1"/>
  <c r="BG170" i="2" s="1"/>
  <c r="BG166" i="2" a="1"/>
  <c r="BG166" i="2" s="1"/>
  <c r="BR26" i="2"/>
  <c r="BK21" i="2"/>
  <c r="BR21" i="2"/>
  <c r="BS318" i="2"/>
  <c r="T30" i="27"/>
  <c r="S30" i="27"/>
  <c r="Q30" i="27"/>
  <c r="P30" i="27"/>
  <c r="N30" i="27"/>
  <c r="M30" i="27"/>
  <c r="K30" i="27"/>
  <c r="J30" i="27"/>
  <c r="BK261" i="2"/>
  <c r="BR261" i="2"/>
  <c r="BK229" i="2"/>
  <c r="BK231" i="2"/>
  <c r="BK232" i="2"/>
  <c r="BK233" i="2"/>
  <c r="BK235" i="2"/>
  <c r="BK236" i="2"/>
  <c r="BK237" i="2"/>
  <c r="BK239" i="2"/>
  <c r="BK240" i="2"/>
  <c r="BK241" i="2"/>
  <c r="BK243" i="2"/>
  <c r="BK244" i="2"/>
  <c r="BK245" i="2"/>
  <c r="BK247" i="2"/>
  <c r="BK248" i="2"/>
  <c r="BK249" i="2"/>
  <c r="BK251" i="2"/>
  <c r="BK252" i="2"/>
  <c r="BK253" i="2"/>
  <c r="BK255" i="2"/>
  <c r="BK256" i="2"/>
  <c r="BK257" i="2"/>
  <c r="BK259" i="2"/>
  <c r="BK228" i="2"/>
  <c r="BR228" i="2"/>
  <c r="BR229" i="2"/>
  <c r="BR231" i="2"/>
  <c r="BR232" i="2"/>
  <c r="BR233" i="2"/>
  <c r="BR235" i="2"/>
  <c r="BR236" i="2"/>
  <c r="BR237" i="2"/>
  <c r="BR239" i="2"/>
  <c r="BR240" i="2"/>
  <c r="BR241" i="2"/>
  <c r="BR243" i="2"/>
  <c r="BR244" i="2"/>
  <c r="BR245" i="2"/>
  <c r="BR247" i="2"/>
  <c r="BR248" i="2"/>
  <c r="BR249" i="2"/>
  <c r="BR251" i="2"/>
  <c r="BR252" i="2"/>
  <c r="BR253" i="2"/>
  <c r="BR255" i="2"/>
  <c r="BR256" i="2"/>
  <c r="BR257" i="2"/>
  <c r="BR259" i="2"/>
  <c r="BR260" i="2"/>
  <c r="BR226" i="2"/>
  <c r="BK180" i="2"/>
  <c r="BK181" i="2"/>
  <c r="BK182" i="2"/>
  <c r="BK183" i="2"/>
  <c r="BK184" i="2"/>
  <c r="BK185" i="2"/>
  <c r="BK186" i="2"/>
  <c r="BK187" i="2"/>
  <c r="BK188" i="2"/>
  <c r="BK189" i="2"/>
  <c r="BK190" i="2"/>
  <c r="BK191" i="2"/>
  <c r="BK192" i="2"/>
  <c r="BK193" i="2"/>
  <c r="BK194" i="2"/>
  <c r="BK195" i="2"/>
  <c r="BK196" i="2"/>
  <c r="BK197" i="2"/>
  <c r="BK198" i="2"/>
  <c r="BK199" i="2"/>
  <c r="BK22" i="2"/>
  <c r="BL22" i="2" s="1"/>
  <c r="AX22" i="2"/>
  <c r="BN335" i="2"/>
  <c r="BO335" i="2" s="1"/>
  <c r="BU335" i="2"/>
  <c r="BN302" i="2"/>
  <c r="BN306" i="2"/>
  <c r="BN307" i="2"/>
  <c r="BO307" i="2" s="1"/>
  <c r="BN309" i="2"/>
  <c r="BN310" i="2"/>
  <c r="BN313" i="2"/>
  <c r="BO313" i="2" s="1"/>
  <c r="BN314" i="2"/>
  <c r="BN315" i="2"/>
  <c r="BN316" i="2"/>
  <c r="BN324" i="2"/>
  <c r="BN325" i="2"/>
  <c r="BO325" i="2" s="1"/>
  <c r="BN326" i="2"/>
  <c r="BN327" i="2"/>
  <c r="BN330" i="2"/>
  <c r="BN331" i="2"/>
  <c r="BO331" i="2" s="1"/>
  <c r="BN333" i="2"/>
  <c r="BN334" i="2"/>
  <c r="BU299" i="2"/>
  <c r="P264" i="2"/>
  <c r="BN265" i="2"/>
  <c r="P266" i="2"/>
  <c r="BN266" i="2"/>
  <c r="P267" i="2"/>
  <c r="BN267" i="2" s="1"/>
  <c r="P268" i="2"/>
  <c r="BN268" i="2"/>
  <c r="P269" i="2"/>
  <c r="BN269" i="2" s="1"/>
  <c r="P270" i="2"/>
  <c r="P271" i="2"/>
  <c r="BU271" i="2" s="1"/>
  <c r="P272" i="2"/>
  <c r="P273" i="2"/>
  <c r="P274" i="2"/>
  <c r="P275" i="2"/>
  <c r="BU275" i="2" s="1"/>
  <c r="P276" i="2"/>
  <c r="P277" i="2"/>
  <c r="P278" i="2"/>
  <c r="P279" i="2"/>
  <c r="AO279" i="2" s="1"/>
  <c r="BV279" i="2" s="1"/>
  <c r="P280" i="2"/>
  <c r="P281" i="2"/>
  <c r="P282" i="2"/>
  <c r="P283" i="2"/>
  <c r="BN283" i="2" s="1"/>
  <c r="BO283" i="2" s="1"/>
  <c r="BP283" i="2" s="1"/>
  <c r="P284" i="2"/>
  <c r="P285" i="2"/>
  <c r="AH285" i="2" s="1"/>
  <c r="P286" i="2"/>
  <c r="P287" i="2"/>
  <c r="P288" i="2"/>
  <c r="P289" i="2"/>
  <c r="BN289" i="2" s="1"/>
  <c r="P290" i="2"/>
  <c r="BN290" i="2" s="1"/>
  <c r="P291" i="2"/>
  <c r="BN291" i="2" s="1"/>
  <c r="P292" i="2"/>
  <c r="BN292" i="2" s="1"/>
  <c r="P293" i="2"/>
  <c r="BN293" i="2" s="1"/>
  <c r="P294" i="2"/>
  <c r="BN294" i="2" s="1"/>
  <c r="P295" i="2"/>
  <c r="AO295" i="2" s="1"/>
  <c r="P296" i="2"/>
  <c r="P297" i="2"/>
  <c r="P298" i="2"/>
  <c r="P263" i="2"/>
  <c r="BU265" i="2"/>
  <c r="AO265" i="2"/>
  <c r="BV265" i="2" s="1"/>
  <c r="BW265" i="2"/>
  <c r="AO266" i="2"/>
  <c r="AO267" i="2"/>
  <c r="AO268" i="2"/>
  <c r="AO269" i="2"/>
  <c r="BU272" i="2"/>
  <c r="BU274" i="2"/>
  <c r="AO276" i="2"/>
  <c r="BU278" i="2"/>
  <c r="BW278" i="2" s="1"/>
  <c r="AO278" i="2"/>
  <c r="BU279" i="2"/>
  <c r="BU280" i="2"/>
  <c r="BW280" i="2" s="1"/>
  <c r="AO280" i="2"/>
  <c r="BU282" i="2"/>
  <c r="BW282" i="2" s="1"/>
  <c r="AO282" i="2"/>
  <c r="BU284" i="2"/>
  <c r="BW284" i="2" s="1"/>
  <c r="AO284" i="2"/>
  <c r="BU286" i="2"/>
  <c r="BW286" i="2" s="1"/>
  <c r="AO286" i="2"/>
  <c r="BU287" i="2"/>
  <c r="BW287" i="2" s="1"/>
  <c r="AO287" i="2"/>
  <c r="BU288" i="2"/>
  <c r="BW288" i="2" s="1"/>
  <c r="AO288" i="2"/>
  <c r="BU290" i="2"/>
  <c r="BW290" i="2" s="1"/>
  <c r="AO290" i="2"/>
  <c r="BU292" i="2"/>
  <c r="BW292" i="2" s="1"/>
  <c r="AO292" i="2"/>
  <c r="BU294" i="2"/>
  <c r="BW294" i="2" s="1"/>
  <c r="AO294" i="2"/>
  <c r="BU296" i="2"/>
  <c r="AO296" i="2"/>
  <c r="BV296" i="2" s="1"/>
  <c r="AO297" i="2"/>
  <c r="AO298" i="2"/>
  <c r="BU166" i="2"/>
  <c r="BU167" i="2"/>
  <c r="BU168" i="2"/>
  <c r="BU169" i="2"/>
  <c r="BU170" i="2"/>
  <c r="BU171" i="2"/>
  <c r="BU172" i="2"/>
  <c r="BU173" i="2"/>
  <c r="BU174" i="2"/>
  <c r="BU175" i="2"/>
  <c r="BU176" i="2"/>
  <c r="BU177" i="2"/>
  <c r="BU178" i="2"/>
  <c r="BU179" i="2"/>
  <c r="BU180" i="2"/>
  <c r="BU181" i="2"/>
  <c r="BU182" i="2"/>
  <c r="BU183" i="2"/>
  <c r="BU184" i="2"/>
  <c r="BU185" i="2"/>
  <c r="BU186" i="2"/>
  <c r="BU187" i="2"/>
  <c r="BU188" i="2"/>
  <c r="BU189" i="2"/>
  <c r="BU190" i="2"/>
  <c r="BU191" i="2"/>
  <c r="BU192" i="2"/>
  <c r="BU193" i="2"/>
  <c r="BU194" i="2"/>
  <c r="BU195" i="2"/>
  <c r="BU196" i="2"/>
  <c r="BU197" i="2"/>
  <c r="BU198" i="2"/>
  <c r="BU199" i="2"/>
  <c r="BU165" i="2"/>
  <c r="BN163" i="2"/>
  <c r="BO163" i="2"/>
  <c r="BP163" i="2" s="1"/>
  <c r="BU163" i="2"/>
  <c r="P128" i="2"/>
  <c r="BN128" i="2"/>
  <c r="BO128" i="2" s="1"/>
  <c r="BP128" i="2" s="1"/>
  <c r="P129" i="2"/>
  <c r="BN129" i="2" s="1"/>
  <c r="BO129" i="2" s="1"/>
  <c r="BP129" i="2" s="1"/>
  <c r="P130" i="2"/>
  <c r="BN130" i="2"/>
  <c r="BO130" i="2" s="1"/>
  <c r="BP130" i="2" s="1"/>
  <c r="P131" i="2"/>
  <c r="BN131" i="2" s="1"/>
  <c r="BO131" i="2" s="1"/>
  <c r="BP131" i="2" s="1"/>
  <c r="P132" i="2"/>
  <c r="BN132" i="2"/>
  <c r="BO132" i="2" s="1"/>
  <c r="BP132" i="2" s="1"/>
  <c r="P133" i="2"/>
  <c r="BN133" i="2" s="1"/>
  <c r="BO133" i="2" s="1"/>
  <c r="BP133" i="2" s="1"/>
  <c r="P134" i="2"/>
  <c r="BN134" i="2"/>
  <c r="BO134" i="2" s="1"/>
  <c r="BP134" i="2" s="1"/>
  <c r="P135" i="2"/>
  <c r="BN135" i="2" s="1"/>
  <c r="BO135" i="2" s="1"/>
  <c r="BP135" i="2" s="1"/>
  <c r="P136" i="2"/>
  <c r="BN136" i="2"/>
  <c r="BO136" i="2"/>
  <c r="BP136" i="2" s="1"/>
  <c r="BN137" i="2"/>
  <c r="BO137" i="2" s="1"/>
  <c r="BP137" i="2"/>
  <c r="P138" i="2"/>
  <c r="BN138" i="2" s="1"/>
  <c r="BO138" i="2" s="1"/>
  <c r="BP138" i="2"/>
  <c r="P139" i="2"/>
  <c r="BN139" i="2" s="1"/>
  <c r="BO139" i="2" s="1"/>
  <c r="BP139" i="2" s="1"/>
  <c r="P140" i="2"/>
  <c r="BN140" i="2" s="1"/>
  <c r="BO140" i="2" s="1"/>
  <c r="BP140" i="2"/>
  <c r="P141" i="2"/>
  <c r="BN141" i="2" s="1"/>
  <c r="BO141" i="2" s="1"/>
  <c r="P142" i="2"/>
  <c r="BN142" i="2" s="1"/>
  <c r="BO142" i="2" s="1"/>
  <c r="BP142" i="2"/>
  <c r="P143" i="2"/>
  <c r="BN143" i="2" s="1"/>
  <c r="BO143" i="2" s="1"/>
  <c r="P144" i="2"/>
  <c r="BN144" i="2" s="1"/>
  <c r="BO144" i="2" s="1"/>
  <c r="BP144" i="2"/>
  <c r="P145" i="2"/>
  <c r="BN145" i="2" s="1"/>
  <c r="BO145" i="2" s="1"/>
  <c r="P146" i="2"/>
  <c r="BN146" i="2" s="1"/>
  <c r="BO146" i="2" s="1"/>
  <c r="BP146" i="2"/>
  <c r="P147" i="2"/>
  <c r="BN147" i="2" s="1"/>
  <c r="BO147" i="2" s="1"/>
  <c r="P148" i="2"/>
  <c r="BN148" i="2" s="1"/>
  <c r="BO148" i="2" s="1"/>
  <c r="BP148" i="2"/>
  <c r="P149" i="2"/>
  <c r="BN149" i="2" s="1"/>
  <c r="BO149" i="2" s="1"/>
  <c r="P150" i="2"/>
  <c r="BN150" i="2" s="1"/>
  <c r="BO150" i="2" s="1"/>
  <c r="BP150" i="2"/>
  <c r="P151" i="2"/>
  <c r="BN151" i="2" s="1"/>
  <c r="V150" i="2"/>
  <c r="BO151" i="2"/>
  <c r="BP151" i="2"/>
  <c r="P152" i="2"/>
  <c r="BN152" i="2" s="1"/>
  <c r="P153" i="2"/>
  <c r="BN153" i="2" s="1"/>
  <c r="P154" i="2"/>
  <c r="BN154" i="2" s="1"/>
  <c r="P155" i="2"/>
  <c r="BN155" i="2" s="1"/>
  <c r="P156" i="2"/>
  <c r="BN156" i="2" s="1"/>
  <c r="P157" i="2"/>
  <c r="BN157" i="2" s="1"/>
  <c r="P158" i="2"/>
  <c r="BN158" i="2" s="1"/>
  <c r="P159" i="2"/>
  <c r="BN159" i="2" s="1"/>
  <c r="P160" i="2"/>
  <c r="BN160" i="2" s="1"/>
  <c r="P161" i="2"/>
  <c r="BN161" i="2" s="1"/>
  <c r="P162" i="2"/>
  <c r="BN162" i="2" s="1"/>
  <c r="BN126" i="2"/>
  <c r="P127" i="2"/>
  <c r="Q127" i="2" s="1"/>
  <c r="BN127" i="2"/>
  <c r="BO127" i="2" s="1"/>
  <c r="BU127" i="2"/>
  <c r="BU128" i="2"/>
  <c r="BV128" i="2" s="1"/>
  <c r="AO128" i="2"/>
  <c r="BW128" i="2"/>
  <c r="BU129" i="2"/>
  <c r="BU130" i="2"/>
  <c r="AO130" i="2"/>
  <c r="BU132" i="2"/>
  <c r="BW132" i="2" s="1"/>
  <c r="AO132" i="2"/>
  <c r="AO133" i="2"/>
  <c r="BU134" i="2"/>
  <c r="BV134" i="2" s="1"/>
  <c r="AO134" i="2"/>
  <c r="BU135" i="2"/>
  <c r="AO135" i="2"/>
  <c r="BU136" i="2"/>
  <c r="BV136" i="2" s="1"/>
  <c r="AO136" i="2"/>
  <c r="BW136" i="2"/>
  <c r="BU137" i="2"/>
  <c r="BU138" i="2"/>
  <c r="BW138" i="2" s="1"/>
  <c r="AO138" i="2"/>
  <c r="BU139" i="2"/>
  <c r="AO139" i="2"/>
  <c r="BU140" i="2"/>
  <c r="BW140" i="2" s="1"/>
  <c r="AO140" i="2"/>
  <c r="BU141" i="2"/>
  <c r="AO141" i="2"/>
  <c r="BU142" i="2"/>
  <c r="BW142" i="2" s="1"/>
  <c r="AO142" i="2"/>
  <c r="BU143" i="2"/>
  <c r="AO143" i="2"/>
  <c r="BU144" i="2"/>
  <c r="BW144" i="2" s="1"/>
  <c r="AO144" i="2"/>
  <c r="BU145" i="2"/>
  <c r="AO145" i="2"/>
  <c r="BU146" i="2"/>
  <c r="BW146" i="2" s="1"/>
  <c r="AO146" i="2"/>
  <c r="BU147" i="2"/>
  <c r="AO147" i="2"/>
  <c r="BU148" i="2"/>
  <c r="BW148" i="2" s="1"/>
  <c r="AO148" i="2"/>
  <c r="BU149" i="2"/>
  <c r="AO149" i="2"/>
  <c r="BU150" i="2"/>
  <c r="BW150" i="2" s="1"/>
  <c r="AO150" i="2"/>
  <c r="BU151" i="2"/>
  <c r="AO151" i="2"/>
  <c r="BU152" i="2"/>
  <c r="BW152" i="2" s="1"/>
  <c r="AO152" i="2"/>
  <c r="BU153" i="2"/>
  <c r="AO153" i="2"/>
  <c r="BU154" i="2"/>
  <c r="BW154" i="2" s="1"/>
  <c r="AO154" i="2"/>
  <c r="BU155" i="2"/>
  <c r="AO155" i="2"/>
  <c r="BU156" i="2"/>
  <c r="BW156" i="2" s="1"/>
  <c r="AO156" i="2"/>
  <c r="BU157" i="2"/>
  <c r="AO157" i="2"/>
  <c r="BU158" i="2"/>
  <c r="BW158" i="2" s="1"/>
  <c r="AO158" i="2"/>
  <c r="BU159" i="2"/>
  <c r="AO159" i="2"/>
  <c r="BU160" i="2"/>
  <c r="BW160" i="2" s="1"/>
  <c r="AO160" i="2"/>
  <c r="BU161" i="2"/>
  <c r="AO161" i="2"/>
  <c r="BU162" i="2"/>
  <c r="BW162" i="2" s="1"/>
  <c r="AO162" i="2"/>
  <c r="BU126" i="2"/>
  <c r="BN24" i="2"/>
  <c r="BO24" i="2" s="1"/>
  <c r="BN23" i="2"/>
  <c r="BK23" i="2"/>
  <c r="BL23" i="2"/>
  <c r="BM23" i="2" s="1"/>
  <c r="BN22" i="2"/>
  <c r="BO22" i="2" s="1"/>
  <c r="BO23" i="2"/>
  <c r="BP23" i="2" s="1"/>
  <c r="BP127" i="2"/>
  <c r="BO126" i="2"/>
  <c r="BP126" i="2" s="1"/>
  <c r="BO301" i="2"/>
  <c r="BP301" i="2"/>
  <c r="BO302" i="2"/>
  <c r="BP302" i="2" s="1"/>
  <c r="BO303" i="2"/>
  <c r="BP303" i="2" s="1"/>
  <c r="BO305" i="2"/>
  <c r="BP305" i="2"/>
  <c r="BO306" i="2"/>
  <c r="BP307" i="2"/>
  <c r="BO309" i="2"/>
  <c r="BP309" i="2"/>
  <c r="BO310" i="2"/>
  <c r="BP310" i="2" s="1"/>
  <c r="BP313" i="2"/>
  <c r="BO314" i="2"/>
  <c r="BO315" i="2"/>
  <c r="BP315" i="2" s="1"/>
  <c r="BO316" i="2"/>
  <c r="BP316" i="2" s="1"/>
  <c r="BO317" i="2"/>
  <c r="BP317" i="2"/>
  <c r="BO319" i="2"/>
  <c r="BP319" i="2" s="1"/>
  <c r="BO320" i="2"/>
  <c r="BP320" i="2" s="1"/>
  <c r="BO323" i="2"/>
  <c r="BP323" i="2" s="1"/>
  <c r="BO324" i="2"/>
  <c r="BP325" i="2"/>
  <c r="BO326" i="2"/>
  <c r="BP326" i="2" s="1"/>
  <c r="BO327" i="2"/>
  <c r="BP327" i="2" s="1"/>
  <c r="BO330" i="2"/>
  <c r="BP331" i="2"/>
  <c r="BO333" i="2"/>
  <c r="BP333" i="2" s="1"/>
  <c r="BO334" i="2"/>
  <c r="BP334" i="2" s="1"/>
  <c r="BP335" i="2"/>
  <c r="BN262" i="2"/>
  <c r="BO262" i="2" s="1"/>
  <c r="BN261" i="2"/>
  <c r="BN260" i="2"/>
  <c r="BO260" i="2"/>
  <c r="BO261" i="2"/>
  <c r="BN25" i="2"/>
  <c r="BO25" i="2" s="1"/>
  <c r="BN26" i="2"/>
  <c r="BO26" i="2"/>
  <c r="BN27" i="2"/>
  <c r="BO27" i="2" s="1"/>
  <c r="BN28" i="2"/>
  <c r="BO28" i="2"/>
  <c r="BN29" i="2"/>
  <c r="BO29" i="2" s="1"/>
  <c r="BN30" i="2"/>
  <c r="BO30" i="2" s="1"/>
  <c r="BN31" i="2"/>
  <c r="BO31" i="2" s="1"/>
  <c r="BN32" i="2"/>
  <c r="BO32" i="2" s="1"/>
  <c r="BN33" i="2"/>
  <c r="BO33" i="2" s="1"/>
  <c r="BN34" i="2"/>
  <c r="BO34" i="2"/>
  <c r="BN35" i="2"/>
  <c r="BO35" i="2" s="1"/>
  <c r="BN36" i="2"/>
  <c r="BO36" i="2"/>
  <c r="BN37" i="2"/>
  <c r="BO37" i="2" s="1"/>
  <c r="BN38" i="2"/>
  <c r="BO38" i="2" s="1"/>
  <c r="BN39" i="2"/>
  <c r="BO39" i="2" s="1"/>
  <c r="BN40" i="2"/>
  <c r="BO40" i="2" s="1"/>
  <c r="BN41" i="2"/>
  <c r="BO41" i="2" s="1"/>
  <c r="BN42" i="2"/>
  <c r="BO42" i="2"/>
  <c r="BN43" i="2"/>
  <c r="BO43" i="2" s="1"/>
  <c r="BN44" i="2"/>
  <c r="BO44" i="2"/>
  <c r="BN45" i="2"/>
  <c r="BO45" i="2" s="1"/>
  <c r="BN46" i="2"/>
  <c r="BO46" i="2" s="1"/>
  <c r="BN47" i="2"/>
  <c r="BO47" i="2" s="1"/>
  <c r="BN48" i="2"/>
  <c r="BO48" i="2" s="1"/>
  <c r="BN49" i="2"/>
  <c r="BO49" i="2" s="1"/>
  <c r="BN50" i="2"/>
  <c r="BO50" i="2"/>
  <c r="BN51" i="2"/>
  <c r="BO51" i="2" s="1"/>
  <c r="BN52" i="2"/>
  <c r="BO52" i="2"/>
  <c r="BN53" i="2"/>
  <c r="BO53" i="2" s="1"/>
  <c r="BN54" i="2"/>
  <c r="BO54" i="2" s="1"/>
  <c r="BN55" i="2"/>
  <c r="BO55" i="2" s="1"/>
  <c r="BN56" i="2"/>
  <c r="BO56" i="2" s="1"/>
  <c r="BN57" i="2"/>
  <c r="BO57" i="2" s="1"/>
  <c r="BN58" i="2"/>
  <c r="BO58" i="2"/>
  <c r="BN59" i="2"/>
  <c r="BO59" i="2" s="1"/>
  <c r="BN60" i="2"/>
  <c r="BO60" i="2"/>
  <c r="BN61" i="2"/>
  <c r="BO61" i="2" s="1"/>
  <c r="BN62" i="2"/>
  <c r="BO62" i="2" s="1"/>
  <c r="BN63" i="2"/>
  <c r="BO63" i="2" s="1"/>
  <c r="BN64" i="2"/>
  <c r="BO64" i="2" s="1"/>
  <c r="BN65" i="2"/>
  <c r="BO65" i="2" s="1"/>
  <c r="BN66" i="2"/>
  <c r="BO66" i="2"/>
  <c r="BN67" i="2"/>
  <c r="BO67" i="2" s="1"/>
  <c r="BN68" i="2"/>
  <c r="BO68" i="2"/>
  <c r="BN69" i="2"/>
  <c r="BO69" i="2" s="1"/>
  <c r="BN70" i="2"/>
  <c r="BO70" i="2" s="1"/>
  <c r="BN71" i="2"/>
  <c r="BO71" i="2" s="1"/>
  <c r="BN72" i="2"/>
  <c r="BO72" i="2" s="1"/>
  <c r="BN73" i="2"/>
  <c r="BO73" i="2" s="1"/>
  <c r="BN74" i="2"/>
  <c r="BO74" i="2"/>
  <c r="BN75" i="2"/>
  <c r="BO75" i="2" s="1"/>
  <c r="BN76" i="2"/>
  <c r="BO76" i="2"/>
  <c r="BN77" i="2"/>
  <c r="BO77" i="2" s="1"/>
  <c r="BN78" i="2"/>
  <c r="BO78" i="2" s="1"/>
  <c r="BN79" i="2"/>
  <c r="BO79" i="2" s="1"/>
  <c r="BN80" i="2"/>
  <c r="BO80" i="2" s="1"/>
  <c r="BN81" i="2"/>
  <c r="BO81" i="2" s="1"/>
  <c r="BN82" i="2"/>
  <c r="BO82" i="2"/>
  <c r="BN83" i="2"/>
  <c r="BO83" i="2" s="1"/>
  <c r="BN84" i="2"/>
  <c r="BO84" i="2"/>
  <c r="BN85" i="2"/>
  <c r="BO85" i="2" s="1"/>
  <c r="BN86" i="2"/>
  <c r="BO86" i="2" s="1"/>
  <c r="BN87" i="2"/>
  <c r="BO87" i="2" s="1"/>
  <c r="BN88" i="2"/>
  <c r="BO88" i="2" s="1"/>
  <c r="BN89" i="2"/>
  <c r="BO89" i="2" s="1"/>
  <c r="BN90" i="2"/>
  <c r="BO90" i="2"/>
  <c r="BN91" i="2"/>
  <c r="BO91" i="2" s="1"/>
  <c r="BN92" i="2"/>
  <c r="BO92" i="2"/>
  <c r="BN93" i="2"/>
  <c r="BO93" i="2" s="1"/>
  <c r="BN94" i="2"/>
  <c r="BO94" i="2" s="1"/>
  <c r="BN95" i="2"/>
  <c r="BO95" i="2" s="1"/>
  <c r="BN96" i="2"/>
  <c r="BO96" i="2" s="1"/>
  <c r="BN97" i="2"/>
  <c r="BO97" i="2" s="1"/>
  <c r="BN98" i="2"/>
  <c r="BO98" i="2"/>
  <c r="BN99" i="2"/>
  <c r="BO99" i="2" s="1"/>
  <c r="BN100" i="2"/>
  <c r="BO100" i="2"/>
  <c r="BN101" i="2"/>
  <c r="BO101" i="2" s="1"/>
  <c r="BN102" i="2"/>
  <c r="BO102" i="2" s="1"/>
  <c r="BN103" i="2"/>
  <c r="BO103" i="2" s="1"/>
  <c r="BN104" i="2"/>
  <c r="BO104" i="2" s="1"/>
  <c r="BN105" i="2"/>
  <c r="BO105" i="2" s="1"/>
  <c r="BN106" i="2"/>
  <c r="BO106" i="2"/>
  <c r="BN107" i="2"/>
  <c r="BO107" i="2" s="1"/>
  <c r="BN108" i="2"/>
  <c r="BO108" i="2"/>
  <c r="BN109" i="2"/>
  <c r="BO109" i="2" s="1"/>
  <c r="BN110" i="2"/>
  <c r="BO110" i="2"/>
  <c r="BN111" i="2"/>
  <c r="BO111" i="2" s="1"/>
  <c r="BN112" i="2"/>
  <c r="BO112" i="2" s="1"/>
  <c r="BN113" i="2"/>
  <c r="BO113" i="2" s="1"/>
  <c r="BN114" i="2"/>
  <c r="BO114" i="2"/>
  <c r="BN115" i="2"/>
  <c r="BO115" i="2" s="1"/>
  <c r="BN116" i="2"/>
  <c r="BO116" i="2"/>
  <c r="BN117" i="2"/>
  <c r="BO117" i="2" s="1"/>
  <c r="BN118" i="2"/>
  <c r="BO118" i="2" s="1"/>
  <c r="BN119" i="2"/>
  <c r="BO119" i="2" s="1"/>
  <c r="BN120" i="2"/>
  <c r="BO120" i="2" s="1"/>
  <c r="BN121" i="2"/>
  <c r="BO121" i="2" s="1"/>
  <c r="BN122" i="2"/>
  <c r="BO122" i="2"/>
  <c r="BN123" i="2"/>
  <c r="BO123" i="2" s="1"/>
  <c r="BN124" i="2"/>
  <c r="BO124" i="2"/>
  <c r="BN125" i="2"/>
  <c r="BO125" i="2" s="1"/>
  <c r="BN200" i="2"/>
  <c r="BO200" i="2" s="1"/>
  <c r="BN201" i="2"/>
  <c r="BO201" i="2" s="1"/>
  <c r="BN202" i="2"/>
  <c r="BO202" i="2" s="1"/>
  <c r="BN203" i="2"/>
  <c r="BO203" i="2" s="1"/>
  <c r="BN204" i="2"/>
  <c r="BO204" i="2"/>
  <c r="BN205" i="2"/>
  <c r="BO205" i="2" s="1"/>
  <c r="BN206" i="2"/>
  <c r="BO206" i="2"/>
  <c r="BN207" i="2"/>
  <c r="BO207" i="2" s="1"/>
  <c r="BN208" i="2"/>
  <c r="BO208" i="2"/>
  <c r="BN209" i="2"/>
  <c r="BO209" i="2" s="1"/>
  <c r="BN210" i="2"/>
  <c r="BO210" i="2" s="1"/>
  <c r="BN211" i="2"/>
  <c r="BO211" i="2" s="1"/>
  <c r="BN212" i="2"/>
  <c r="BO212" i="2"/>
  <c r="BN213" i="2"/>
  <c r="BO213" i="2" s="1"/>
  <c r="BN214" i="2"/>
  <c r="BO214" i="2" s="1"/>
  <c r="BN215" i="2"/>
  <c r="BO215" i="2"/>
  <c r="BN216" i="2"/>
  <c r="BO216" i="2" s="1"/>
  <c r="BN217" i="2"/>
  <c r="BO217" i="2" s="1"/>
  <c r="BN218" i="2"/>
  <c r="BO218" i="2" s="1"/>
  <c r="BN219" i="2"/>
  <c r="BO219" i="2" s="1"/>
  <c r="BN220" i="2"/>
  <c r="BO220" i="2" s="1"/>
  <c r="BN221" i="2"/>
  <c r="BO221" i="2" s="1"/>
  <c r="BN222" i="2"/>
  <c r="BO222" i="2" s="1"/>
  <c r="BN223" i="2"/>
  <c r="BO223" i="2"/>
  <c r="BN224" i="2"/>
  <c r="BO224" i="2" s="1"/>
  <c r="BN225" i="2"/>
  <c r="BO225" i="2" s="1"/>
  <c r="BN226" i="2"/>
  <c r="BO226" i="2" s="1"/>
  <c r="BN227" i="2"/>
  <c r="BO227" i="2"/>
  <c r="BN228" i="2"/>
  <c r="BO228" i="2" s="1"/>
  <c r="BN229" i="2"/>
  <c r="BO229" i="2" s="1"/>
  <c r="BN230" i="2"/>
  <c r="BO230" i="2" s="1"/>
  <c r="BN231" i="2"/>
  <c r="BO231" i="2"/>
  <c r="BN232" i="2"/>
  <c r="BO232" i="2" s="1"/>
  <c r="BN233" i="2"/>
  <c r="BO233" i="2" s="1"/>
  <c r="BN234" i="2"/>
  <c r="BO234" i="2" s="1"/>
  <c r="BN235" i="2"/>
  <c r="BO235" i="2" s="1"/>
  <c r="BN236" i="2"/>
  <c r="BO236" i="2" s="1"/>
  <c r="BN237" i="2"/>
  <c r="BO237" i="2" s="1"/>
  <c r="BN238" i="2"/>
  <c r="BO238" i="2" s="1"/>
  <c r="BN239" i="2"/>
  <c r="BO239" i="2"/>
  <c r="BN240" i="2"/>
  <c r="BO240" i="2" s="1"/>
  <c r="BN241" i="2"/>
  <c r="BO241" i="2" s="1"/>
  <c r="BN242" i="2"/>
  <c r="BO242" i="2" s="1"/>
  <c r="BN243" i="2"/>
  <c r="BO243" i="2"/>
  <c r="BN244" i="2"/>
  <c r="BO244" i="2" s="1"/>
  <c r="BN245" i="2"/>
  <c r="BO245" i="2" s="1"/>
  <c r="BN246" i="2"/>
  <c r="BO246" i="2" s="1"/>
  <c r="BN247" i="2"/>
  <c r="BO247" i="2"/>
  <c r="BN248" i="2"/>
  <c r="BO248" i="2" s="1"/>
  <c r="BN249" i="2"/>
  <c r="BO249" i="2" s="1"/>
  <c r="BN250" i="2"/>
  <c r="BO250" i="2" s="1"/>
  <c r="BN251" i="2"/>
  <c r="BO251" i="2" s="1"/>
  <c r="BN252" i="2"/>
  <c r="BO252" i="2" s="1"/>
  <c r="BN253" i="2"/>
  <c r="BO253" i="2" s="1"/>
  <c r="BN254" i="2"/>
  <c r="BO254" i="2" s="1"/>
  <c r="BN255" i="2"/>
  <c r="BO255" i="2"/>
  <c r="BN256" i="2"/>
  <c r="BO256" i="2" s="1"/>
  <c r="BN257" i="2"/>
  <c r="BO257" i="2" s="1"/>
  <c r="BN258" i="2"/>
  <c r="BO258" i="2" s="1"/>
  <c r="BN259" i="2"/>
  <c r="BO259" i="2"/>
  <c r="BN21" i="2"/>
  <c r="BO21" i="2" s="1"/>
  <c r="BU25" i="2"/>
  <c r="BU26" i="2"/>
  <c r="BV26" i="2"/>
  <c r="BW26" i="2"/>
  <c r="BU27" i="2"/>
  <c r="BV27" i="2" s="1"/>
  <c r="BW27" i="2"/>
  <c r="BU28" i="2"/>
  <c r="BU29" i="2"/>
  <c r="BU30" i="2"/>
  <c r="BV30" i="2"/>
  <c r="BW30" i="2"/>
  <c r="BU31" i="2"/>
  <c r="BV31" i="2" s="1"/>
  <c r="BU32" i="2"/>
  <c r="BU33" i="2"/>
  <c r="BU34" i="2"/>
  <c r="BV34" i="2" s="1"/>
  <c r="BU35" i="2"/>
  <c r="BV35" i="2" s="1"/>
  <c r="BW35" i="2"/>
  <c r="BU36" i="2"/>
  <c r="BU37" i="2"/>
  <c r="BU38" i="2"/>
  <c r="BW38" i="2" s="1"/>
  <c r="BV38" i="2"/>
  <c r="BU39" i="2"/>
  <c r="BV39" i="2" s="1"/>
  <c r="BW39" i="2"/>
  <c r="BU40" i="2"/>
  <c r="BU41" i="2"/>
  <c r="BU42" i="2"/>
  <c r="BV42" i="2"/>
  <c r="BW42" i="2"/>
  <c r="BU43" i="2"/>
  <c r="BV43" i="2" s="1"/>
  <c r="BW43" i="2"/>
  <c r="BU44" i="2"/>
  <c r="BU45" i="2"/>
  <c r="BU46" i="2"/>
  <c r="BV46" i="2"/>
  <c r="BW46" i="2"/>
  <c r="BU47" i="2"/>
  <c r="BV47" i="2" s="1"/>
  <c r="BU48" i="2"/>
  <c r="BU49" i="2"/>
  <c r="BU50" i="2"/>
  <c r="BV50" i="2" s="1"/>
  <c r="BU51" i="2"/>
  <c r="BV51" i="2" s="1"/>
  <c r="BW51" i="2"/>
  <c r="BU52" i="2"/>
  <c r="BW52" i="2" s="1"/>
  <c r="BV52" i="2"/>
  <c r="BU53" i="2"/>
  <c r="BW53" i="2" s="1"/>
  <c r="BV53" i="2"/>
  <c r="BU54" i="2"/>
  <c r="BU55" i="2"/>
  <c r="BW55" i="2" s="1"/>
  <c r="BV55" i="2"/>
  <c r="BU56" i="2"/>
  <c r="BV56" i="2" s="1"/>
  <c r="BW56" i="2"/>
  <c r="BU57" i="2"/>
  <c r="BW57" i="2" s="1"/>
  <c r="BV57" i="2"/>
  <c r="BU58" i="2"/>
  <c r="BU59" i="2"/>
  <c r="BW59" i="2" s="1"/>
  <c r="BV59" i="2"/>
  <c r="BU60" i="2"/>
  <c r="BV60" i="2" s="1"/>
  <c r="BW60" i="2"/>
  <c r="BU61" i="2"/>
  <c r="BW61" i="2" s="1"/>
  <c r="BV61" i="2"/>
  <c r="BU62" i="2"/>
  <c r="BU63" i="2"/>
  <c r="BW63" i="2" s="1"/>
  <c r="BV63" i="2"/>
  <c r="BU64" i="2"/>
  <c r="BV64" i="2" s="1"/>
  <c r="BW64" i="2"/>
  <c r="BU65" i="2"/>
  <c r="BW65" i="2" s="1"/>
  <c r="BV65" i="2"/>
  <c r="BU66" i="2"/>
  <c r="BU67" i="2"/>
  <c r="BW67" i="2" s="1"/>
  <c r="BV67" i="2"/>
  <c r="BU68" i="2"/>
  <c r="BV68" i="2" s="1"/>
  <c r="BW68" i="2"/>
  <c r="BU69" i="2"/>
  <c r="BW69" i="2" s="1"/>
  <c r="BV69" i="2"/>
  <c r="BU70" i="2"/>
  <c r="BU71" i="2"/>
  <c r="BW71" i="2" s="1"/>
  <c r="BV71" i="2"/>
  <c r="BU72" i="2"/>
  <c r="BV72" i="2"/>
  <c r="BW72" i="2"/>
  <c r="BU73" i="2"/>
  <c r="BV73" i="2" s="1"/>
  <c r="BU74" i="2"/>
  <c r="BU75" i="2"/>
  <c r="BW75" i="2" s="1"/>
  <c r="BU76" i="2"/>
  <c r="BV76" i="2"/>
  <c r="BW76" i="2"/>
  <c r="BU77" i="2"/>
  <c r="BV77" i="2"/>
  <c r="BW77" i="2"/>
  <c r="BU78" i="2"/>
  <c r="BU79" i="2"/>
  <c r="BW79" i="2" s="1"/>
  <c r="BV79" i="2"/>
  <c r="BU80" i="2"/>
  <c r="BW80" i="2" s="1"/>
  <c r="BV80" i="2"/>
  <c r="BU81" i="2"/>
  <c r="BV81" i="2"/>
  <c r="BW81" i="2"/>
  <c r="BU82" i="2"/>
  <c r="BU83" i="2"/>
  <c r="BW83" i="2" s="1"/>
  <c r="BV83" i="2"/>
  <c r="BU84" i="2"/>
  <c r="BV84" i="2" s="1"/>
  <c r="BU85" i="2"/>
  <c r="BW85" i="2" s="1"/>
  <c r="BV85" i="2"/>
  <c r="BU86" i="2"/>
  <c r="BU87" i="2"/>
  <c r="BW87" i="2" s="1"/>
  <c r="BV87" i="2"/>
  <c r="BU88" i="2"/>
  <c r="BV88" i="2"/>
  <c r="BW88" i="2"/>
  <c r="BU89" i="2"/>
  <c r="BV89" i="2" s="1"/>
  <c r="BU90" i="2"/>
  <c r="BU91" i="2"/>
  <c r="BW91" i="2" s="1"/>
  <c r="BU92" i="2"/>
  <c r="BV92" i="2"/>
  <c r="BW92" i="2"/>
  <c r="BU93" i="2"/>
  <c r="BV93" i="2"/>
  <c r="BW93" i="2"/>
  <c r="BU94" i="2"/>
  <c r="BU95" i="2"/>
  <c r="BW95" i="2" s="1"/>
  <c r="BV95" i="2"/>
  <c r="BU96" i="2"/>
  <c r="BW96" i="2" s="1"/>
  <c r="BV96" i="2"/>
  <c r="BU97" i="2"/>
  <c r="BV97" i="2"/>
  <c r="BW97" i="2"/>
  <c r="BU98" i="2"/>
  <c r="BU99" i="2"/>
  <c r="BW99" i="2" s="1"/>
  <c r="BV99" i="2"/>
  <c r="BU100" i="2"/>
  <c r="BV100" i="2" s="1"/>
  <c r="BU101" i="2"/>
  <c r="BW101" i="2" s="1"/>
  <c r="BV101" i="2"/>
  <c r="BU102" i="2"/>
  <c r="BU103" i="2"/>
  <c r="BW103" i="2" s="1"/>
  <c r="BV103" i="2"/>
  <c r="BU104" i="2"/>
  <c r="BV104" i="2"/>
  <c r="BW104" i="2"/>
  <c r="BU105" i="2"/>
  <c r="BV105" i="2" s="1"/>
  <c r="BU106" i="2"/>
  <c r="BU107" i="2"/>
  <c r="BW107" i="2" s="1"/>
  <c r="BU108" i="2"/>
  <c r="BV108" i="2"/>
  <c r="BW108" i="2"/>
  <c r="BU109" i="2"/>
  <c r="BV109" i="2"/>
  <c r="BW109" i="2"/>
  <c r="BU110" i="2"/>
  <c r="BU111" i="2"/>
  <c r="BW111" i="2" s="1"/>
  <c r="BV111" i="2"/>
  <c r="BU112" i="2"/>
  <c r="BW112" i="2" s="1"/>
  <c r="BV112" i="2"/>
  <c r="BU113" i="2"/>
  <c r="BV113" i="2"/>
  <c r="BW113" i="2"/>
  <c r="BU114" i="2"/>
  <c r="BU115" i="2"/>
  <c r="BW115" i="2" s="1"/>
  <c r="BV115" i="2"/>
  <c r="BU116" i="2"/>
  <c r="BV116" i="2" s="1"/>
  <c r="BU117" i="2"/>
  <c r="BW117" i="2" s="1"/>
  <c r="BV117" i="2"/>
  <c r="BU118" i="2"/>
  <c r="BU119" i="2"/>
  <c r="BW119" i="2" s="1"/>
  <c r="BV119" i="2"/>
  <c r="BU120" i="2"/>
  <c r="BV120" i="2"/>
  <c r="BW120" i="2"/>
  <c r="BU121" i="2"/>
  <c r="BV121" i="2" s="1"/>
  <c r="BU122" i="2"/>
  <c r="BU123" i="2"/>
  <c r="BW123" i="2" s="1"/>
  <c r="BU124" i="2"/>
  <c r="BV124" i="2"/>
  <c r="BW124" i="2"/>
  <c r="BU125" i="2"/>
  <c r="BV125" i="2"/>
  <c r="BW125" i="2"/>
  <c r="AO163" i="2"/>
  <c r="BV163" i="2" s="1"/>
  <c r="AO164" i="2"/>
  <c r="AO165" i="2"/>
  <c r="AO166" i="2"/>
  <c r="BW166" i="2" s="1"/>
  <c r="BV166" i="2"/>
  <c r="AO167" i="2"/>
  <c r="BW167" i="2" s="1"/>
  <c r="BV167" i="2"/>
  <c r="AO168" i="2"/>
  <c r="BV168" i="2"/>
  <c r="BW168" i="2"/>
  <c r="AO169" i="2"/>
  <c r="AO170" i="2"/>
  <c r="BW170" i="2" s="1"/>
  <c r="BV170" i="2"/>
  <c r="AO171" i="2"/>
  <c r="BV171" i="2" s="1"/>
  <c r="AO172" i="2"/>
  <c r="BW172" i="2" s="1"/>
  <c r="BV172" i="2"/>
  <c r="AO173" i="2"/>
  <c r="AO174" i="2"/>
  <c r="BW174" i="2" s="1"/>
  <c r="BV174" i="2"/>
  <c r="AO175" i="2"/>
  <c r="BV175" i="2"/>
  <c r="BW175" i="2"/>
  <c r="AO176" i="2"/>
  <c r="BV176" i="2" s="1"/>
  <c r="AO177" i="2"/>
  <c r="AO178" i="2"/>
  <c r="BW178" i="2" s="1"/>
  <c r="AO179" i="2"/>
  <c r="BV179" i="2"/>
  <c r="BW179" i="2"/>
  <c r="AO180" i="2"/>
  <c r="BV180" i="2"/>
  <c r="BW180" i="2"/>
  <c r="AO181" i="2"/>
  <c r="AO182" i="2"/>
  <c r="BW182" i="2" s="1"/>
  <c r="BV182" i="2"/>
  <c r="AO183" i="2"/>
  <c r="BV183" i="2" s="1"/>
  <c r="BW183" i="2"/>
  <c r="AO184" i="2"/>
  <c r="BV184" i="2"/>
  <c r="BW184" i="2"/>
  <c r="AO185" i="2"/>
  <c r="AO186" i="2"/>
  <c r="BW186" i="2" s="1"/>
  <c r="BV186" i="2"/>
  <c r="AO187" i="2"/>
  <c r="BV187" i="2" s="1"/>
  <c r="BW187" i="2"/>
  <c r="AO188" i="2"/>
  <c r="BV188" i="2"/>
  <c r="BW188" i="2"/>
  <c r="AO189" i="2"/>
  <c r="AO190" i="2"/>
  <c r="BW190" i="2" s="1"/>
  <c r="BV190" i="2"/>
  <c r="AO191" i="2"/>
  <c r="BV191" i="2" s="1"/>
  <c r="BW191" i="2"/>
  <c r="AO192" i="2"/>
  <c r="BV192" i="2"/>
  <c r="BW192" i="2"/>
  <c r="AO193" i="2"/>
  <c r="AO194" i="2"/>
  <c r="BW194" i="2" s="1"/>
  <c r="AO195" i="2"/>
  <c r="BV195" i="2" s="1"/>
  <c r="BW195" i="2"/>
  <c r="AO196" i="2"/>
  <c r="BV196" i="2" s="1"/>
  <c r="BW196" i="2"/>
  <c r="AO197" i="2"/>
  <c r="AO198" i="2"/>
  <c r="BW198" i="2" s="1"/>
  <c r="AO199" i="2"/>
  <c r="BV199" i="2" s="1"/>
  <c r="BW199" i="2"/>
  <c r="BU200" i="2"/>
  <c r="BV200" i="2" s="1"/>
  <c r="BW200" i="2"/>
  <c r="BU201" i="2"/>
  <c r="BV201" i="2" s="1"/>
  <c r="BU202" i="2"/>
  <c r="BW202" i="2" s="1"/>
  <c r="BU203" i="2"/>
  <c r="BV203" i="2" s="1"/>
  <c r="BU204" i="2"/>
  <c r="BV204" i="2" s="1"/>
  <c r="BU205" i="2"/>
  <c r="BV205" i="2" s="1"/>
  <c r="BU206" i="2"/>
  <c r="BW206" i="2" s="1"/>
  <c r="BU207" i="2"/>
  <c r="BV207" i="2" s="1"/>
  <c r="BU208" i="2"/>
  <c r="BV208" i="2" s="1"/>
  <c r="BW208" i="2"/>
  <c r="BU209" i="2"/>
  <c r="BV209" i="2" s="1"/>
  <c r="BU210" i="2"/>
  <c r="BW210" i="2" s="1"/>
  <c r="BV210" i="2"/>
  <c r="BU211" i="2"/>
  <c r="BV211" i="2" s="1"/>
  <c r="BU212" i="2"/>
  <c r="BV212" i="2" s="1"/>
  <c r="BW212" i="2"/>
  <c r="BU213" i="2"/>
  <c r="BV213" i="2" s="1"/>
  <c r="BU214" i="2"/>
  <c r="BW214" i="2" s="1"/>
  <c r="BV214" i="2"/>
  <c r="BU215" i="2"/>
  <c r="BV215" i="2" s="1"/>
  <c r="BU216" i="2"/>
  <c r="BV216" i="2"/>
  <c r="BW216" i="2"/>
  <c r="BU217" i="2"/>
  <c r="BV217" i="2" s="1"/>
  <c r="BU218" i="2"/>
  <c r="BW218" i="2" s="1"/>
  <c r="BV218" i="2"/>
  <c r="BU219" i="2"/>
  <c r="BV219" i="2" s="1"/>
  <c r="BU220" i="2"/>
  <c r="BV220" i="2" s="1"/>
  <c r="BW220" i="2"/>
  <c r="BU221" i="2"/>
  <c r="BV221" i="2" s="1"/>
  <c r="BU222" i="2"/>
  <c r="BW222" i="2" s="1"/>
  <c r="BV222" i="2"/>
  <c r="BU223" i="2"/>
  <c r="BV223" i="2" s="1"/>
  <c r="BU224" i="2"/>
  <c r="BV224" i="2"/>
  <c r="BW224" i="2"/>
  <c r="BU225" i="2"/>
  <c r="BV225" i="2" s="1"/>
  <c r="BU226" i="2"/>
  <c r="BW226" i="2" s="1"/>
  <c r="BU227" i="2"/>
  <c r="BV227" i="2" s="1"/>
  <c r="BU228" i="2"/>
  <c r="BV228" i="2"/>
  <c r="BW228" i="2"/>
  <c r="BU229" i="2"/>
  <c r="BV229" i="2" s="1"/>
  <c r="BU230" i="2"/>
  <c r="BW230" i="2" s="1"/>
  <c r="BU231" i="2"/>
  <c r="BV231" i="2" s="1"/>
  <c r="BU232" i="2"/>
  <c r="BV232" i="2" s="1"/>
  <c r="BU233" i="2"/>
  <c r="BV233" i="2" s="1"/>
  <c r="BU234" i="2"/>
  <c r="BW234" i="2" s="1"/>
  <c r="BU235" i="2"/>
  <c r="BV235" i="2" s="1"/>
  <c r="BU236" i="2"/>
  <c r="BW236" i="2" s="1"/>
  <c r="BV236" i="2"/>
  <c r="BU237" i="2"/>
  <c r="BV237" i="2" s="1"/>
  <c r="BW237" i="2"/>
  <c r="BU238" i="2"/>
  <c r="BW238" i="2" s="1"/>
  <c r="BU239" i="2"/>
  <c r="BV239" i="2" s="1"/>
  <c r="BW239" i="2"/>
  <c r="BU240" i="2"/>
  <c r="BV240" i="2" s="1"/>
  <c r="BU241" i="2"/>
  <c r="BV241" i="2" s="1"/>
  <c r="BW241" i="2"/>
  <c r="BU242" i="2"/>
  <c r="BW242" i="2" s="1"/>
  <c r="BV242" i="2"/>
  <c r="BU243" i="2"/>
  <c r="BV243" i="2" s="1"/>
  <c r="BU244" i="2"/>
  <c r="BV244" i="2" s="1"/>
  <c r="BU245" i="2"/>
  <c r="BV245" i="2" s="1"/>
  <c r="BW245" i="2"/>
  <c r="BU246" i="2"/>
  <c r="BW246" i="2" s="1"/>
  <c r="BV246" i="2"/>
  <c r="BU247" i="2"/>
  <c r="BV247" i="2" s="1"/>
  <c r="BW247" i="2"/>
  <c r="BU248" i="2"/>
  <c r="BV248" i="2"/>
  <c r="BW248" i="2"/>
  <c r="BU249" i="2"/>
  <c r="BV249" i="2" s="1"/>
  <c r="BU250" i="2"/>
  <c r="BW250" i="2" s="1"/>
  <c r="BV250" i="2"/>
  <c r="BU251" i="2"/>
  <c r="BV251" i="2" s="1"/>
  <c r="BU252" i="2"/>
  <c r="BV252" i="2" s="1"/>
  <c r="BU253" i="2"/>
  <c r="BV253" i="2" s="1"/>
  <c r="BW253" i="2"/>
  <c r="BU254" i="2"/>
  <c r="BW254" i="2" s="1"/>
  <c r="BU255" i="2"/>
  <c r="BV255" i="2" s="1"/>
  <c r="BW255" i="2"/>
  <c r="BU256" i="2"/>
  <c r="BV256" i="2" s="1"/>
  <c r="BW256" i="2"/>
  <c r="BU257" i="2"/>
  <c r="BV257" i="2" s="1"/>
  <c r="BU258" i="2"/>
  <c r="BW258" i="2" s="1"/>
  <c r="BV258" i="2"/>
  <c r="BU259" i="2"/>
  <c r="BV259" i="2" s="1"/>
  <c r="BU260" i="2"/>
  <c r="BV260" i="2"/>
  <c r="BW260" i="2"/>
  <c r="BU261" i="2"/>
  <c r="BV261" i="2" s="1"/>
  <c r="BU262" i="2"/>
  <c r="BW262" i="2" s="1"/>
  <c r="BV262" i="2"/>
  <c r="BV299" i="2"/>
  <c r="BW299" i="2"/>
  <c r="AO300" i="2"/>
  <c r="BU300" i="2"/>
  <c r="BV300" i="2"/>
  <c r="AO302" i="2"/>
  <c r="BU302" i="2"/>
  <c r="BV302" i="2" s="1"/>
  <c r="AO303" i="2"/>
  <c r="BU303" i="2"/>
  <c r="BV303" i="2" s="1"/>
  <c r="AO304" i="2"/>
  <c r="BU304" i="2"/>
  <c r="BV304" i="2" s="1"/>
  <c r="BW304" i="2"/>
  <c r="AO306" i="2"/>
  <c r="BU306" i="2"/>
  <c r="BV306" i="2" s="1"/>
  <c r="BW306" i="2"/>
  <c r="AO307" i="2"/>
  <c r="BW307" i="2" s="1"/>
  <c r="BU307" i="2"/>
  <c r="AO308" i="2"/>
  <c r="BU308" i="2"/>
  <c r="BV308" i="2" s="1"/>
  <c r="AO309" i="2"/>
  <c r="BU309" i="2"/>
  <c r="BV309" i="2" s="1"/>
  <c r="AO310" i="2"/>
  <c r="BW310" i="2" s="1"/>
  <c r="BU310" i="2"/>
  <c r="AO311" i="2"/>
  <c r="BU311" i="2"/>
  <c r="BV311" i="2" s="1"/>
  <c r="AO312" i="2"/>
  <c r="BU312" i="2"/>
  <c r="BV312" i="2" s="1"/>
  <c r="BW312" i="2"/>
  <c r="AO313" i="2"/>
  <c r="BU313" i="2"/>
  <c r="BV313" i="2" s="1"/>
  <c r="AO314" i="2"/>
  <c r="BU314" i="2"/>
  <c r="BV314" i="2" s="1"/>
  <c r="AO315" i="2"/>
  <c r="BU315" i="2"/>
  <c r="BV315" i="2" s="1"/>
  <c r="BW315" i="2"/>
  <c r="AO316" i="2"/>
  <c r="BU316" i="2"/>
  <c r="BV316" i="2" s="1"/>
  <c r="BW316" i="2"/>
  <c r="AO317" i="2"/>
  <c r="BU317" i="2"/>
  <c r="AO318" i="2"/>
  <c r="BU318" i="2"/>
  <c r="BV318" i="2" s="1"/>
  <c r="BW318" i="2"/>
  <c r="AO319" i="2"/>
  <c r="BU319" i="2"/>
  <c r="BV319" i="2" s="1"/>
  <c r="BW319" i="2"/>
  <c r="AO320" i="2"/>
  <c r="BW320" i="2" s="1"/>
  <c r="BU320" i="2"/>
  <c r="AO321" i="2"/>
  <c r="AO322" i="2"/>
  <c r="BW322" i="2" s="1"/>
  <c r="BU322" i="2"/>
  <c r="AO323" i="2"/>
  <c r="BU323" i="2"/>
  <c r="AO324" i="2"/>
  <c r="BU324" i="2"/>
  <c r="AO325" i="2"/>
  <c r="BU325" i="2"/>
  <c r="AO326" i="2"/>
  <c r="BU326" i="2"/>
  <c r="BV326" i="2"/>
  <c r="AO327" i="2"/>
  <c r="BU327" i="2"/>
  <c r="AO328" i="2"/>
  <c r="BU328" i="2"/>
  <c r="AO329" i="2"/>
  <c r="BU329" i="2"/>
  <c r="BV329" i="2"/>
  <c r="AO330" i="2"/>
  <c r="BW330" i="2" s="1"/>
  <c r="BU330" i="2"/>
  <c r="AO331" i="2"/>
  <c r="BU331" i="2"/>
  <c r="AO332" i="2"/>
  <c r="BU332" i="2"/>
  <c r="AO333" i="2"/>
  <c r="BU333" i="2"/>
  <c r="AO334" i="2"/>
  <c r="BU334" i="2"/>
  <c r="BV334" i="2"/>
  <c r="BV335" i="2"/>
  <c r="BW335" i="2"/>
  <c r="BU24" i="2"/>
  <c r="BV24" i="2" s="1"/>
  <c r="AO23" i="2"/>
  <c r="BW23" i="2" s="1"/>
  <c r="BU23" i="2"/>
  <c r="BU22" i="2"/>
  <c r="BW22" i="2" s="1"/>
  <c r="BV22" i="2"/>
  <c r="BU21" i="2"/>
  <c r="BW21" i="2" s="1"/>
  <c r="BS21" i="2"/>
  <c r="BL164" i="2"/>
  <c r="BM164" i="2" s="1"/>
  <c r="BL165" i="2"/>
  <c r="BM165" i="2" s="1"/>
  <c r="BL167" i="2"/>
  <c r="BM167" i="2" s="1"/>
  <c r="BL168" i="2"/>
  <c r="BM168" i="2" s="1"/>
  <c r="BL169" i="2"/>
  <c r="BM169" i="2" s="1"/>
  <c r="BL171" i="2"/>
  <c r="BM171" i="2" s="1"/>
  <c r="BL172" i="2"/>
  <c r="BM172" i="2" s="1"/>
  <c r="BL173" i="2"/>
  <c r="BM173" i="2" s="1"/>
  <c r="BL174" i="2"/>
  <c r="BM174" i="2" s="1"/>
  <c r="BL175" i="2"/>
  <c r="BM175" i="2" s="1"/>
  <c r="BL176" i="2"/>
  <c r="BM176" i="2" s="1"/>
  <c r="BL177" i="2"/>
  <c r="BM177" i="2" s="1"/>
  <c r="BL178" i="2"/>
  <c r="BM178" i="2" s="1"/>
  <c r="BL180" i="2"/>
  <c r="BM180" i="2" s="1"/>
  <c r="BL181" i="2"/>
  <c r="BM181" i="2" s="1"/>
  <c r="BL182" i="2"/>
  <c r="BM182" i="2" s="1"/>
  <c r="BL183" i="2"/>
  <c r="BM183" i="2" s="1"/>
  <c r="BL184" i="2"/>
  <c r="BM184" i="2" s="1"/>
  <c r="BL185" i="2"/>
  <c r="BM185" i="2" s="1"/>
  <c r="BL186" i="2"/>
  <c r="BM186" i="2" s="1"/>
  <c r="BL187" i="2"/>
  <c r="BM187" i="2" s="1"/>
  <c r="BL188" i="2"/>
  <c r="BM188" i="2" s="1"/>
  <c r="BL189" i="2"/>
  <c r="BM189" i="2" s="1"/>
  <c r="BL190" i="2"/>
  <c r="BM190" i="2" s="1"/>
  <c r="BL191" i="2"/>
  <c r="BM191" i="2" s="1"/>
  <c r="BL192" i="2"/>
  <c r="BM192" i="2" s="1"/>
  <c r="BL193" i="2"/>
  <c r="BM193" i="2" s="1"/>
  <c r="BL194" i="2"/>
  <c r="BM194" i="2" s="1"/>
  <c r="BL195" i="2"/>
  <c r="BM195" i="2" s="1"/>
  <c r="BL196" i="2"/>
  <c r="BM196" i="2" s="1"/>
  <c r="BL197" i="2"/>
  <c r="BM197" i="2" s="1"/>
  <c r="BL198" i="2"/>
  <c r="BM198" i="2" s="1"/>
  <c r="BL199" i="2"/>
  <c r="BM199" i="2" s="1"/>
  <c r="BL228" i="2"/>
  <c r="BM228" i="2" s="1"/>
  <c r="BL229" i="2"/>
  <c r="BM229" i="2" s="1"/>
  <c r="BL231" i="2"/>
  <c r="BM231" i="2" s="1"/>
  <c r="BL232" i="2"/>
  <c r="BM232" i="2" s="1"/>
  <c r="BL233" i="2"/>
  <c r="BM233" i="2" s="1"/>
  <c r="BL235" i="2"/>
  <c r="BM235" i="2" s="1"/>
  <c r="BL236" i="2"/>
  <c r="BM236" i="2" s="1"/>
  <c r="BL237" i="2"/>
  <c r="BM237" i="2" s="1"/>
  <c r="BL239" i="2"/>
  <c r="BM239" i="2" s="1"/>
  <c r="BL240" i="2"/>
  <c r="BM240" i="2" s="1"/>
  <c r="BL241" i="2"/>
  <c r="BM241" i="2" s="1"/>
  <c r="BL243" i="2"/>
  <c r="BM243" i="2" s="1"/>
  <c r="BL244" i="2"/>
  <c r="BL245" i="2"/>
  <c r="BM245" i="2" s="1"/>
  <c r="BL247" i="2"/>
  <c r="BM247" i="2" s="1"/>
  <c r="BL248" i="2"/>
  <c r="BM248" i="2" s="1"/>
  <c r="BL249" i="2"/>
  <c r="BM249" i="2" s="1"/>
  <c r="BL251" i="2"/>
  <c r="BM251" i="2" s="1"/>
  <c r="BL252" i="2"/>
  <c r="BM252" i="2" s="1"/>
  <c r="BL253" i="2"/>
  <c r="BM253" i="2" s="1"/>
  <c r="BL255" i="2"/>
  <c r="BM255" i="2" s="1"/>
  <c r="BL256" i="2"/>
  <c r="BM256" i="2" s="1"/>
  <c r="BL257" i="2"/>
  <c r="BM257" i="2" s="1"/>
  <c r="BL259" i="2"/>
  <c r="BM259" i="2" s="1"/>
  <c r="BL261" i="2"/>
  <c r="BM261" i="2" s="1"/>
  <c r="BL265" i="2"/>
  <c r="BM265" i="2" s="1"/>
  <c r="BL269" i="2"/>
  <c r="BM269" i="2" s="1"/>
  <c r="BL278" i="2"/>
  <c r="BM278" i="2" s="1"/>
  <c r="BL301" i="2"/>
  <c r="BM301" i="2" s="1"/>
  <c r="BL305" i="2"/>
  <c r="BM305" i="2" s="1"/>
  <c r="BL314" i="2"/>
  <c r="BM314" i="2" s="1"/>
  <c r="BL335" i="2"/>
  <c r="BM335" i="2" s="1"/>
  <c r="BL318" i="2"/>
  <c r="BM318" i="2" s="1"/>
  <c r="BL21" i="2"/>
  <c r="BM21" i="2" s="1"/>
  <c r="BK24" i="2"/>
  <c r="BL24" i="2" s="1"/>
  <c r="BK25" i="2"/>
  <c r="BL25" i="2"/>
  <c r="BM25" i="2" s="1"/>
  <c r="BK26" i="2"/>
  <c r="BL26" i="2" s="1"/>
  <c r="BK27" i="2"/>
  <c r="BK28" i="2"/>
  <c r="BL28" i="2" s="1"/>
  <c r="BK29" i="2"/>
  <c r="BL29" i="2"/>
  <c r="BM29" i="2" s="1"/>
  <c r="BK30" i="2"/>
  <c r="BL30" i="2" s="1"/>
  <c r="BK31" i="2"/>
  <c r="BL31" i="2"/>
  <c r="BK32" i="2"/>
  <c r="BL32" i="2" s="1"/>
  <c r="BK33" i="2"/>
  <c r="BL33" i="2"/>
  <c r="BM33" i="2" s="1"/>
  <c r="BK34" i="2"/>
  <c r="BL34" i="2" s="1"/>
  <c r="BK35" i="2"/>
  <c r="BK36" i="2"/>
  <c r="BL36" i="2" s="1"/>
  <c r="BK37" i="2"/>
  <c r="BL37" i="2"/>
  <c r="BM37" i="2" s="1"/>
  <c r="BK38" i="2"/>
  <c r="BL38" i="2" s="1"/>
  <c r="BK39" i="2"/>
  <c r="BL39" i="2"/>
  <c r="BK40" i="2"/>
  <c r="BL40" i="2" s="1"/>
  <c r="BK41" i="2"/>
  <c r="BL41" i="2"/>
  <c r="BM41" i="2" s="1"/>
  <c r="BK42" i="2"/>
  <c r="BL42" i="2" s="1"/>
  <c r="BK43" i="2"/>
  <c r="BK44" i="2"/>
  <c r="BL44" i="2" s="1"/>
  <c r="BK45" i="2"/>
  <c r="BL45" i="2" s="1"/>
  <c r="BM45" i="2" s="1"/>
  <c r="BK46" i="2"/>
  <c r="BL46" i="2" s="1"/>
  <c r="BK47" i="2"/>
  <c r="BL47" i="2"/>
  <c r="BK48" i="2"/>
  <c r="BL48" i="2" s="1"/>
  <c r="BK49" i="2"/>
  <c r="BL49" i="2"/>
  <c r="BM49" i="2" s="1"/>
  <c r="BK50" i="2"/>
  <c r="BL50" i="2" s="1"/>
  <c r="BK51" i="2"/>
  <c r="BK52" i="2"/>
  <c r="BL52" i="2" s="1"/>
  <c r="BK55" i="2"/>
  <c r="BL55" i="2"/>
  <c r="BK62" i="2"/>
  <c r="BL62" i="2" s="1"/>
  <c r="BK63" i="2"/>
  <c r="BL63" i="2"/>
  <c r="BK64" i="2"/>
  <c r="BL64" i="2" s="1"/>
  <c r="BK65" i="2"/>
  <c r="BL65" i="2" s="1"/>
  <c r="BM65" i="2" s="1"/>
  <c r="BK66" i="2"/>
  <c r="BL66" i="2" s="1"/>
  <c r="BK67" i="2"/>
  <c r="BL67" i="2"/>
  <c r="BK68" i="2"/>
  <c r="BL68" i="2" s="1"/>
  <c r="BK69" i="2"/>
  <c r="BL69" i="2" s="1"/>
  <c r="BM69" i="2" s="1"/>
  <c r="BK70" i="2"/>
  <c r="BL70" i="2" s="1"/>
  <c r="BK71" i="2"/>
  <c r="BL71" i="2" s="1"/>
  <c r="BK72" i="2"/>
  <c r="BL72" i="2" s="1"/>
  <c r="BK73" i="2"/>
  <c r="BL73" i="2"/>
  <c r="BM73" i="2" s="1"/>
  <c r="BK74" i="2"/>
  <c r="BL74" i="2" s="1"/>
  <c r="BK75" i="2"/>
  <c r="BK76" i="2"/>
  <c r="BL76" i="2" s="1"/>
  <c r="BM76" i="2" s="1"/>
  <c r="BK77" i="2"/>
  <c r="BL77" i="2" s="1"/>
  <c r="BM77" i="2" s="1"/>
  <c r="BK78" i="2"/>
  <c r="BL78" i="2" s="1"/>
  <c r="BK79" i="2"/>
  <c r="BL79" i="2" s="1"/>
  <c r="BK80" i="2"/>
  <c r="BL80" i="2" s="1"/>
  <c r="BK81" i="2"/>
  <c r="BL81" i="2"/>
  <c r="BM81" i="2" s="1"/>
  <c r="BK82" i="2"/>
  <c r="BL82" i="2" s="1"/>
  <c r="BK83" i="2"/>
  <c r="BK84" i="2"/>
  <c r="BL84" i="2" s="1"/>
  <c r="BM84" i="2" s="1"/>
  <c r="BK85" i="2"/>
  <c r="BL85" i="2" s="1"/>
  <c r="BM85" i="2" s="1"/>
  <c r="BK86" i="2"/>
  <c r="BL86" i="2" s="1"/>
  <c r="BK87" i="2"/>
  <c r="BL87" i="2" s="1"/>
  <c r="BK88" i="2"/>
  <c r="BL88" i="2" s="1"/>
  <c r="BK89" i="2"/>
  <c r="BL89" i="2"/>
  <c r="BM89" i="2" s="1"/>
  <c r="BK90" i="2"/>
  <c r="BL90" i="2" s="1"/>
  <c r="BK91" i="2"/>
  <c r="BK93" i="2"/>
  <c r="BL93" i="2" s="1"/>
  <c r="BM93" i="2" s="1"/>
  <c r="BK94" i="2"/>
  <c r="BL94" i="2" s="1"/>
  <c r="BM94" i="2" s="1"/>
  <c r="BK95" i="2"/>
  <c r="BL95" i="2" s="1"/>
  <c r="BK96" i="2"/>
  <c r="BL96" i="2" s="1"/>
  <c r="BK97" i="2"/>
  <c r="BL97" i="2" s="1"/>
  <c r="BK98" i="2"/>
  <c r="BL98" i="2"/>
  <c r="BM98" i="2" s="1"/>
  <c r="BK99" i="2"/>
  <c r="BL99" i="2" s="1"/>
  <c r="BK100" i="2"/>
  <c r="BK101" i="2"/>
  <c r="BL101" i="2" s="1"/>
  <c r="BM101" i="2" s="1"/>
  <c r="BK102" i="2"/>
  <c r="BL102" i="2" s="1"/>
  <c r="BM102" i="2" s="1"/>
  <c r="BK104" i="2"/>
  <c r="BL104" i="2" s="1"/>
  <c r="BK105" i="2"/>
  <c r="BL105" i="2" s="1"/>
  <c r="BK106" i="2"/>
  <c r="BL106" i="2" s="1"/>
  <c r="BM106" i="2" s="1"/>
  <c r="BK107" i="2"/>
  <c r="BL107" i="2" s="1"/>
  <c r="BK108" i="2"/>
  <c r="BK109" i="2"/>
  <c r="BL109" i="2" s="1"/>
  <c r="BM109" i="2" s="1"/>
  <c r="BK110" i="2"/>
  <c r="BL110" i="2"/>
  <c r="BM110" i="2" s="1"/>
  <c r="BK111" i="2"/>
  <c r="BL111" i="2" s="1"/>
  <c r="BK112" i="2"/>
  <c r="BL112" i="2" s="1"/>
  <c r="BK113" i="2"/>
  <c r="BL113" i="2" s="1"/>
  <c r="BK114" i="2"/>
  <c r="BL114" i="2" s="1"/>
  <c r="BM114" i="2" s="1"/>
  <c r="BK115" i="2"/>
  <c r="BL115" i="2" s="1"/>
  <c r="BK116" i="2"/>
  <c r="BK117" i="2"/>
  <c r="BL117" i="2" s="1"/>
  <c r="BM117" i="2" s="1"/>
  <c r="BK118" i="2"/>
  <c r="BL118" i="2"/>
  <c r="BM118" i="2" s="1"/>
  <c r="BK119" i="2"/>
  <c r="BL119" i="2" s="1"/>
  <c r="BK120" i="2"/>
  <c r="BL120" i="2" s="1"/>
  <c r="BK121" i="2"/>
  <c r="BL121" i="2" s="1"/>
  <c r="BK122" i="2"/>
  <c r="BL122" i="2" s="1"/>
  <c r="BM122" i="2" s="1"/>
  <c r="BK123" i="2"/>
  <c r="BL123" i="2" s="1"/>
  <c r="BK124" i="2"/>
  <c r="BK125" i="2"/>
  <c r="BL125" i="2" s="1"/>
  <c r="BM125" i="2" s="1"/>
  <c r="BL126" i="2"/>
  <c r="BM126" i="2"/>
  <c r="BK163" i="2"/>
  <c r="BL163" i="2"/>
  <c r="BK200" i="2"/>
  <c r="BL200" i="2"/>
  <c r="BK201" i="2"/>
  <c r="BL201" i="2"/>
  <c r="BM201" i="2" s="1"/>
  <c r="BK202" i="2"/>
  <c r="BL202" i="2" s="1"/>
  <c r="BK203" i="2"/>
  <c r="BL203" i="2" s="1"/>
  <c r="BK204" i="2"/>
  <c r="BL204" i="2" s="1"/>
  <c r="BM204" i="2" s="1"/>
  <c r="BK205" i="2"/>
  <c r="BL205" i="2" s="1"/>
  <c r="BM205" i="2" s="1"/>
  <c r="BK206" i="2"/>
  <c r="BL206" i="2" s="1"/>
  <c r="BM206" i="2"/>
  <c r="BK207" i="2"/>
  <c r="BL207" i="2"/>
  <c r="BK208" i="2"/>
  <c r="BL208" i="2"/>
  <c r="BK209" i="2"/>
  <c r="BM209" i="2" s="1"/>
  <c r="BL209" i="2"/>
  <c r="BK210" i="2"/>
  <c r="BL210" i="2" s="1"/>
  <c r="BK211" i="2"/>
  <c r="BL211" i="2" s="1"/>
  <c r="BK212" i="2"/>
  <c r="BL212" i="2" s="1"/>
  <c r="BM212" i="2" s="1"/>
  <c r="BK213" i="2"/>
  <c r="BK214" i="2"/>
  <c r="BL214" i="2" s="1"/>
  <c r="BM214" i="2"/>
  <c r="BK215" i="2"/>
  <c r="BL215" i="2"/>
  <c r="BK216" i="2"/>
  <c r="BL216" i="2"/>
  <c r="BK217" i="2"/>
  <c r="BL217" i="2"/>
  <c r="BM217" i="2" s="1"/>
  <c r="BK218" i="2"/>
  <c r="BL218" i="2" s="1"/>
  <c r="BK219" i="2"/>
  <c r="BL219" i="2" s="1"/>
  <c r="BK220" i="2"/>
  <c r="BL220" i="2" s="1"/>
  <c r="BM220" i="2" s="1"/>
  <c r="BK221" i="2"/>
  <c r="BL221" i="2" s="1"/>
  <c r="BM221" i="2" s="1"/>
  <c r="BK222" i="2"/>
  <c r="BL222" i="2" s="1"/>
  <c r="BM222" i="2"/>
  <c r="BK223" i="2"/>
  <c r="BL223" i="2"/>
  <c r="BK224" i="2"/>
  <c r="BL224" i="2"/>
  <c r="BK225" i="2"/>
  <c r="BM225" i="2" s="1"/>
  <c r="BL225" i="2"/>
  <c r="BK227" i="2"/>
  <c r="BL227" i="2" s="1"/>
  <c r="BK262" i="2"/>
  <c r="BL262" i="2" s="1"/>
  <c r="BL263" i="2"/>
  <c r="BM263" i="2" s="1"/>
  <c r="BL264" i="2"/>
  <c r="BM264" i="2" s="1"/>
  <c r="BL266" i="2"/>
  <c r="BM266" i="2" s="1"/>
  <c r="BL267" i="2"/>
  <c r="BM267" i="2" s="1"/>
  <c r="BL268" i="2"/>
  <c r="BM268" i="2"/>
  <c r="BL270" i="2"/>
  <c r="BM270" i="2" s="1"/>
  <c r="BL271" i="2"/>
  <c r="BM271" i="2" s="1"/>
  <c r="BL272" i="2"/>
  <c r="BM272" i="2" s="1"/>
  <c r="BL273" i="2"/>
  <c r="BM273" i="2" s="1"/>
  <c r="BL274" i="2"/>
  <c r="BM274" i="2" s="1"/>
  <c r="BL275" i="2"/>
  <c r="BM275" i="2" s="1"/>
  <c r="BL276" i="2"/>
  <c r="BM276" i="2" s="1"/>
  <c r="BL277" i="2"/>
  <c r="BM277" i="2"/>
  <c r="BL279" i="2"/>
  <c r="BM279" i="2" s="1"/>
  <c r="BL280" i="2"/>
  <c r="BM280" i="2" s="1"/>
  <c r="BL281" i="2"/>
  <c r="BM281" i="2" s="1"/>
  <c r="BL282" i="2"/>
  <c r="BM282" i="2" s="1"/>
  <c r="BL283" i="2"/>
  <c r="BM283" i="2" s="1"/>
  <c r="BL284" i="2"/>
  <c r="BM284" i="2" s="1"/>
  <c r="BL285" i="2"/>
  <c r="BM285" i="2" s="1"/>
  <c r="BL286" i="2"/>
  <c r="BM286" i="2"/>
  <c r="BL287" i="2"/>
  <c r="BM287" i="2" s="1"/>
  <c r="BL288" i="2"/>
  <c r="BM288" i="2" s="1"/>
  <c r="BL289" i="2"/>
  <c r="BM289" i="2" s="1"/>
  <c r="BL290" i="2"/>
  <c r="BM290" i="2" s="1"/>
  <c r="BL291" i="2"/>
  <c r="BM291" i="2" s="1"/>
  <c r="BL292" i="2"/>
  <c r="BM292" i="2" s="1"/>
  <c r="BL293" i="2"/>
  <c r="BM293" i="2" s="1"/>
  <c r="BL294" i="2"/>
  <c r="BM294" i="2"/>
  <c r="BL295" i="2"/>
  <c r="BM295" i="2" s="1"/>
  <c r="BL296" i="2"/>
  <c r="BM296" i="2" s="1"/>
  <c r="BL297" i="2"/>
  <c r="BM297" i="2" s="1"/>
  <c r="BL298" i="2"/>
  <c r="BM298" i="2" s="1"/>
  <c r="BL299" i="2"/>
  <c r="BM299" i="2" s="1"/>
  <c r="BL300" i="2"/>
  <c r="BM300" i="2" s="1"/>
  <c r="BL302" i="2"/>
  <c r="BM302" i="2" s="1"/>
  <c r="BL303" i="2"/>
  <c r="BM303" i="2" s="1"/>
  <c r="BL304" i="2"/>
  <c r="BM304" i="2" s="1"/>
  <c r="BL306" i="2"/>
  <c r="BM306" i="2" s="1"/>
  <c r="BL307" i="2"/>
  <c r="BM307" i="2" s="1"/>
  <c r="BL308" i="2"/>
  <c r="BM308" i="2" s="1"/>
  <c r="BL309" i="2"/>
  <c r="BM309" i="2" s="1"/>
  <c r="BL310" i="2"/>
  <c r="BM310" i="2" s="1"/>
  <c r="BL311" i="2"/>
  <c r="BM311" i="2" s="1"/>
  <c r="BL312" i="2"/>
  <c r="BM312" i="2" s="1"/>
  <c r="BL313" i="2"/>
  <c r="BM313" i="2" s="1"/>
  <c r="BL315" i="2"/>
  <c r="BM315" i="2" s="1"/>
  <c r="BL316" i="2"/>
  <c r="BM316" i="2" s="1"/>
  <c r="BL317" i="2"/>
  <c r="BM317" i="2" s="1"/>
  <c r="BL319" i="2"/>
  <c r="BM319" i="2" s="1"/>
  <c r="BL320" i="2"/>
  <c r="BM320" i="2" s="1"/>
  <c r="BL321" i="2"/>
  <c r="BM321" i="2" s="1"/>
  <c r="BL322" i="2"/>
  <c r="BM322" i="2" s="1"/>
  <c r="BL323" i="2"/>
  <c r="BM323" i="2" s="1"/>
  <c r="BL324" i="2"/>
  <c r="BM324" i="2" s="1"/>
  <c r="BL325" i="2"/>
  <c r="BM325" i="2" s="1"/>
  <c r="BL326" i="2"/>
  <c r="BM326" i="2" s="1"/>
  <c r="BL327" i="2"/>
  <c r="BM327" i="2" s="1"/>
  <c r="BL328" i="2"/>
  <c r="BM328" i="2" s="1"/>
  <c r="BL329" i="2"/>
  <c r="BM329" i="2" s="1"/>
  <c r="BL330" i="2"/>
  <c r="BM330" i="2" s="1"/>
  <c r="BL331" i="2"/>
  <c r="BM331" i="2" s="1"/>
  <c r="BL332" i="2"/>
  <c r="BM332" i="2" s="1"/>
  <c r="BL333" i="2"/>
  <c r="BM333" i="2" s="1"/>
  <c r="BL334" i="2"/>
  <c r="BM334" i="2" s="1"/>
  <c r="BR262" i="2"/>
  <c r="BR225" i="2"/>
  <c r="BR224" i="2"/>
  <c r="BR205" i="2"/>
  <c r="BS205" i="2" s="1"/>
  <c r="BR204" i="2"/>
  <c r="BR200" i="2"/>
  <c r="BR180" i="2"/>
  <c r="BR181" i="2"/>
  <c r="BT181" i="2" s="1"/>
  <c r="BR182" i="2"/>
  <c r="BR183" i="2"/>
  <c r="BR184" i="2"/>
  <c r="BR185" i="2"/>
  <c r="BT185" i="2" s="1"/>
  <c r="BR186" i="2"/>
  <c r="BR187" i="2"/>
  <c r="BR188" i="2"/>
  <c r="BR189" i="2"/>
  <c r="BT189" i="2" s="1"/>
  <c r="BR190" i="2"/>
  <c r="BR191" i="2"/>
  <c r="BR192" i="2"/>
  <c r="BR193" i="2"/>
  <c r="BT193" i="2" s="1"/>
  <c r="BR194" i="2"/>
  <c r="BR195" i="2"/>
  <c r="BR196" i="2"/>
  <c r="BR197" i="2"/>
  <c r="BT197" i="2" s="1"/>
  <c r="BR198" i="2"/>
  <c r="BR199" i="2"/>
  <c r="BD163" i="2" a="1"/>
  <c r="BD163" i="2" s="1"/>
  <c r="AU163" i="2"/>
  <c r="BR92" i="2"/>
  <c r="BR25" i="2"/>
  <c r="BR24" i="2"/>
  <c r="BR125" i="2"/>
  <c r="BT125" i="2" s="1"/>
  <c r="BR27" i="2"/>
  <c r="BR28" i="2"/>
  <c r="BR29" i="2"/>
  <c r="BR30" i="2"/>
  <c r="BS30" i="2" s="1"/>
  <c r="BR31" i="2"/>
  <c r="BR32" i="2"/>
  <c r="BS32" i="2" s="1"/>
  <c r="BR33" i="2"/>
  <c r="BR34" i="2"/>
  <c r="BS34" i="2" s="1"/>
  <c r="BR35" i="2"/>
  <c r="BR36" i="2"/>
  <c r="BS36" i="2" s="1"/>
  <c r="BR37" i="2"/>
  <c r="BR38" i="2"/>
  <c r="BS38" i="2" s="1"/>
  <c r="BR39" i="2"/>
  <c r="BR40" i="2"/>
  <c r="BS40" i="2" s="1"/>
  <c r="BR41" i="2"/>
  <c r="BR42" i="2"/>
  <c r="BS42" i="2" s="1"/>
  <c r="BR43" i="2"/>
  <c r="BR44" i="2"/>
  <c r="BS44" i="2" s="1"/>
  <c r="BR45" i="2"/>
  <c r="BR46" i="2"/>
  <c r="BS46" i="2" s="1"/>
  <c r="BR47" i="2"/>
  <c r="BR48" i="2"/>
  <c r="BS48" i="2" s="1"/>
  <c r="BR49" i="2"/>
  <c r="BR50" i="2"/>
  <c r="BS50" i="2" s="1"/>
  <c r="BR51" i="2"/>
  <c r="BR52" i="2"/>
  <c r="BS52" i="2" s="1"/>
  <c r="BR55" i="2"/>
  <c r="BR62" i="2"/>
  <c r="BR63" i="2"/>
  <c r="BS63" i="2" s="1"/>
  <c r="BR64" i="2"/>
  <c r="BR65" i="2"/>
  <c r="BS65" i="2" s="1"/>
  <c r="BR66" i="2"/>
  <c r="BR67" i="2"/>
  <c r="BS67" i="2" s="1"/>
  <c r="BR68" i="2"/>
  <c r="BR69" i="2"/>
  <c r="BS69" i="2" s="1"/>
  <c r="BR70" i="2"/>
  <c r="BR71" i="2"/>
  <c r="BS71" i="2" s="1"/>
  <c r="BR72" i="2"/>
  <c r="BR73" i="2"/>
  <c r="BS73" i="2" s="1"/>
  <c r="BR74" i="2"/>
  <c r="BR75" i="2"/>
  <c r="BS75" i="2" s="1"/>
  <c r="BR76" i="2"/>
  <c r="BR77" i="2"/>
  <c r="BS77" i="2" s="1"/>
  <c r="BR78" i="2"/>
  <c r="BR79" i="2"/>
  <c r="BS79" i="2" s="1"/>
  <c r="BR80" i="2"/>
  <c r="BR81" i="2"/>
  <c r="BS81" i="2" s="1"/>
  <c r="BR82" i="2"/>
  <c r="BR83" i="2"/>
  <c r="BS83" i="2" s="1"/>
  <c r="BR84" i="2"/>
  <c r="BR85" i="2"/>
  <c r="BS85" i="2" s="1"/>
  <c r="BR86" i="2"/>
  <c r="BR87" i="2"/>
  <c r="BS87" i="2" s="1"/>
  <c r="BR88" i="2"/>
  <c r="BR89" i="2"/>
  <c r="BS89" i="2" s="1"/>
  <c r="BR90" i="2"/>
  <c r="BR91" i="2"/>
  <c r="BS91" i="2" s="1"/>
  <c r="BR93" i="2"/>
  <c r="BR94" i="2"/>
  <c r="BS94" i="2" s="1"/>
  <c r="BR95" i="2"/>
  <c r="BR96" i="2"/>
  <c r="BS96" i="2" s="1"/>
  <c r="BR97" i="2"/>
  <c r="BR98" i="2"/>
  <c r="BS98" i="2" s="1"/>
  <c r="BR99" i="2"/>
  <c r="BR100" i="2"/>
  <c r="BS100" i="2" s="1"/>
  <c r="BR101" i="2"/>
  <c r="BR102" i="2"/>
  <c r="BS102" i="2" s="1"/>
  <c r="BR104" i="2"/>
  <c r="BS104" i="2" s="1"/>
  <c r="BR105" i="2"/>
  <c r="BS105" i="2" s="1"/>
  <c r="BR106" i="2"/>
  <c r="BS106" i="2" s="1"/>
  <c r="BR107" i="2"/>
  <c r="BS107" i="2" s="1"/>
  <c r="BR108" i="2"/>
  <c r="BS108" i="2" s="1"/>
  <c r="BR109" i="2"/>
  <c r="BT109" i="2" s="1"/>
  <c r="BR110" i="2"/>
  <c r="BS110" i="2" s="1"/>
  <c r="BR111" i="2"/>
  <c r="BT111" i="2" s="1"/>
  <c r="BR112" i="2"/>
  <c r="BS112" i="2" s="1"/>
  <c r="BR113" i="2"/>
  <c r="BS113" i="2" s="1"/>
  <c r="BR114" i="2"/>
  <c r="BS114" i="2" s="1"/>
  <c r="BR115" i="2"/>
  <c r="BS115" i="2" s="1"/>
  <c r="BR116" i="2"/>
  <c r="BS116" i="2" s="1"/>
  <c r="BR117" i="2"/>
  <c r="BT117" i="2" s="1"/>
  <c r="BR118" i="2"/>
  <c r="BS118" i="2" s="1"/>
  <c r="BR119" i="2"/>
  <c r="BT119" i="2" s="1"/>
  <c r="BR120" i="2"/>
  <c r="BS120" i="2" s="1"/>
  <c r="BR121" i="2"/>
  <c r="BS121" i="2" s="1"/>
  <c r="BR122" i="2"/>
  <c r="BS122" i="2" s="1"/>
  <c r="BR123" i="2"/>
  <c r="BS123" i="2" s="1"/>
  <c r="BR124" i="2"/>
  <c r="BS124" i="2" s="1"/>
  <c r="BR23" i="2"/>
  <c r="BR22" i="2"/>
  <c r="Z22" i="2"/>
  <c r="AU22" i="2"/>
  <c r="BS29" i="2"/>
  <c r="BT29" i="2"/>
  <c r="BT30" i="2"/>
  <c r="BS31" i="2"/>
  <c r="BT31" i="2"/>
  <c r="BS33" i="2"/>
  <c r="BT33" i="2"/>
  <c r="BS35" i="2"/>
  <c r="BT35" i="2"/>
  <c r="BS37" i="2"/>
  <c r="BT37" i="2"/>
  <c r="BT38" i="2"/>
  <c r="BS39" i="2"/>
  <c r="BT39" i="2"/>
  <c r="BS41" i="2"/>
  <c r="BT41" i="2"/>
  <c r="BS43" i="2"/>
  <c r="BT43" i="2"/>
  <c r="BS45" i="2"/>
  <c r="BT45" i="2"/>
  <c r="BT46" i="2"/>
  <c r="BS47" i="2"/>
  <c r="BT47" i="2"/>
  <c r="BS49" i="2"/>
  <c r="BT49" i="2"/>
  <c r="BS51" i="2"/>
  <c r="BT51" i="2"/>
  <c r="BS55" i="2"/>
  <c r="BT55" i="2"/>
  <c r="BS62" i="2"/>
  <c r="BT62" i="2"/>
  <c r="BS64" i="2"/>
  <c r="BT64" i="2"/>
  <c r="BT65" i="2"/>
  <c r="BS66" i="2"/>
  <c r="BT66" i="2"/>
  <c r="BS68" i="2"/>
  <c r="BT68" i="2"/>
  <c r="BT69" i="2"/>
  <c r="BS70" i="2"/>
  <c r="BT70" i="2"/>
  <c r="BS72" i="2"/>
  <c r="BT72" i="2"/>
  <c r="BT73" i="2"/>
  <c r="BS74" i="2"/>
  <c r="BT74" i="2"/>
  <c r="BS76" i="2"/>
  <c r="BT76" i="2"/>
  <c r="BT77" i="2"/>
  <c r="BS78" i="2"/>
  <c r="BT78" i="2"/>
  <c r="BS80" i="2"/>
  <c r="BT80" i="2"/>
  <c r="BT81" i="2"/>
  <c r="BS82" i="2"/>
  <c r="BT82" i="2"/>
  <c r="BS84" i="2"/>
  <c r="BT84" i="2"/>
  <c r="BT85" i="2"/>
  <c r="BS86" i="2"/>
  <c r="BT86" i="2"/>
  <c r="BS88" i="2"/>
  <c r="BT88" i="2"/>
  <c r="BT89" i="2"/>
  <c r="BS90" i="2"/>
  <c r="BT90" i="2"/>
  <c r="BS92" i="2"/>
  <c r="BT92" i="2"/>
  <c r="BS93" i="2"/>
  <c r="BT93" i="2"/>
  <c r="BS95" i="2"/>
  <c r="BT95" i="2"/>
  <c r="BT96" i="2"/>
  <c r="BS97" i="2"/>
  <c r="BT97" i="2"/>
  <c r="BS99" i="2"/>
  <c r="BT99" i="2"/>
  <c r="BS101" i="2"/>
  <c r="BT101" i="2"/>
  <c r="BT104" i="2"/>
  <c r="BT105" i="2"/>
  <c r="BT107" i="2"/>
  <c r="BT108" i="2"/>
  <c r="BS109" i="2"/>
  <c r="BS111" i="2"/>
  <c r="BT112" i="2"/>
  <c r="BT113" i="2"/>
  <c r="BT115" i="2"/>
  <c r="BT116" i="2"/>
  <c r="BS117" i="2"/>
  <c r="BS119" i="2"/>
  <c r="BT120" i="2"/>
  <c r="BT121" i="2"/>
  <c r="BT123" i="2"/>
  <c r="BT124" i="2"/>
  <c r="BS125" i="2"/>
  <c r="BS126" i="2"/>
  <c r="BT126" i="2"/>
  <c r="BR128" i="2"/>
  <c r="BT128" i="2" s="1"/>
  <c r="BR129" i="2"/>
  <c r="BS129" i="2" s="1"/>
  <c r="BR130" i="2"/>
  <c r="BT130" i="2" s="1"/>
  <c r="BR131" i="2"/>
  <c r="BS131" i="2" s="1"/>
  <c r="BR132" i="2"/>
  <c r="BT132" i="2" s="1"/>
  <c r="BS132" i="2"/>
  <c r="BR133" i="2"/>
  <c r="BS133" i="2" s="1"/>
  <c r="BT133" i="2"/>
  <c r="BR134" i="2"/>
  <c r="BT134" i="2" s="1"/>
  <c r="BS134" i="2"/>
  <c r="BR135" i="2"/>
  <c r="BS135" i="2" s="1"/>
  <c r="BR136" i="2"/>
  <c r="BT136" i="2" s="1"/>
  <c r="BR137" i="2"/>
  <c r="BS137" i="2" s="1"/>
  <c r="BR138" i="2"/>
  <c r="BT138" i="2" s="1"/>
  <c r="BR139" i="2"/>
  <c r="BS139" i="2" s="1"/>
  <c r="BR140" i="2"/>
  <c r="BT140" i="2" s="1"/>
  <c r="BS140" i="2"/>
  <c r="BR141" i="2"/>
  <c r="BS141" i="2" s="1"/>
  <c r="BT141" i="2"/>
  <c r="BR142" i="2"/>
  <c r="BT142" i="2" s="1"/>
  <c r="BS142" i="2"/>
  <c r="BR143" i="2"/>
  <c r="BS143" i="2" s="1"/>
  <c r="BR144" i="2"/>
  <c r="BT144" i="2" s="1"/>
  <c r="BR145" i="2"/>
  <c r="BS145" i="2" s="1"/>
  <c r="BR146" i="2"/>
  <c r="BT146" i="2" s="1"/>
  <c r="BR147" i="2"/>
  <c r="BS147" i="2" s="1"/>
  <c r="BR148" i="2"/>
  <c r="BT148" i="2" s="1"/>
  <c r="BS148" i="2"/>
  <c r="BR149" i="2"/>
  <c r="BS149" i="2" s="1"/>
  <c r="BT149" i="2"/>
  <c r="BR150" i="2"/>
  <c r="BT150" i="2" s="1"/>
  <c r="BS150" i="2"/>
  <c r="BR151" i="2"/>
  <c r="BS151" i="2" s="1"/>
  <c r="BR152" i="2"/>
  <c r="BT152" i="2" s="1"/>
  <c r="BR153" i="2"/>
  <c r="BS153" i="2" s="1"/>
  <c r="BR154" i="2"/>
  <c r="BT154" i="2" s="1"/>
  <c r="BR155" i="2"/>
  <c r="BS155" i="2" s="1"/>
  <c r="BR156" i="2"/>
  <c r="BT156" i="2" s="1"/>
  <c r="BS156" i="2"/>
  <c r="BR157" i="2"/>
  <c r="BS157" i="2" s="1"/>
  <c r="BT157" i="2"/>
  <c r="BR158" i="2"/>
  <c r="BT158" i="2" s="1"/>
  <c r="BS158" i="2"/>
  <c r="BR159" i="2"/>
  <c r="BS159" i="2" s="1"/>
  <c r="BR160" i="2"/>
  <c r="BT160" i="2" s="1"/>
  <c r="BS160" i="2"/>
  <c r="BR161" i="2"/>
  <c r="BS161" i="2" s="1"/>
  <c r="BT161" i="2"/>
  <c r="BR162" i="2"/>
  <c r="BT162" i="2" s="1"/>
  <c r="BS162" i="2"/>
  <c r="BS180" i="2"/>
  <c r="BT180" i="2"/>
  <c r="BS181" i="2"/>
  <c r="BS182" i="2"/>
  <c r="BT182" i="2"/>
  <c r="BS183" i="2"/>
  <c r="BT183" i="2"/>
  <c r="BS184" i="2"/>
  <c r="BT184" i="2"/>
  <c r="BS185" i="2"/>
  <c r="BS186" i="2"/>
  <c r="BT186" i="2"/>
  <c r="BS187" i="2"/>
  <c r="BT187" i="2"/>
  <c r="BS188" i="2"/>
  <c r="BT188" i="2"/>
  <c r="BS189" i="2"/>
  <c r="BS190" i="2"/>
  <c r="BT190" i="2"/>
  <c r="BS191" i="2"/>
  <c r="BT191" i="2"/>
  <c r="BS192" i="2"/>
  <c r="BT192" i="2"/>
  <c r="BS193" i="2"/>
  <c r="BS194" i="2"/>
  <c r="BT194" i="2"/>
  <c r="BS195" i="2"/>
  <c r="BT195" i="2"/>
  <c r="BS196" i="2"/>
  <c r="BT196" i="2"/>
  <c r="BS197" i="2"/>
  <c r="BS198" i="2"/>
  <c r="BT198" i="2"/>
  <c r="BS199" i="2"/>
  <c r="BT199" i="2"/>
  <c r="BS200" i="2"/>
  <c r="BT200" i="2"/>
  <c r="BR201" i="2"/>
  <c r="BS201" i="2" s="1"/>
  <c r="BR202" i="2"/>
  <c r="BT202" i="2" s="1"/>
  <c r="BR203" i="2"/>
  <c r="BS203" i="2" s="1"/>
  <c r="BS204" i="2"/>
  <c r="BT204" i="2"/>
  <c r="BT205" i="2"/>
  <c r="BS208" i="2"/>
  <c r="BT208" i="2"/>
  <c r="BS210" i="2"/>
  <c r="BT210" i="2"/>
  <c r="BS211" i="2"/>
  <c r="BT211" i="2"/>
  <c r="BS212" i="2"/>
  <c r="BT212" i="2"/>
  <c r="BS213" i="2"/>
  <c r="BT213" i="2"/>
  <c r="BS214" i="2"/>
  <c r="BT214" i="2"/>
  <c r="BS215" i="2"/>
  <c r="BT215" i="2"/>
  <c r="BS216" i="2"/>
  <c r="BT216" i="2"/>
  <c r="BS218" i="2"/>
  <c r="BT218" i="2"/>
  <c r="BS219" i="2"/>
  <c r="BT219" i="2"/>
  <c r="BS220" i="2"/>
  <c r="BT220" i="2"/>
  <c r="BS221" i="2"/>
  <c r="BT221" i="2"/>
  <c r="BS222" i="2"/>
  <c r="BT222" i="2"/>
  <c r="BS223" i="2"/>
  <c r="BT223" i="2"/>
  <c r="BS224" i="2"/>
  <c r="BT224" i="2"/>
  <c r="BS225" i="2"/>
  <c r="BT225" i="2"/>
  <c r="BS226" i="2"/>
  <c r="BT226" i="2"/>
  <c r="BS228" i="2"/>
  <c r="BT228" i="2"/>
  <c r="BS229" i="2"/>
  <c r="BT229" i="2"/>
  <c r="BS231" i="2"/>
  <c r="BT231" i="2"/>
  <c r="BS232" i="2"/>
  <c r="BT232" i="2"/>
  <c r="BS233" i="2"/>
  <c r="BT233" i="2"/>
  <c r="BS235" i="2"/>
  <c r="BT235" i="2"/>
  <c r="BS236" i="2"/>
  <c r="BT236" i="2"/>
  <c r="BS237" i="2"/>
  <c r="BT237" i="2"/>
  <c r="BS239" i="2"/>
  <c r="BT239" i="2"/>
  <c r="BS240" i="2"/>
  <c r="BT240" i="2"/>
  <c r="BS241" i="2"/>
  <c r="BT241" i="2"/>
  <c r="BS243" i="2"/>
  <c r="BT243" i="2"/>
  <c r="BS244" i="2"/>
  <c r="BT244" i="2"/>
  <c r="BS245" i="2"/>
  <c r="BT245" i="2"/>
  <c r="BS247" i="2"/>
  <c r="BT247" i="2"/>
  <c r="BS248" i="2"/>
  <c r="BT248" i="2"/>
  <c r="BS249" i="2"/>
  <c r="BT249" i="2"/>
  <c r="BS251" i="2"/>
  <c r="BT251" i="2"/>
  <c r="BS252" i="2"/>
  <c r="BT252" i="2"/>
  <c r="BS253" i="2"/>
  <c r="BT253" i="2"/>
  <c r="BS255" i="2"/>
  <c r="BT255" i="2"/>
  <c r="BS256" i="2"/>
  <c r="BT256" i="2"/>
  <c r="BS257" i="2"/>
  <c r="BT257" i="2"/>
  <c r="BS259" i="2"/>
  <c r="BT259" i="2"/>
  <c r="BS260" i="2"/>
  <c r="BT260" i="2"/>
  <c r="BS261" i="2"/>
  <c r="BT261" i="2"/>
  <c r="BS262" i="2"/>
  <c r="BT262" i="2"/>
  <c r="BS263" i="2"/>
  <c r="BT263" i="2"/>
  <c r="BS264" i="2"/>
  <c r="BT264" i="2"/>
  <c r="BS265" i="2"/>
  <c r="BT265" i="2"/>
  <c r="BS266" i="2"/>
  <c r="BT266" i="2"/>
  <c r="BS267" i="2"/>
  <c r="BT267" i="2"/>
  <c r="BS268" i="2"/>
  <c r="BT268" i="2"/>
  <c r="BS269" i="2"/>
  <c r="BT269" i="2"/>
  <c r="BS270" i="2"/>
  <c r="BT270" i="2"/>
  <c r="BS271" i="2"/>
  <c r="BT271" i="2"/>
  <c r="BS272" i="2"/>
  <c r="BT272" i="2"/>
  <c r="BS273" i="2"/>
  <c r="BT273" i="2"/>
  <c r="BS274" i="2"/>
  <c r="BT274" i="2"/>
  <c r="BS275" i="2"/>
  <c r="BT275" i="2"/>
  <c r="BS276" i="2"/>
  <c r="BT276" i="2"/>
  <c r="BS277" i="2"/>
  <c r="BT277" i="2"/>
  <c r="BS278" i="2"/>
  <c r="BT278" i="2"/>
  <c r="BS279" i="2"/>
  <c r="BT279" i="2"/>
  <c r="BS280" i="2"/>
  <c r="BT280" i="2"/>
  <c r="BS281" i="2"/>
  <c r="BT281" i="2"/>
  <c r="BS282" i="2"/>
  <c r="BT282" i="2"/>
  <c r="BS283" i="2"/>
  <c r="BT283" i="2"/>
  <c r="BS284" i="2"/>
  <c r="BT284" i="2"/>
  <c r="BS285" i="2"/>
  <c r="BT285" i="2"/>
  <c r="BS286" i="2"/>
  <c r="BT286" i="2"/>
  <c r="BS287" i="2"/>
  <c r="BT287" i="2"/>
  <c r="BS288" i="2"/>
  <c r="BT288" i="2"/>
  <c r="BS289" i="2"/>
  <c r="BT289" i="2"/>
  <c r="BS290" i="2"/>
  <c r="BT290" i="2"/>
  <c r="BS291" i="2"/>
  <c r="BT291" i="2"/>
  <c r="BS292" i="2"/>
  <c r="BT292" i="2"/>
  <c r="BS293" i="2"/>
  <c r="BT293" i="2"/>
  <c r="BS294" i="2"/>
  <c r="BT294" i="2"/>
  <c r="BS295" i="2"/>
  <c r="BT295" i="2"/>
  <c r="BS296" i="2"/>
  <c r="BT296" i="2"/>
  <c r="BS297" i="2"/>
  <c r="BT297" i="2"/>
  <c r="BS298" i="2"/>
  <c r="BT298" i="2"/>
  <c r="BS299" i="2"/>
  <c r="BT299" i="2"/>
  <c r="BS300" i="2"/>
  <c r="BT300" i="2"/>
  <c r="BS301" i="2"/>
  <c r="BT301" i="2"/>
  <c r="BS302" i="2"/>
  <c r="BT302" i="2"/>
  <c r="BS303" i="2"/>
  <c r="BT303" i="2"/>
  <c r="BS304" i="2"/>
  <c r="BT304" i="2"/>
  <c r="BS305" i="2"/>
  <c r="BT305" i="2"/>
  <c r="BS306" i="2"/>
  <c r="BT306" i="2"/>
  <c r="BS307" i="2"/>
  <c r="BT307" i="2"/>
  <c r="BS308" i="2"/>
  <c r="BT308" i="2"/>
  <c r="BS309" i="2"/>
  <c r="BT309" i="2"/>
  <c r="BS310" i="2"/>
  <c r="BT310" i="2"/>
  <c r="BS311" i="2"/>
  <c r="BT311" i="2"/>
  <c r="BS312" i="2"/>
  <c r="BT312" i="2"/>
  <c r="BS313" i="2"/>
  <c r="BT313" i="2"/>
  <c r="BS314" i="2"/>
  <c r="BT314" i="2"/>
  <c r="BS315" i="2"/>
  <c r="BT315" i="2"/>
  <c r="BS316" i="2"/>
  <c r="BT316" i="2"/>
  <c r="BS317" i="2"/>
  <c r="BT317" i="2"/>
  <c r="BT318" i="2"/>
  <c r="BS319" i="2"/>
  <c r="BT319" i="2"/>
  <c r="BS320" i="2"/>
  <c r="BT320" i="2"/>
  <c r="BS321" i="2"/>
  <c r="BT321" i="2"/>
  <c r="BS322" i="2"/>
  <c r="BT322" i="2"/>
  <c r="BS323" i="2"/>
  <c r="BT323" i="2"/>
  <c r="BS324" i="2"/>
  <c r="BT324" i="2"/>
  <c r="BS325" i="2"/>
  <c r="BT325" i="2"/>
  <c r="BS326" i="2"/>
  <c r="BT326" i="2"/>
  <c r="BS327" i="2"/>
  <c r="BT327" i="2"/>
  <c r="BS328" i="2"/>
  <c r="BT328" i="2"/>
  <c r="BS329" i="2"/>
  <c r="BT329" i="2"/>
  <c r="BS330" i="2"/>
  <c r="BT330" i="2"/>
  <c r="BS331" i="2"/>
  <c r="BT331" i="2"/>
  <c r="BS332" i="2"/>
  <c r="BT332" i="2"/>
  <c r="BS333" i="2"/>
  <c r="BT333" i="2"/>
  <c r="BS334" i="2"/>
  <c r="BT334" i="2"/>
  <c r="BS335" i="2"/>
  <c r="BT335" i="2"/>
  <c r="BD25" i="2" a="1"/>
  <c r="BD25" i="2" s="1"/>
  <c r="BB25" i="2" s="1"/>
  <c r="BD26" i="2" a="1"/>
  <c r="BD26" i="2" s="1"/>
  <c r="BB26" i="2" s="1"/>
  <c r="BB126" i="2"/>
  <c r="BB127" i="2"/>
  <c r="BB128" i="2"/>
  <c r="BB129" i="2"/>
  <c r="BB130" i="2"/>
  <c r="BB131" i="2"/>
  <c r="BB132" i="2"/>
  <c r="BB133" i="2"/>
  <c r="BB134" i="2"/>
  <c r="BB135" i="2"/>
  <c r="BB136" i="2"/>
  <c r="BB137" i="2"/>
  <c r="BB138" i="2"/>
  <c r="BB139" i="2"/>
  <c r="BB140" i="2"/>
  <c r="BB141" i="2"/>
  <c r="BB142" i="2"/>
  <c r="BB143" i="2"/>
  <c r="BB144" i="2"/>
  <c r="BB145" i="2"/>
  <c r="BB146" i="2"/>
  <c r="BB147" i="2"/>
  <c r="BB148" i="2"/>
  <c r="BB149" i="2"/>
  <c r="BB150" i="2"/>
  <c r="BB151" i="2"/>
  <c r="BB152" i="2"/>
  <c r="BB153" i="2"/>
  <c r="BB154" i="2"/>
  <c r="BB155" i="2"/>
  <c r="BB156" i="2"/>
  <c r="BB157" i="2"/>
  <c r="BB158" i="2"/>
  <c r="BB159" i="2"/>
  <c r="BB160" i="2"/>
  <c r="BB161" i="2"/>
  <c r="BB162" i="2"/>
  <c r="BB263" i="2"/>
  <c r="BB264" i="2"/>
  <c r="BB265" i="2"/>
  <c r="BB266" i="2"/>
  <c r="BB267" i="2"/>
  <c r="BB268" i="2"/>
  <c r="BB269" i="2"/>
  <c r="BB270" i="2"/>
  <c r="BB271" i="2"/>
  <c r="BB272" i="2"/>
  <c r="BB273" i="2"/>
  <c r="BB274" i="2"/>
  <c r="BB275" i="2"/>
  <c r="BB276" i="2"/>
  <c r="BB277" i="2"/>
  <c r="BB278" i="2"/>
  <c r="BB279" i="2"/>
  <c r="BB280" i="2"/>
  <c r="BB281" i="2"/>
  <c r="BB282" i="2"/>
  <c r="BB283" i="2"/>
  <c r="BB284" i="2"/>
  <c r="BB285" i="2"/>
  <c r="BB286" i="2"/>
  <c r="BB287" i="2"/>
  <c r="BB288" i="2"/>
  <c r="BB289" i="2"/>
  <c r="BB290" i="2"/>
  <c r="BB291" i="2"/>
  <c r="BB292" i="2"/>
  <c r="BB293" i="2"/>
  <c r="BB294" i="2"/>
  <c r="BB295" i="2"/>
  <c r="BB296" i="2"/>
  <c r="BB297" i="2"/>
  <c r="BB298" i="2"/>
  <c r="BB299" i="2"/>
  <c r="BB300" i="2"/>
  <c r="BB301" i="2"/>
  <c r="BB302" i="2"/>
  <c r="BB303" i="2"/>
  <c r="BB304" i="2"/>
  <c r="BB305" i="2"/>
  <c r="BB306" i="2"/>
  <c r="BB307" i="2"/>
  <c r="BB308" i="2"/>
  <c r="BB309" i="2"/>
  <c r="BB310" i="2"/>
  <c r="BB311" i="2"/>
  <c r="BB312" i="2"/>
  <c r="BB313" i="2"/>
  <c r="BB314" i="2"/>
  <c r="BB315" i="2"/>
  <c r="BB316" i="2"/>
  <c r="BB317" i="2"/>
  <c r="BB318" i="2"/>
  <c r="BB319" i="2"/>
  <c r="BB320" i="2"/>
  <c r="BB321" i="2"/>
  <c r="BB322" i="2"/>
  <c r="BB323" i="2"/>
  <c r="BB324" i="2"/>
  <c r="BB325" i="2"/>
  <c r="BB326" i="2"/>
  <c r="BB327" i="2"/>
  <c r="BB328" i="2"/>
  <c r="BB329" i="2"/>
  <c r="BB330" i="2"/>
  <c r="BB331" i="2"/>
  <c r="BB332" i="2"/>
  <c r="BB333" i="2"/>
  <c r="BB334" i="2"/>
  <c r="BB335" i="2"/>
  <c r="AS22" i="2"/>
  <c r="AS23" i="2"/>
  <c r="AU24" i="2"/>
  <c r="AS24" i="2"/>
  <c r="AU25" i="2"/>
  <c r="AS25" i="2"/>
  <c r="AU26" i="2"/>
  <c r="AS26" i="2"/>
  <c r="AU27" i="2"/>
  <c r="AS27" i="2"/>
  <c r="AU28" i="2"/>
  <c r="AS28" i="2"/>
  <c r="AU29" i="2"/>
  <c r="AS29" i="2"/>
  <c r="AU30" i="2"/>
  <c r="AS30" i="2"/>
  <c r="AU31" i="2"/>
  <c r="AS31" i="2"/>
  <c r="AU32" i="2"/>
  <c r="AS32" i="2"/>
  <c r="AU33" i="2"/>
  <c r="AS33" i="2"/>
  <c r="AU34" i="2"/>
  <c r="AS34" i="2"/>
  <c r="AU35" i="2"/>
  <c r="AS35" i="2"/>
  <c r="AU36" i="2"/>
  <c r="AS36" i="2"/>
  <c r="AU37" i="2"/>
  <c r="AS37" i="2"/>
  <c r="AU38" i="2"/>
  <c r="AS38" i="2"/>
  <c r="AU39" i="2"/>
  <c r="AS39" i="2"/>
  <c r="AU40" i="2"/>
  <c r="AS40" i="2"/>
  <c r="AU41" i="2"/>
  <c r="AS41" i="2"/>
  <c r="AU42" i="2"/>
  <c r="AS42" i="2"/>
  <c r="AU43" i="2"/>
  <c r="AS43" i="2"/>
  <c r="AU44" i="2"/>
  <c r="AS44" i="2"/>
  <c r="AU45" i="2"/>
  <c r="AS45" i="2"/>
  <c r="AU46" i="2"/>
  <c r="AS46" i="2" s="1"/>
  <c r="AU47" i="2"/>
  <c r="AS47" i="2" s="1"/>
  <c r="AU48" i="2"/>
  <c r="AS48" i="2" s="1"/>
  <c r="AU49" i="2"/>
  <c r="AS49" i="2"/>
  <c r="AU50" i="2"/>
  <c r="AS50" i="2" s="1"/>
  <c r="AU51" i="2"/>
  <c r="AS51" i="2" s="1"/>
  <c r="AU52" i="2"/>
  <c r="AS52" i="2" s="1"/>
  <c r="AU55" i="2"/>
  <c r="AS55" i="2" s="1"/>
  <c r="AU62" i="2"/>
  <c r="AS62" i="2" s="1"/>
  <c r="AU63" i="2"/>
  <c r="AS63" i="2"/>
  <c r="AU64" i="2"/>
  <c r="AS64" i="2" s="1"/>
  <c r="AU65" i="2"/>
  <c r="AS65" i="2" s="1"/>
  <c r="AU66" i="2"/>
  <c r="AS66" i="2" s="1"/>
  <c r="AU67" i="2"/>
  <c r="AS67" i="2"/>
  <c r="AU68" i="2"/>
  <c r="AS68" i="2" s="1"/>
  <c r="AU69" i="2"/>
  <c r="AS69" i="2" s="1"/>
  <c r="AU70" i="2"/>
  <c r="AS70" i="2" s="1"/>
  <c r="AU71" i="2"/>
  <c r="AS71" i="2"/>
  <c r="AU72" i="2"/>
  <c r="AS72" i="2" s="1"/>
  <c r="AU73" i="2"/>
  <c r="AS73" i="2" s="1"/>
  <c r="AU74" i="2"/>
  <c r="AS74" i="2" s="1"/>
  <c r="AU75" i="2"/>
  <c r="AS75" i="2"/>
  <c r="AU76" i="2"/>
  <c r="AS76" i="2" s="1"/>
  <c r="AU77" i="2"/>
  <c r="AS77" i="2" s="1"/>
  <c r="AU78" i="2"/>
  <c r="AS78" i="2" s="1"/>
  <c r="AU79" i="2"/>
  <c r="AS79" i="2"/>
  <c r="AU80" i="2"/>
  <c r="AS80" i="2" s="1"/>
  <c r="AU81" i="2"/>
  <c r="AS81" i="2" s="1"/>
  <c r="AU82" i="2"/>
  <c r="AS82" i="2" s="1"/>
  <c r="AU83" i="2"/>
  <c r="AS83" i="2"/>
  <c r="AU84" i="2"/>
  <c r="AS84" i="2" s="1"/>
  <c r="AU85" i="2"/>
  <c r="AS85" i="2" s="1"/>
  <c r="AU86" i="2"/>
  <c r="AS86" i="2" s="1"/>
  <c r="AU87" i="2"/>
  <c r="AS87" i="2"/>
  <c r="AU88" i="2"/>
  <c r="AS88" i="2" s="1"/>
  <c r="AU89" i="2"/>
  <c r="AS89" i="2" s="1"/>
  <c r="AU90" i="2"/>
  <c r="AS90" i="2" s="1"/>
  <c r="AU91" i="2"/>
  <c r="AS91" i="2"/>
  <c r="AU92" i="2"/>
  <c r="AS92" i="2" s="1"/>
  <c r="AU93" i="2"/>
  <c r="AS93" i="2" s="1"/>
  <c r="AU94" i="2"/>
  <c r="AS94" i="2" s="1"/>
  <c r="AU95" i="2"/>
  <c r="AS95" i="2"/>
  <c r="AU96" i="2"/>
  <c r="AS96" i="2" s="1"/>
  <c r="AU97" i="2"/>
  <c r="AS97" i="2" s="1"/>
  <c r="AU98" i="2"/>
  <c r="AS98" i="2" s="1"/>
  <c r="AU99" i="2"/>
  <c r="AS99" i="2"/>
  <c r="AU100" i="2"/>
  <c r="AS100" i="2" s="1"/>
  <c r="AU101" i="2"/>
  <c r="AS101" i="2" s="1"/>
  <c r="AU102" i="2"/>
  <c r="AS102" i="2" s="1"/>
  <c r="AU104" i="2"/>
  <c r="AS104" i="2" s="1"/>
  <c r="AU105" i="2"/>
  <c r="AS105" i="2" s="1"/>
  <c r="AU106" i="2"/>
  <c r="AS106" i="2" s="1"/>
  <c r="AU107" i="2"/>
  <c r="AS107" i="2"/>
  <c r="AU108" i="2"/>
  <c r="AS108" i="2" s="1"/>
  <c r="AU109" i="2"/>
  <c r="AS109" i="2" s="1"/>
  <c r="AU110" i="2"/>
  <c r="AS110" i="2" s="1"/>
  <c r="AU111" i="2"/>
  <c r="AS111" i="2"/>
  <c r="AU112" i="2"/>
  <c r="AS112" i="2" s="1"/>
  <c r="AU113" i="2"/>
  <c r="AS113" i="2" s="1"/>
  <c r="AU114" i="2"/>
  <c r="AS114" i="2" s="1"/>
  <c r="AU115" i="2"/>
  <c r="AS115" i="2"/>
  <c r="AU116" i="2"/>
  <c r="AS116" i="2" s="1"/>
  <c r="AU117" i="2"/>
  <c r="AS117" i="2" s="1"/>
  <c r="AU118" i="2"/>
  <c r="AS118" i="2" s="1"/>
  <c r="AU119" i="2"/>
  <c r="AS119" i="2"/>
  <c r="AU120" i="2"/>
  <c r="AS120" i="2" s="1"/>
  <c r="AU121" i="2"/>
  <c r="AS121" i="2" s="1"/>
  <c r="AU122" i="2"/>
  <c r="AS122" i="2" s="1"/>
  <c r="AU123" i="2"/>
  <c r="AS123" i="2"/>
  <c r="AU124" i="2"/>
  <c r="AS124" i="2" s="1"/>
  <c r="AU125" i="2"/>
  <c r="AS125" i="2" s="1"/>
  <c r="AS126" i="2"/>
  <c r="AU127" i="2"/>
  <c r="AS127" i="2"/>
  <c r="AU128" i="2"/>
  <c r="AS128" i="2" s="1"/>
  <c r="AU129" i="2"/>
  <c r="AS129" i="2" s="1"/>
  <c r="AU130" i="2"/>
  <c r="AS130" i="2" s="1"/>
  <c r="AU131" i="2"/>
  <c r="AS131" i="2"/>
  <c r="AU132" i="2"/>
  <c r="AS132" i="2" s="1"/>
  <c r="AU133" i="2"/>
  <c r="AS133" i="2" s="1"/>
  <c r="AU134" i="2"/>
  <c r="AS134" i="2" s="1"/>
  <c r="AU135" i="2"/>
  <c r="AS135" i="2"/>
  <c r="AU136" i="2"/>
  <c r="AS136" i="2" s="1"/>
  <c r="AU137" i="2"/>
  <c r="AS137" i="2" s="1"/>
  <c r="AU138" i="2"/>
  <c r="AS138" i="2" s="1"/>
  <c r="AU139" i="2"/>
  <c r="AS139" i="2"/>
  <c r="AU140" i="2"/>
  <c r="AS140" i="2" s="1"/>
  <c r="AU141" i="2"/>
  <c r="AS141" i="2" s="1"/>
  <c r="AU142" i="2"/>
  <c r="AS142" i="2" s="1"/>
  <c r="AU143" i="2"/>
  <c r="AS143" i="2"/>
  <c r="AU144" i="2"/>
  <c r="AS144" i="2" s="1"/>
  <c r="AU145" i="2"/>
  <c r="AS145" i="2" s="1"/>
  <c r="AU146" i="2"/>
  <c r="AS146" i="2" s="1"/>
  <c r="AU147" i="2"/>
  <c r="AS147" i="2"/>
  <c r="AU148" i="2"/>
  <c r="AS148" i="2" s="1"/>
  <c r="AU149" i="2"/>
  <c r="AS149" i="2" s="1"/>
  <c r="AU150" i="2"/>
  <c r="AS150" i="2" s="1"/>
  <c r="AU151" i="2"/>
  <c r="AS151" i="2"/>
  <c r="AU152" i="2"/>
  <c r="AS152" i="2" s="1"/>
  <c r="AU153" i="2"/>
  <c r="AS153" i="2" s="1"/>
  <c r="AU154" i="2"/>
  <c r="AS154" i="2" s="1"/>
  <c r="AU155" i="2"/>
  <c r="AS155" i="2" s="1"/>
  <c r="AU156" i="2"/>
  <c r="AS156" i="2" s="1"/>
  <c r="AU157" i="2"/>
  <c r="AS157" i="2" s="1"/>
  <c r="AU158" i="2"/>
  <c r="AS158" i="2" s="1"/>
  <c r="AU159" i="2"/>
  <c r="AS159" i="2" s="1"/>
  <c r="AU160" i="2"/>
  <c r="AS160" i="2" s="1"/>
  <c r="AU161" i="2"/>
  <c r="AS161" i="2" s="1"/>
  <c r="AU162" i="2"/>
  <c r="AS162" i="2" s="1"/>
  <c r="AS163" i="2"/>
  <c r="AU164" i="2"/>
  <c r="AS164" i="2"/>
  <c r="AU165" i="2"/>
  <c r="AS165" i="2"/>
  <c r="AU166" i="2"/>
  <c r="AS166" i="2"/>
  <c r="AU167" i="2"/>
  <c r="AS167" i="2"/>
  <c r="AU168" i="2"/>
  <c r="AS168" i="2"/>
  <c r="AU169" i="2"/>
  <c r="AS169" i="2"/>
  <c r="AU170" i="2"/>
  <c r="AS170" i="2"/>
  <c r="AU171" i="2"/>
  <c r="AS171" i="2" s="1"/>
  <c r="AU172" i="2"/>
  <c r="AS172" i="2" s="1"/>
  <c r="AU173" i="2"/>
  <c r="AS173" i="2" s="1"/>
  <c r="AU174" i="2"/>
  <c r="AS174" i="2"/>
  <c r="AU175" i="2"/>
  <c r="AS175" i="2" s="1"/>
  <c r="AU176" i="2"/>
  <c r="AS176" i="2" s="1"/>
  <c r="AU177" i="2"/>
  <c r="AS177" i="2" s="1"/>
  <c r="AU178" i="2"/>
  <c r="AS178" i="2"/>
  <c r="AU179" i="2"/>
  <c r="AS179" i="2" s="1"/>
  <c r="AU180" i="2"/>
  <c r="AS180" i="2" s="1"/>
  <c r="AU181" i="2"/>
  <c r="AS181" i="2" s="1"/>
  <c r="AU182" i="2"/>
  <c r="AS182" i="2"/>
  <c r="AU183" i="2"/>
  <c r="AS183" i="2" s="1"/>
  <c r="AU184" i="2"/>
  <c r="AS184" i="2" s="1"/>
  <c r="AU185" i="2"/>
  <c r="AS185" i="2" s="1"/>
  <c r="AU186" i="2"/>
  <c r="AS186" i="2"/>
  <c r="AU187" i="2"/>
  <c r="AS187" i="2" s="1"/>
  <c r="AU188" i="2"/>
  <c r="AS188" i="2" s="1"/>
  <c r="AU189" i="2"/>
  <c r="AS189" i="2" s="1"/>
  <c r="AU190" i="2"/>
  <c r="AS190" i="2"/>
  <c r="AU191" i="2"/>
  <c r="AS191" i="2" s="1"/>
  <c r="AU192" i="2"/>
  <c r="AS192" i="2" s="1"/>
  <c r="AU193" i="2"/>
  <c r="AS193" i="2" s="1"/>
  <c r="AU194" i="2"/>
  <c r="AS194" i="2"/>
  <c r="AU195" i="2"/>
  <c r="AS195" i="2" s="1"/>
  <c r="AU196" i="2"/>
  <c r="AS196" i="2" s="1"/>
  <c r="AU197" i="2"/>
  <c r="AS197" i="2" s="1"/>
  <c r="AU198" i="2"/>
  <c r="AS198" i="2"/>
  <c r="AU199" i="2"/>
  <c r="AS199" i="2" s="1"/>
  <c r="AU200" i="2"/>
  <c r="AS200" i="2" s="1"/>
  <c r="AU201" i="2"/>
  <c r="AS201" i="2" s="1"/>
  <c r="AU202" i="2"/>
  <c r="AS202" i="2"/>
  <c r="AU203" i="2"/>
  <c r="AS203" i="2" s="1"/>
  <c r="AU204" i="2"/>
  <c r="AS204" i="2" s="1"/>
  <c r="AU205" i="2"/>
  <c r="AS205" i="2" s="1"/>
  <c r="AU206" i="2"/>
  <c r="AS206" i="2"/>
  <c r="AU207" i="2"/>
  <c r="AS207" i="2" s="1"/>
  <c r="AU208" i="2"/>
  <c r="AS208" i="2" s="1"/>
  <c r="AU209" i="2"/>
  <c r="AS209" i="2" s="1"/>
  <c r="AU210" i="2"/>
  <c r="AS210" i="2"/>
  <c r="AU211" i="2"/>
  <c r="AS211" i="2" s="1"/>
  <c r="AU212" i="2"/>
  <c r="AS212" i="2" s="1"/>
  <c r="AU213" i="2"/>
  <c r="AS213" i="2" s="1"/>
  <c r="AU214" i="2"/>
  <c r="AS214" i="2"/>
  <c r="AU215" i="2"/>
  <c r="AS215" i="2" s="1"/>
  <c r="AU216" i="2"/>
  <c r="AS216" i="2" s="1"/>
  <c r="AU217" i="2"/>
  <c r="AS217" i="2" s="1"/>
  <c r="AU218" i="2"/>
  <c r="AS218" i="2"/>
  <c r="AU219" i="2"/>
  <c r="AS219" i="2" s="1"/>
  <c r="AU220" i="2"/>
  <c r="AS220" i="2" s="1"/>
  <c r="AU221" i="2"/>
  <c r="AS221" i="2" s="1"/>
  <c r="AU222" i="2"/>
  <c r="AS222" i="2"/>
  <c r="AU223" i="2"/>
  <c r="AS223" i="2" s="1"/>
  <c r="AU224" i="2"/>
  <c r="AS224" i="2" s="1"/>
  <c r="AU225" i="2"/>
  <c r="AS225" i="2" s="1"/>
  <c r="AU226" i="2"/>
  <c r="AS226" i="2"/>
  <c r="AU227" i="2"/>
  <c r="AS227" i="2" s="1"/>
  <c r="AU228" i="2"/>
  <c r="AS228" i="2" s="1"/>
  <c r="AU229" i="2"/>
  <c r="AS229" i="2" s="1"/>
  <c r="AU230" i="2"/>
  <c r="AS230" i="2"/>
  <c r="AU231" i="2"/>
  <c r="AS231" i="2" s="1"/>
  <c r="AU232" i="2"/>
  <c r="AS232" i="2" s="1"/>
  <c r="AU233" i="2"/>
  <c r="AS233" i="2" s="1"/>
  <c r="AU234" i="2"/>
  <c r="AS234" i="2" s="1"/>
  <c r="AU235" i="2"/>
  <c r="AS235" i="2" s="1"/>
  <c r="AU236" i="2"/>
  <c r="AS236" i="2" s="1"/>
  <c r="AU237" i="2"/>
  <c r="AS237" i="2" s="1"/>
  <c r="AU238" i="2"/>
  <c r="AS238" i="2"/>
  <c r="AU239" i="2"/>
  <c r="AS239" i="2" s="1"/>
  <c r="AU240" i="2"/>
  <c r="AS240" i="2" s="1"/>
  <c r="AU241" i="2"/>
  <c r="AS241" i="2" s="1"/>
  <c r="AU242" i="2"/>
  <c r="AS242" i="2" s="1"/>
  <c r="AU243" i="2"/>
  <c r="AS243" i="2" s="1"/>
  <c r="AU244" i="2"/>
  <c r="AS244" i="2" s="1"/>
  <c r="AU245" i="2"/>
  <c r="AS245" i="2" s="1"/>
  <c r="AU246" i="2"/>
  <c r="AS246" i="2"/>
  <c r="AU247" i="2"/>
  <c r="AS247" i="2" s="1"/>
  <c r="AU248" i="2"/>
  <c r="AS248" i="2" s="1"/>
  <c r="AU249" i="2"/>
  <c r="AS249" i="2" s="1"/>
  <c r="AU250" i="2"/>
  <c r="AS250" i="2" s="1"/>
  <c r="AU251" i="2"/>
  <c r="AS251" i="2" s="1"/>
  <c r="AU252" i="2"/>
  <c r="AS252" i="2" s="1"/>
  <c r="AU253" i="2"/>
  <c r="AS253" i="2" s="1"/>
  <c r="AU254" i="2"/>
  <c r="AS254" i="2"/>
  <c r="AU255" i="2"/>
  <c r="AS255" i="2" s="1"/>
  <c r="AU256" i="2"/>
  <c r="AS256" i="2" s="1"/>
  <c r="AU257" i="2"/>
  <c r="AS257" i="2" s="1"/>
  <c r="AU258" i="2"/>
  <c r="AS258" i="2" s="1"/>
  <c r="AU259" i="2"/>
  <c r="AS259" i="2" s="1"/>
  <c r="AU260" i="2"/>
  <c r="AS260" i="2" s="1"/>
  <c r="AU261" i="2"/>
  <c r="AS261" i="2" s="1"/>
  <c r="AU262" i="2"/>
  <c r="AS262" i="2"/>
  <c r="AS263" i="2"/>
  <c r="AU264" i="2"/>
  <c r="AS264" i="2" s="1"/>
  <c r="AU265" i="2"/>
  <c r="AS265" i="2" s="1"/>
  <c r="AU266" i="2"/>
  <c r="AS266" i="2" s="1"/>
  <c r="AU267" i="2"/>
  <c r="AS267" i="2" s="1"/>
  <c r="AU268" i="2"/>
  <c r="AS268" i="2" s="1"/>
  <c r="AU269" i="2"/>
  <c r="AS269" i="2" s="1"/>
  <c r="AU270" i="2"/>
  <c r="AS270" i="2"/>
  <c r="AU271" i="2"/>
  <c r="AS271" i="2" s="1"/>
  <c r="AU272" i="2"/>
  <c r="AS272" i="2" s="1"/>
  <c r="AU273" i="2"/>
  <c r="AS273" i="2" s="1"/>
  <c r="AU274" i="2"/>
  <c r="AS274" i="2" s="1"/>
  <c r="AU275" i="2"/>
  <c r="AS275" i="2" s="1"/>
  <c r="AU276" i="2"/>
  <c r="AS276" i="2" s="1"/>
  <c r="AU277" i="2"/>
  <c r="AS277" i="2" s="1"/>
  <c r="AU278" i="2"/>
  <c r="AS278" i="2"/>
  <c r="AU279" i="2"/>
  <c r="AS279" i="2" s="1"/>
  <c r="AU280" i="2"/>
  <c r="AS280" i="2" s="1"/>
  <c r="AU281" i="2"/>
  <c r="AS281" i="2" s="1"/>
  <c r="AU282" i="2"/>
  <c r="AS282" i="2" s="1"/>
  <c r="AU283" i="2"/>
  <c r="AS283" i="2" s="1"/>
  <c r="AU284" i="2"/>
  <c r="AS284" i="2" s="1"/>
  <c r="AU285" i="2"/>
  <c r="AS285" i="2" s="1"/>
  <c r="AU286" i="2"/>
  <c r="AS286" i="2" s="1"/>
  <c r="AU287" i="2"/>
  <c r="AS287" i="2" s="1"/>
  <c r="AU288" i="2"/>
  <c r="AS288" i="2" s="1"/>
  <c r="AU289" i="2"/>
  <c r="AS289" i="2" s="1"/>
  <c r="AU290" i="2"/>
  <c r="AS290" i="2" s="1"/>
  <c r="AU291" i="2"/>
  <c r="AS291" i="2" s="1"/>
  <c r="AU292" i="2"/>
  <c r="AS292" i="2" s="1"/>
  <c r="AU293" i="2"/>
  <c r="AS293" i="2" s="1"/>
  <c r="AU294" i="2"/>
  <c r="AS294" i="2" s="1"/>
  <c r="AU295" i="2"/>
  <c r="AS295" i="2" s="1"/>
  <c r="AU296" i="2"/>
  <c r="AS296" i="2" s="1"/>
  <c r="AU297" i="2"/>
  <c r="AS297" i="2" s="1"/>
  <c r="AU298" i="2"/>
  <c r="AS298" i="2" s="1"/>
  <c r="AS299" i="2"/>
  <c r="AU300" i="2"/>
  <c r="AS300" i="2" s="1"/>
  <c r="AU301" i="2"/>
  <c r="AS301" i="2" s="1"/>
  <c r="AU302" i="2"/>
  <c r="AS302" i="2" s="1"/>
  <c r="AU303" i="2"/>
  <c r="AS303" i="2" s="1"/>
  <c r="AU304" i="2"/>
  <c r="AS304" i="2" s="1"/>
  <c r="AU305" i="2"/>
  <c r="AS305" i="2" s="1"/>
  <c r="AU306" i="2"/>
  <c r="AS306" i="2" s="1"/>
  <c r="AU307" i="2"/>
  <c r="AS307" i="2" s="1"/>
  <c r="AU308" i="2"/>
  <c r="AS308" i="2" s="1"/>
  <c r="AU309" i="2"/>
  <c r="AS309" i="2"/>
  <c r="AU310" i="2"/>
  <c r="AS310" i="2" s="1"/>
  <c r="AU311" i="2"/>
  <c r="AS311" i="2" s="1"/>
  <c r="AU312" i="2"/>
  <c r="AS312" i="2" s="1"/>
  <c r="AU313" i="2"/>
  <c r="AS313" i="2" s="1"/>
  <c r="AU314" i="2"/>
  <c r="AS314" i="2" s="1"/>
  <c r="AU315" i="2"/>
  <c r="AS315" i="2" s="1"/>
  <c r="AU316" i="2"/>
  <c r="AS316" i="2" s="1"/>
  <c r="AU317" i="2"/>
  <c r="AS317" i="2"/>
  <c r="AU318" i="2"/>
  <c r="AS318" i="2" s="1"/>
  <c r="AU319" i="2"/>
  <c r="AS319" i="2" s="1"/>
  <c r="AU320" i="2"/>
  <c r="AS320" i="2" s="1"/>
  <c r="AU321" i="2"/>
  <c r="AS321" i="2" s="1"/>
  <c r="AU322" i="2"/>
  <c r="AS322" i="2" s="1"/>
  <c r="AU323" i="2"/>
  <c r="AS323" i="2" s="1"/>
  <c r="AU324" i="2"/>
  <c r="AS324" i="2" s="1"/>
  <c r="AU325" i="2"/>
  <c r="AS325" i="2"/>
  <c r="AU326" i="2"/>
  <c r="AS326" i="2" s="1"/>
  <c r="AU327" i="2"/>
  <c r="AS327" i="2" s="1"/>
  <c r="AU328" i="2"/>
  <c r="AS328" i="2" s="1"/>
  <c r="AU329" i="2"/>
  <c r="AS329" i="2" s="1"/>
  <c r="AU330" i="2"/>
  <c r="AS330" i="2" s="1"/>
  <c r="AU331" i="2"/>
  <c r="AS331" i="2" s="1"/>
  <c r="AU332" i="2"/>
  <c r="AS332" i="2" s="1"/>
  <c r="AU333" i="2"/>
  <c r="AS333" i="2"/>
  <c r="AU334" i="2"/>
  <c r="AS334" i="2" s="1"/>
  <c r="AU335" i="2"/>
  <c r="AS335" i="2" s="1"/>
  <c r="AU21" i="2"/>
  <c r="AS21" i="2" s="1"/>
  <c r="N224" i="2"/>
  <c r="Q265" i="2"/>
  <c r="R265" i="2" s="1"/>
  <c r="N262" i="2"/>
  <c r="N229" i="2"/>
  <c r="T21" i="2"/>
  <c r="U21" i="2" s="1"/>
  <c r="W334" i="2"/>
  <c r="X334" i="2" s="1"/>
  <c r="Z334" i="2"/>
  <c r="AA334" i="2" s="1"/>
  <c r="W333" i="2"/>
  <c r="X333" i="2" s="1"/>
  <c r="AX333" i="2" s="1"/>
  <c r="AY333" i="2" s="1"/>
  <c r="Z333" i="2"/>
  <c r="AA333" i="2" s="1"/>
  <c r="AX315" i="2"/>
  <c r="AX306" i="2"/>
  <c r="AX302" i="2"/>
  <c r="AX263" i="2"/>
  <c r="AX128" i="2"/>
  <c r="AY128" i="2" s="1"/>
  <c r="AZ128" i="2" s="1"/>
  <c r="AX129" i="2"/>
  <c r="AY129" i="2" s="1"/>
  <c r="AX130" i="2"/>
  <c r="AY130" i="2" s="1"/>
  <c r="AX131" i="2"/>
  <c r="AY131" i="2" s="1"/>
  <c r="AX132" i="2"/>
  <c r="AY132" i="2" s="1"/>
  <c r="AZ132" i="2" s="1"/>
  <c r="AX133" i="2"/>
  <c r="AY133" i="2" s="1"/>
  <c r="AX134" i="2"/>
  <c r="AY134" i="2" s="1"/>
  <c r="AX135" i="2"/>
  <c r="AY135" i="2"/>
  <c r="AZ135" i="2" s="1"/>
  <c r="AX136" i="2"/>
  <c r="AY136" i="2" s="1"/>
  <c r="AZ136" i="2" s="1"/>
  <c r="AX137" i="2"/>
  <c r="AY137" i="2" s="1"/>
  <c r="AX138" i="2"/>
  <c r="AX139" i="2"/>
  <c r="AY139" i="2" s="1"/>
  <c r="AZ139" i="2" s="1"/>
  <c r="AX140" i="2"/>
  <c r="AY140" i="2" s="1"/>
  <c r="AZ140" i="2" s="1"/>
  <c r="AX141" i="2"/>
  <c r="AY141" i="2" s="1"/>
  <c r="AX142" i="2"/>
  <c r="AY142" i="2"/>
  <c r="AX143" i="2"/>
  <c r="AY143" i="2" s="1"/>
  <c r="AX144" i="2"/>
  <c r="AY144" i="2" s="1"/>
  <c r="AZ144" i="2" s="1"/>
  <c r="AX145" i="2"/>
  <c r="AY145" i="2" s="1"/>
  <c r="AX146" i="2"/>
  <c r="AY146" i="2" s="1"/>
  <c r="AX147" i="2"/>
  <c r="AY147" i="2" s="1"/>
  <c r="AX148" i="2"/>
  <c r="AY148" i="2" s="1"/>
  <c r="AZ148" i="2" s="1"/>
  <c r="AX149" i="2"/>
  <c r="AY149" i="2" s="1"/>
  <c r="AX150" i="2"/>
  <c r="AY150" i="2" s="1"/>
  <c r="AX151" i="2"/>
  <c r="AY151" i="2"/>
  <c r="AZ151" i="2" s="1"/>
  <c r="AX152" i="2"/>
  <c r="AY152" i="2" s="1"/>
  <c r="AZ152" i="2" s="1"/>
  <c r="AX153" i="2"/>
  <c r="AY153" i="2" s="1"/>
  <c r="AX154" i="2"/>
  <c r="AX155" i="2"/>
  <c r="AY155" i="2" s="1"/>
  <c r="AZ155" i="2" s="1"/>
  <c r="AX156" i="2"/>
  <c r="AY156" i="2" s="1"/>
  <c r="AZ156" i="2" s="1"/>
  <c r="AX157" i="2"/>
  <c r="AY157" i="2" s="1"/>
  <c r="AX158" i="2"/>
  <c r="AY158" i="2"/>
  <c r="AX159" i="2"/>
  <c r="AY159" i="2" s="1"/>
  <c r="AX160" i="2"/>
  <c r="AY160" i="2" s="1"/>
  <c r="AZ160" i="2" s="1"/>
  <c r="AX161" i="2"/>
  <c r="AY161" i="2" s="1"/>
  <c r="AX162" i="2"/>
  <c r="AY162" i="2" s="1"/>
  <c r="AX163" i="2"/>
  <c r="AY163" i="2" s="1"/>
  <c r="AX164" i="2"/>
  <c r="AY164" i="2"/>
  <c r="AZ164" i="2" s="1"/>
  <c r="AX165" i="2"/>
  <c r="AY165" i="2" s="1"/>
  <c r="AX166" i="2"/>
  <c r="AY166" i="2"/>
  <c r="AX167" i="2"/>
  <c r="AY167" i="2" s="1"/>
  <c r="AX168" i="2"/>
  <c r="AY168" i="2" s="1"/>
  <c r="AX169" i="2"/>
  <c r="AY169" i="2" s="1"/>
  <c r="AX170" i="2"/>
  <c r="AX171" i="2"/>
  <c r="AY171" i="2" s="1"/>
  <c r="AZ171" i="2" s="1"/>
  <c r="AX172" i="2"/>
  <c r="AY172" i="2" s="1"/>
  <c r="AX173" i="2"/>
  <c r="AY173" i="2" s="1"/>
  <c r="AX174" i="2"/>
  <c r="AY174" i="2" s="1"/>
  <c r="AX175" i="2"/>
  <c r="AY175" i="2"/>
  <c r="AZ175" i="2" s="1"/>
  <c r="AX176" i="2"/>
  <c r="AY176" i="2" s="1"/>
  <c r="AZ176" i="2" s="1"/>
  <c r="AX177" i="2"/>
  <c r="AY177" i="2" s="1"/>
  <c r="AX178" i="2"/>
  <c r="AX179" i="2"/>
  <c r="AY179" i="2" s="1"/>
  <c r="AZ179" i="2" s="1"/>
  <c r="AX180" i="2"/>
  <c r="AY180" i="2" s="1"/>
  <c r="AZ180" i="2" s="1"/>
  <c r="AX181" i="2"/>
  <c r="AY181" i="2" s="1"/>
  <c r="AX182" i="2"/>
  <c r="AY182" i="2"/>
  <c r="AX183" i="2"/>
  <c r="AY183" i="2" s="1"/>
  <c r="AX184" i="2"/>
  <c r="AY184" i="2" s="1"/>
  <c r="AX185" i="2"/>
  <c r="AY185" i="2" s="1"/>
  <c r="AX186" i="2"/>
  <c r="AX187" i="2"/>
  <c r="AY187" i="2" s="1"/>
  <c r="AZ187" i="2" s="1"/>
  <c r="AX188" i="2"/>
  <c r="AY188" i="2" s="1"/>
  <c r="AX189" i="2"/>
  <c r="AY189" i="2" s="1"/>
  <c r="AX190" i="2"/>
  <c r="AY190" i="2" s="1"/>
  <c r="AX191" i="2"/>
  <c r="AY191" i="2"/>
  <c r="AZ191" i="2" s="1"/>
  <c r="AX192" i="2"/>
  <c r="AY192" i="2" s="1"/>
  <c r="AZ192" i="2" s="1"/>
  <c r="AX193" i="2"/>
  <c r="AY193" i="2" s="1"/>
  <c r="AX194" i="2"/>
  <c r="AY194" i="2" s="1"/>
  <c r="AX195" i="2"/>
  <c r="AY195" i="2" s="1"/>
  <c r="AX196" i="2"/>
  <c r="AY196" i="2" s="1"/>
  <c r="AZ196" i="2" s="1"/>
  <c r="AX197" i="2"/>
  <c r="AY197" i="2" s="1"/>
  <c r="AX198" i="2"/>
  <c r="AY198" i="2" s="1"/>
  <c r="AX199" i="2"/>
  <c r="AY199" i="2"/>
  <c r="AZ199" i="2" s="1"/>
  <c r="AX127" i="2"/>
  <c r="AY127" i="2" s="1"/>
  <c r="AZ127" i="2" s="1"/>
  <c r="AX126" i="2"/>
  <c r="AX23" i="2"/>
  <c r="AV21" i="2"/>
  <c r="AW21" i="2" s="1"/>
  <c r="AX300" i="2"/>
  <c r="AY300" i="2" s="1"/>
  <c r="AX303" i="2"/>
  <c r="AX304" i="2"/>
  <c r="AX307" i="2"/>
  <c r="AX308" i="2"/>
  <c r="AX309" i="2"/>
  <c r="AX310" i="2"/>
  <c r="AY310" i="2" s="1"/>
  <c r="AX311" i="2"/>
  <c r="AX312" i="2"/>
  <c r="AX313" i="2"/>
  <c r="AX314" i="2"/>
  <c r="AY314" i="2" s="1"/>
  <c r="AX316" i="2"/>
  <c r="AX317" i="2"/>
  <c r="AX318" i="2"/>
  <c r="AX319" i="2"/>
  <c r="AY319" i="2" s="1"/>
  <c r="AX320" i="2"/>
  <c r="AX321" i="2"/>
  <c r="AX322" i="2"/>
  <c r="AX323" i="2"/>
  <c r="AY323" i="2" s="1"/>
  <c r="AX324" i="2"/>
  <c r="AX325" i="2"/>
  <c r="AX326" i="2"/>
  <c r="AX327" i="2"/>
  <c r="AY327" i="2" s="1"/>
  <c r="AX328" i="2"/>
  <c r="AX329" i="2"/>
  <c r="AX330" i="2"/>
  <c r="AX331" i="2"/>
  <c r="AY331" i="2" s="1"/>
  <c r="AX332" i="2"/>
  <c r="BE335" i="2"/>
  <c r="AX335" i="2"/>
  <c r="AV335" i="2"/>
  <c r="AW335" i="2" s="1"/>
  <c r="AM335" i="2"/>
  <c r="AN335" i="2" s="1"/>
  <c r="AC335" i="2"/>
  <c r="AP335" i="2"/>
  <c r="AQ335" i="2" s="1"/>
  <c r="W300" i="2"/>
  <c r="X300" i="2" s="1"/>
  <c r="Z300" i="2"/>
  <c r="AA300" i="2" s="1"/>
  <c r="W301" i="2"/>
  <c r="X301" i="2" s="1"/>
  <c r="W302" i="2"/>
  <c r="X302" i="2" s="1"/>
  <c r="Z302" i="2"/>
  <c r="AA302" i="2" s="1"/>
  <c r="W303" i="2"/>
  <c r="X303" i="2" s="1"/>
  <c r="Z303" i="2"/>
  <c r="AA303" i="2" s="1"/>
  <c r="W304" i="2"/>
  <c r="X304" i="2" s="1"/>
  <c r="Z304" i="2"/>
  <c r="AA304" i="2" s="1"/>
  <c r="W305" i="2"/>
  <c r="X305" i="2" s="1"/>
  <c r="W306" i="2"/>
  <c r="X306" i="2" s="1"/>
  <c r="Z306" i="2"/>
  <c r="AA306" i="2" s="1"/>
  <c r="W307" i="2"/>
  <c r="X307" i="2" s="1"/>
  <c r="Z307" i="2"/>
  <c r="AA307" i="2" s="1"/>
  <c r="W308" i="2"/>
  <c r="X308" i="2" s="1"/>
  <c r="Z308" i="2"/>
  <c r="AA308" i="2" s="1"/>
  <c r="W309" i="2"/>
  <c r="X309" i="2" s="1"/>
  <c r="Z309" i="2"/>
  <c r="AA309" i="2" s="1"/>
  <c r="W310" i="2"/>
  <c r="X310" i="2" s="1"/>
  <c r="Z310" i="2"/>
  <c r="AA310" i="2" s="1"/>
  <c r="W311" i="2"/>
  <c r="X311" i="2" s="1"/>
  <c r="Z311" i="2"/>
  <c r="AA311" i="2" s="1"/>
  <c r="W312" i="2"/>
  <c r="X312" i="2" s="1"/>
  <c r="Z312" i="2"/>
  <c r="AA312" i="2" s="1"/>
  <c r="W313" i="2"/>
  <c r="X313" i="2" s="1"/>
  <c r="Z313" i="2"/>
  <c r="AA313" i="2" s="1"/>
  <c r="W314" i="2"/>
  <c r="X314" i="2" s="1"/>
  <c r="Z314" i="2"/>
  <c r="AA314" i="2" s="1"/>
  <c r="W315" i="2"/>
  <c r="X315" i="2" s="1"/>
  <c r="Z315" i="2"/>
  <c r="AA315" i="2" s="1"/>
  <c r="W316" i="2"/>
  <c r="X316" i="2" s="1"/>
  <c r="Z316" i="2"/>
  <c r="AA316" i="2" s="1"/>
  <c r="W317" i="2"/>
  <c r="X317" i="2" s="1"/>
  <c r="Z317" i="2"/>
  <c r="AA317" i="2" s="1"/>
  <c r="W318" i="2"/>
  <c r="X318" i="2" s="1"/>
  <c r="Z318" i="2"/>
  <c r="AA318" i="2" s="1"/>
  <c r="W319" i="2"/>
  <c r="X319" i="2" s="1"/>
  <c r="Z319" i="2"/>
  <c r="AA319" i="2" s="1"/>
  <c r="W320" i="2"/>
  <c r="X320" i="2" s="1"/>
  <c r="Z320" i="2"/>
  <c r="AA320" i="2" s="1"/>
  <c r="W321" i="2"/>
  <c r="X321" i="2" s="1"/>
  <c r="Z321" i="2"/>
  <c r="AA321" i="2" s="1"/>
  <c r="W322" i="2"/>
  <c r="X322" i="2" s="1"/>
  <c r="Z322" i="2"/>
  <c r="AA322" i="2" s="1"/>
  <c r="W323" i="2"/>
  <c r="X323" i="2" s="1"/>
  <c r="Z323" i="2"/>
  <c r="AA323" i="2" s="1"/>
  <c r="W324" i="2"/>
  <c r="X324" i="2" s="1"/>
  <c r="Z324" i="2"/>
  <c r="AA324" i="2" s="1"/>
  <c r="W325" i="2"/>
  <c r="X325" i="2" s="1"/>
  <c r="Z325" i="2"/>
  <c r="AA325" i="2" s="1"/>
  <c r="W326" i="2"/>
  <c r="X326" i="2" s="1"/>
  <c r="Z326" i="2"/>
  <c r="AA326" i="2" s="1"/>
  <c r="W327" i="2"/>
  <c r="X327" i="2" s="1"/>
  <c r="Z327" i="2"/>
  <c r="AA327" i="2" s="1"/>
  <c r="W328" i="2"/>
  <c r="X328" i="2" s="1"/>
  <c r="Z328" i="2"/>
  <c r="AA328" i="2" s="1"/>
  <c r="W329" i="2"/>
  <c r="X329" i="2" s="1"/>
  <c r="Z329" i="2"/>
  <c r="AA329" i="2" s="1"/>
  <c r="W330" i="2"/>
  <c r="X330" i="2" s="1"/>
  <c r="Z330" i="2"/>
  <c r="AA330" i="2" s="1"/>
  <c r="W331" i="2"/>
  <c r="X331" i="2" s="1"/>
  <c r="Z331" i="2"/>
  <c r="AA331" i="2" s="1"/>
  <c r="W332" i="2"/>
  <c r="X332" i="2" s="1"/>
  <c r="Z332" i="2"/>
  <c r="AA332" i="2" s="1"/>
  <c r="W299" i="2"/>
  <c r="X299" i="2" s="1"/>
  <c r="AX264" i="2"/>
  <c r="AX265" i="2"/>
  <c r="AX266" i="2"/>
  <c r="AX267" i="2"/>
  <c r="AX268" i="2"/>
  <c r="AX269" i="2"/>
  <c r="AX270" i="2"/>
  <c r="AX271" i="2"/>
  <c r="AX272" i="2"/>
  <c r="AX273" i="2"/>
  <c r="AX274" i="2"/>
  <c r="AX275" i="2"/>
  <c r="AX276" i="2"/>
  <c r="AX277" i="2"/>
  <c r="AX278" i="2"/>
  <c r="AX279" i="2"/>
  <c r="AX280" i="2"/>
  <c r="AX281" i="2"/>
  <c r="AX282" i="2"/>
  <c r="AX283" i="2"/>
  <c r="AX284" i="2"/>
  <c r="AX285" i="2"/>
  <c r="AX286" i="2"/>
  <c r="AX287" i="2"/>
  <c r="AX288" i="2"/>
  <c r="AX289" i="2"/>
  <c r="AX290" i="2"/>
  <c r="AX291" i="2"/>
  <c r="AX292" i="2"/>
  <c r="AX293" i="2"/>
  <c r="AX294" i="2"/>
  <c r="AX295" i="2"/>
  <c r="AX296" i="2"/>
  <c r="AX297" i="2"/>
  <c r="AX298" i="2"/>
  <c r="T298" i="2"/>
  <c r="T297" i="2"/>
  <c r="T296" i="2"/>
  <c r="T295" i="2"/>
  <c r="T294" i="2"/>
  <c r="T293" i="2"/>
  <c r="T292" i="2"/>
  <c r="T291" i="2"/>
  <c r="T290" i="2"/>
  <c r="T289" i="2"/>
  <c r="T288" i="2"/>
  <c r="T287" i="2"/>
  <c r="T286" i="2"/>
  <c r="T285" i="2"/>
  <c r="T284" i="2"/>
  <c r="T283" i="2"/>
  <c r="T282" i="2"/>
  <c r="T281" i="2"/>
  <c r="T280" i="2"/>
  <c r="T279" i="2"/>
  <c r="T278" i="2"/>
  <c r="T277" i="2"/>
  <c r="T276" i="2"/>
  <c r="T275" i="2"/>
  <c r="T274" i="2"/>
  <c r="T273" i="2"/>
  <c r="T272" i="2"/>
  <c r="T271" i="2"/>
  <c r="T270" i="2"/>
  <c r="T269" i="2"/>
  <c r="T268" i="2"/>
  <c r="T267" i="2"/>
  <c r="T266" i="2"/>
  <c r="T265" i="2"/>
  <c r="T264" i="2"/>
  <c r="T263" i="2"/>
  <c r="W263" i="2"/>
  <c r="X263" i="2" s="1"/>
  <c r="BG165" i="2" a="1"/>
  <c r="BG165" i="2" s="1"/>
  <c r="BH165" i="2" s="1"/>
  <c r="BG167" i="2" a="1"/>
  <c r="BG167" i="2"/>
  <c r="BG168" i="2" a="1"/>
  <c r="BG168" i="2" s="1"/>
  <c r="BH168" i="2" s="1"/>
  <c r="BG169" i="2" a="1"/>
  <c r="BG169" i="2" s="1"/>
  <c r="BG171" i="2" a="1"/>
  <c r="BG171" i="2" s="1"/>
  <c r="BH171" i="2" s="1"/>
  <c r="BG172" i="2" a="1"/>
  <c r="BG172" i="2"/>
  <c r="BG173" i="2" a="1"/>
  <c r="BG173" i="2" s="1"/>
  <c r="BH173" i="2" s="1"/>
  <c r="BG174" i="2" a="1"/>
  <c r="BG174" i="2" s="1"/>
  <c r="BG175" i="2" a="1"/>
  <c r="BG175" i="2" s="1"/>
  <c r="BH175" i="2" s="1"/>
  <c r="BG176" i="2" a="1"/>
  <c r="BG176" i="2"/>
  <c r="BG177" i="2" a="1"/>
  <c r="BG177" i="2" s="1"/>
  <c r="BH177" i="2" s="1"/>
  <c r="BG178" i="2" a="1"/>
  <c r="BG178" i="2" s="1"/>
  <c r="BG180" i="2" a="1"/>
  <c r="BG180" i="2" s="1"/>
  <c r="BH180" i="2" s="1"/>
  <c r="BG181" i="2" a="1"/>
  <c r="BG181" i="2"/>
  <c r="BG182" i="2" a="1"/>
  <c r="BG182" i="2" s="1"/>
  <c r="BH182" i="2" s="1"/>
  <c r="BG183" i="2" a="1"/>
  <c r="BG183" i="2" s="1"/>
  <c r="BG184" i="2" a="1"/>
  <c r="BG184" i="2" s="1"/>
  <c r="BH184" i="2" s="1"/>
  <c r="BG185" i="2" a="1"/>
  <c r="BG185" i="2"/>
  <c r="BG186" i="2" a="1"/>
  <c r="BG186" i="2" s="1"/>
  <c r="BH186" i="2" s="1"/>
  <c r="BG187" i="2" a="1"/>
  <c r="BG187" i="2" s="1"/>
  <c r="BG188" i="2" a="1"/>
  <c r="BG188" i="2" s="1"/>
  <c r="BH188" i="2" s="1"/>
  <c r="BG189" i="2" a="1"/>
  <c r="BG189" i="2"/>
  <c r="BG190" i="2" a="1"/>
  <c r="BG190" i="2" s="1"/>
  <c r="BH190" i="2" s="1"/>
  <c r="BG191" i="2" a="1"/>
  <c r="BG191" i="2" s="1"/>
  <c r="BG192" i="2" a="1"/>
  <c r="BG192" i="2" s="1"/>
  <c r="BH192" i="2" s="1"/>
  <c r="BG193" i="2" a="1"/>
  <c r="BG193" i="2"/>
  <c r="BG194" i="2" a="1"/>
  <c r="BG194" i="2" s="1"/>
  <c r="BH194" i="2" s="1"/>
  <c r="BG195" i="2" a="1"/>
  <c r="BG195" i="2" s="1"/>
  <c r="BG196" i="2" a="1"/>
  <c r="BG196" i="2" s="1"/>
  <c r="BH196" i="2" s="1"/>
  <c r="BG197" i="2" a="1"/>
  <c r="BG197" i="2"/>
  <c r="BG198" i="2" a="1"/>
  <c r="BG198" i="2" s="1"/>
  <c r="BH198" i="2" s="1"/>
  <c r="BG199" i="2" a="1"/>
  <c r="BG199" i="2" s="1"/>
  <c r="BG164" i="2" a="1"/>
  <c r="BG164" i="2" s="1"/>
  <c r="BH164" i="2" s="1"/>
  <c r="Q334" i="2"/>
  <c r="Q333" i="2"/>
  <c r="Q332" i="2"/>
  <c r="Q331" i="2"/>
  <c r="Q330" i="2"/>
  <c r="Q329" i="2"/>
  <c r="Q328" i="2"/>
  <c r="Q327" i="2"/>
  <c r="Q326" i="2"/>
  <c r="Q325" i="2"/>
  <c r="Q324" i="2"/>
  <c r="Q323" i="2"/>
  <c r="Q322" i="2"/>
  <c r="Q321" i="2"/>
  <c r="Q320" i="2"/>
  <c r="Q319" i="2"/>
  <c r="Q318" i="2"/>
  <c r="Q317" i="2"/>
  <c r="Q316" i="2"/>
  <c r="Q315" i="2"/>
  <c r="Q314" i="2"/>
  <c r="Q313" i="2"/>
  <c r="Q312" i="2"/>
  <c r="Q311" i="2"/>
  <c r="Q310" i="2"/>
  <c r="Q309" i="2"/>
  <c r="Q308" i="2"/>
  <c r="Q307" i="2"/>
  <c r="Q306" i="2"/>
  <c r="Q305" i="2"/>
  <c r="Q304" i="2"/>
  <c r="Q303" i="2"/>
  <c r="Q302" i="2"/>
  <c r="Q301" i="2"/>
  <c r="Q300" i="2"/>
  <c r="Q299" i="2"/>
  <c r="Q335" i="2"/>
  <c r="Q264" i="2"/>
  <c r="Q266" i="2"/>
  <c r="Q267" i="2"/>
  <c r="Q268" i="2"/>
  <c r="Q269" i="2"/>
  <c r="Q270" i="2"/>
  <c r="Q271" i="2"/>
  <c r="Q272" i="2"/>
  <c r="Q273" i="2"/>
  <c r="Q274" i="2"/>
  <c r="Q275" i="2"/>
  <c r="Q276" i="2"/>
  <c r="Q277" i="2"/>
  <c r="Q278" i="2"/>
  <c r="Q279" i="2"/>
  <c r="Q280" i="2"/>
  <c r="Q281" i="2"/>
  <c r="Q282" i="2"/>
  <c r="Q283" i="2"/>
  <c r="Q284" i="2"/>
  <c r="Q285" i="2"/>
  <c r="Q286" i="2"/>
  <c r="Q287" i="2"/>
  <c r="Q288" i="2"/>
  <c r="Q289" i="2"/>
  <c r="Q290" i="2"/>
  <c r="Q291" i="2"/>
  <c r="Q292" i="2"/>
  <c r="Q293" i="2"/>
  <c r="Q294" i="2"/>
  <c r="Q295" i="2"/>
  <c r="Q296" i="2"/>
  <c r="Q297" i="2"/>
  <c r="Q298" i="2"/>
  <c r="Q263" i="2"/>
  <c r="N227" i="2"/>
  <c r="N228" i="2"/>
  <c r="N230" i="2"/>
  <c r="N231" i="2"/>
  <c r="N232" i="2"/>
  <c r="N233" i="2"/>
  <c r="N234" i="2"/>
  <c r="N235" i="2"/>
  <c r="N236" i="2"/>
  <c r="N237" i="2"/>
  <c r="N238" i="2"/>
  <c r="N239" i="2"/>
  <c r="N240" i="2"/>
  <c r="N241" i="2"/>
  <c r="N242" i="2"/>
  <c r="N243" i="2"/>
  <c r="N244" i="2"/>
  <c r="N245" i="2"/>
  <c r="N246" i="2"/>
  <c r="N247" i="2"/>
  <c r="N248" i="2"/>
  <c r="N249" i="2"/>
  <c r="N250" i="2"/>
  <c r="N251" i="2"/>
  <c r="N252" i="2"/>
  <c r="N253" i="2"/>
  <c r="N254" i="2"/>
  <c r="N255" i="2"/>
  <c r="N256" i="2"/>
  <c r="N257" i="2"/>
  <c r="N258" i="2"/>
  <c r="N259" i="2"/>
  <c r="N260" i="2"/>
  <c r="N226" i="2"/>
  <c r="N206" i="2"/>
  <c r="N207" i="2"/>
  <c r="N208" i="2"/>
  <c r="N209" i="2"/>
  <c r="N210" i="2"/>
  <c r="N211" i="2"/>
  <c r="N212" i="2"/>
  <c r="N213" i="2"/>
  <c r="N214" i="2"/>
  <c r="N215" i="2"/>
  <c r="N216" i="2"/>
  <c r="N217" i="2"/>
  <c r="N218" i="2"/>
  <c r="N219" i="2"/>
  <c r="N220" i="2"/>
  <c r="N221" i="2"/>
  <c r="N222" i="2"/>
  <c r="N223" i="2"/>
  <c r="N205" i="2"/>
  <c r="N204" i="2"/>
  <c r="N200" i="2"/>
  <c r="N201" i="2"/>
  <c r="N202" i="2"/>
  <c r="N203" i="2"/>
  <c r="N164" i="2"/>
  <c r="BR164" i="2" s="1"/>
  <c r="N165" i="2"/>
  <c r="BR165" i="2" s="1"/>
  <c r="BT165" i="2" s="1"/>
  <c r="N166" i="2"/>
  <c r="BR166" i="2" s="1"/>
  <c r="BS166" i="2" s="1"/>
  <c r="N167" i="2"/>
  <c r="BR167" i="2" s="1"/>
  <c r="N168" i="2"/>
  <c r="BR168" i="2" s="1"/>
  <c r="BS168" i="2" s="1"/>
  <c r="N169" i="2"/>
  <c r="BR169" i="2" s="1"/>
  <c r="BT169" i="2" s="1"/>
  <c r="N170" i="2"/>
  <c r="BR170" i="2" s="1"/>
  <c r="BS170" i="2" s="1"/>
  <c r="N171" i="2"/>
  <c r="BR171" i="2" s="1"/>
  <c r="N172" i="2"/>
  <c r="BR172" i="2" s="1"/>
  <c r="BS172" i="2" s="1"/>
  <c r="N173" i="2"/>
  <c r="BR173" i="2" s="1"/>
  <c r="BT173" i="2" s="1"/>
  <c r="N174" i="2"/>
  <c r="BR174" i="2" s="1"/>
  <c r="BS174" i="2" s="1"/>
  <c r="N175" i="2"/>
  <c r="BR175" i="2" s="1"/>
  <c r="N176" i="2"/>
  <c r="BR176" i="2" s="1"/>
  <c r="BS176" i="2" s="1"/>
  <c r="N177" i="2"/>
  <c r="BR177" i="2" s="1"/>
  <c r="BT177" i="2" s="1"/>
  <c r="N178" i="2"/>
  <c r="BR178" i="2" s="1"/>
  <c r="BS178" i="2" s="1"/>
  <c r="N179" i="2"/>
  <c r="BR179" i="2" s="1"/>
  <c r="N180" i="2"/>
  <c r="N181" i="2"/>
  <c r="N182" i="2"/>
  <c r="N183" i="2"/>
  <c r="N184" i="2"/>
  <c r="N185" i="2"/>
  <c r="N186" i="2"/>
  <c r="N187" i="2"/>
  <c r="N188" i="2"/>
  <c r="N189" i="2"/>
  <c r="N190" i="2"/>
  <c r="N191" i="2"/>
  <c r="N192" i="2"/>
  <c r="N193" i="2"/>
  <c r="N194" i="2"/>
  <c r="N195" i="2"/>
  <c r="N196" i="2"/>
  <c r="N197" i="2"/>
  <c r="N198" i="2"/>
  <c r="N199" i="2"/>
  <c r="N163"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T225" i="2"/>
  <c r="U225" i="2" s="1"/>
  <c r="T206" i="2"/>
  <c r="U206" i="2" s="1"/>
  <c r="T205" i="2"/>
  <c r="U205" i="2" s="1"/>
  <c r="T204" i="2"/>
  <c r="U204" i="2"/>
  <c r="T201" i="2"/>
  <c r="U201" i="2" s="1"/>
  <c r="T202" i="2"/>
  <c r="U202" i="2" s="1"/>
  <c r="T203" i="2"/>
  <c r="U203" i="2" s="1"/>
  <c r="T200" i="2"/>
  <c r="U200" i="2"/>
  <c r="W127" i="2"/>
  <c r="X127" i="2" s="1"/>
  <c r="W128" i="2"/>
  <c r="X128" i="2" s="1"/>
  <c r="W129" i="2"/>
  <c r="X129" i="2" s="1"/>
  <c r="W130" i="2"/>
  <c r="X130" i="2"/>
  <c r="W131" i="2"/>
  <c r="X131" i="2" s="1"/>
  <c r="W132" i="2"/>
  <c r="X132" i="2" s="1"/>
  <c r="W133" i="2"/>
  <c r="X133" i="2" s="1"/>
  <c r="W134" i="2"/>
  <c r="X134" i="2"/>
  <c r="W135" i="2"/>
  <c r="X135" i="2" s="1"/>
  <c r="W136" i="2"/>
  <c r="X136" i="2" s="1"/>
  <c r="W137" i="2"/>
  <c r="X137" i="2" s="1"/>
  <c r="W138" i="2"/>
  <c r="X138" i="2"/>
  <c r="W139" i="2"/>
  <c r="X139" i="2" s="1"/>
  <c r="W140" i="2"/>
  <c r="X140" i="2" s="1"/>
  <c r="W141" i="2"/>
  <c r="X141" i="2" s="1"/>
  <c r="W142" i="2"/>
  <c r="X142" i="2"/>
  <c r="W143" i="2"/>
  <c r="X143" i="2" s="1"/>
  <c r="W144" i="2"/>
  <c r="X144" i="2" s="1"/>
  <c r="W145" i="2"/>
  <c r="X145" i="2" s="1"/>
  <c r="W146" i="2"/>
  <c r="X146" i="2"/>
  <c r="W147" i="2"/>
  <c r="X147" i="2" s="1"/>
  <c r="W148" i="2"/>
  <c r="X148" i="2" s="1"/>
  <c r="W149" i="2"/>
  <c r="X149" i="2" s="1"/>
  <c r="W150" i="2"/>
  <c r="X150" i="2"/>
  <c r="W151" i="2"/>
  <c r="X151" i="2" s="1"/>
  <c r="W152" i="2"/>
  <c r="X152" i="2" s="1"/>
  <c r="W153" i="2"/>
  <c r="X153" i="2" s="1"/>
  <c r="W154" i="2"/>
  <c r="X154" i="2"/>
  <c r="W155" i="2"/>
  <c r="X155" i="2" s="1"/>
  <c r="W156" i="2"/>
  <c r="X156" i="2" s="1"/>
  <c r="W157" i="2"/>
  <c r="X157" i="2" s="1"/>
  <c r="W158" i="2"/>
  <c r="X158" i="2"/>
  <c r="W159" i="2"/>
  <c r="X159" i="2" s="1"/>
  <c r="W160" i="2"/>
  <c r="X160" i="2" s="1"/>
  <c r="W161" i="2"/>
  <c r="X161" i="2" s="1"/>
  <c r="W162" i="2"/>
  <c r="X162" i="2"/>
  <c r="W126" i="2"/>
  <c r="X126" i="2" s="1"/>
  <c r="W22" i="2"/>
  <c r="X22" i="2" s="1"/>
  <c r="AY302" i="2"/>
  <c r="AZ302" i="2" s="1"/>
  <c r="AY303" i="2"/>
  <c r="AZ303" i="2"/>
  <c r="AY304" i="2"/>
  <c r="AZ304" i="2" s="1"/>
  <c r="AY306" i="2"/>
  <c r="AZ306" i="2" s="1"/>
  <c r="AY307" i="2"/>
  <c r="AZ307" i="2"/>
  <c r="AY308" i="2"/>
  <c r="AZ308" i="2" s="1"/>
  <c r="AY309" i="2"/>
  <c r="AZ309" i="2" s="1"/>
  <c r="AY311" i="2"/>
  <c r="AZ311" i="2" s="1"/>
  <c r="AY312" i="2"/>
  <c r="AZ312" i="2" s="1"/>
  <c r="AY313" i="2"/>
  <c r="AZ313" i="2"/>
  <c r="AY315" i="2"/>
  <c r="AZ315" i="2"/>
  <c r="AY316" i="2"/>
  <c r="AZ316" i="2" s="1"/>
  <c r="AY317" i="2"/>
  <c r="AZ317" i="2" s="1"/>
  <c r="AY318" i="2"/>
  <c r="AZ318" i="2" s="1"/>
  <c r="AZ319" i="2"/>
  <c r="AY320" i="2"/>
  <c r="AZ320" i="2" s="1"/>
  <c r="AY321" i="2"/>
  <c r="AZ321" i="2"/>
  <c r="AY322" i="2"/>
  <c r="AZ322" i="2" s="1"/>
  <c r="AZ323" i="2"/>
  <c r="AY324" i="2"/>
  <c r="AZ324" i="2" s="1"/>
  <c r="AY325" i="2"/>
  <c r="AZ325" i="2" s="1"/>
  <c r="AY326" i="2"/>
  <c r="AZ326" i="2" s="1"/>
  <c r="AZ327" i="2"/>
  <c r="AY328" i="2"/>
  <c r="AZ328" i="2" s="1"/>
  <c r="AY329" i="2"/>
  <c r="AZ329" i="2"/>
  <c r="AY330" i="2"/>
  <c r="AZ330" i="2" s="1"/>
  <c r="AZ331" i="2"/>
  <c r="AY332" i="2"/>
  <c r="AZ332" i="2" s="1"/>
  <c r="AZ333" i="2"/>
  <c r="AP300" i="2"/>
  <c r="AQ300" i="2"/>
  <c r="AP302" i="2"/>
  <c r="AQ302" i="2" s="1"/>
  <c r="AP303" i="2"/>
  <c r="AQ303" i="2" s="1"/>
  <c r="AP304" i="2"/>
  <c r="AQ304" i="2" s="1"/>
  <c r="AP306" i="2"/>
  <c r="AQ306" i="2" s="1"/>
  <c r="AP307" i="2"/>
  <c r="AQ307" i="2" s="1"/>
  <c r="AP308" i="2"/>
  <c r="AQ308" i="2" s="1"/>
  <c r="AP309" i="2"/>
  <c r="AQ309" i="2"/>
  <c r="AP310" i="2"/>
  <c r="AQ310" i="2" s="1"/>
  <c r="AP311" i="2"/>
  <c r="AQ311" i="2" s="1"/>
  <c r="AP312" i="2"/>
  <c r="AQ312" i="2" s="1"/>
  <c r="AP313" i="2"/>
  <c r="AQ313" i="2"/>
  <c r="AP314" i="2"/>
  <c r="AQ314" i="2" s="1"/>
  <c r="AP315" i="2"/>
  <c r="AQ315" i="2" s="1"/>
  <c r="AP316" i="2"/>
  <c r="AQ316" i="2" s="1"/>
  <c r="AP317" i="2"/>
  <c r="AQ317" i="2"/>
  <c r="AP318" i="2"/>
  <c r="AQ318" i="2" s="1"/>
  <c r="AP319" i="2"/>
  <c r="AQ319" i="2" s="1"/>
  <c r="AP320" i="2"/>
  <c r="AQ320" i="2" s="1"/>
  <c r="AP321" i="2"/>
  <c r="AQ321" i="2"/>
  <c r="AP322" i="2"/>
  <c r="AQ322" i="2" s="1"/>
  <c r="AP323" i="2"/>
  <c r="AQ323" i="2" s="1"/>
  <c r="AP324" i="2"/>
  <c r="AQ324" i="2" s="1"/>
  <c r="AP325" i="2"/>
  <c r="AQ325" i="2"/>
  <c r="AP326" i="2"/>
  <c r="AQ326" i="2" s="1"/>
  <c r="AP327" i="2"/>
  <c r="AQ327" i="2" s="1"/>
  <c r="AP328" i="2"/>
  <c r="AQ328" i="2" s="1"/>
  <c r="AP329" i="2"/>
  <c r="AQ329" i="2"/>
  <c r="AP330" i="2"/>
  <c r="AQ330" i="2" s="1"/>
  <c r="AP331" i="2"/>
  <c r="AQ331" i="2" s="1"/>
  <c r="AP332" i="2"/>
  <c r="AQ332" i="2" s="1"/>
  <c r="AP333" i="2"/>
  <c r="AQ333" i="2"/>
  <c r="AP334" i="2"/>
  <c r="AQ334" i="2" s="1"/>
  <c r="AP299" i="2"/>
  <c r="AQ299" i="2" s="1"/>
  <c r="H265" i="2"/>
  <c r="I265" i="2" s="1"/>
  <c r="H269" i="2"/>
  <c r="I269" i="2" s="1"/>
  <c r="AY265" i="2"/>
  <c r="AZ265" i="2"/>
  <c r="AY266" i="2"/>
  <c r="AZ266" i="2" s="1"/>
  <c r="AY267" i="2"/>
  <c r="AZ267" i="2" s="1"/>
  <c r="AY269" i="2"/>
  <c r="AZ269" i="2"/>
  <c r="AY270" i="2"/>
  <c r="AZ270" i="2" s="1"/>
  <c r="AY271" i="2"/>
  <c r="AZ271" i="2"/>
  <c r="AY273" i="2"/>
  <c r="AZ273" i="2"/>
  <c r="AY274" i="2"/>
  <c r="AZ274" i="2" s="1"/>
  <c r="AY275" i="2"/>
  <c r="AZ275" i="2"/>
  <c r="AY277" i="2"/>
  <c r="AZ277" i="2" s="1"/>
  <c r="AY278" i="2"/>
  <c r="AZ278" i="2" s="1"/>
  <c r="AY279" i="2"/>
  <c r="AZ279" i="2"/>
  <c r="AY281" i="2"/>
  <c r="AZ281" i="2"/>
  <c r="AY282" i="2"/>
  <c r="AZ282" i="2" s="1"/>
  <c r="AY283" i="2"/>
  <c r="AZ283" i="2" s="1"/>
  <c r="AY285" i="2"/>
  <c r="AZ285" i="2" s="1"/>
  <c r="AY286" i="2"/>
  <c r="AZ286" i="2" s="1"/>
  <c r="AY287" i="2"/>
  <c r="AZ287" i="2"/>
  <c r="AY289" i="2"/>
  <c r="AZ289" i="2" s="1"/>
  <c r="AY290" i="2"/>
  <c r="AZ290" i="2" s="1"/>
  <c r="AY291" i="2"/>
  <c r="AZ291" i="2" s="1"/>
  <c r="AY293" i="2"/>
  <c r="AZ293" i="2"/>
  <c r="AY294" i="2"/>
  <c r="AZ294" i="2" s="1"/>
  <c r="AY295" i="2"/>
  <c r="AZ295" i="2" s="1"/>
  <c r="AY297" i="2"/>
  <c r="AZ297" i="2"/>
  <c r="AY298" i="2"/>
  <c r="AZ298" i="2" s="1"/>
  <c r="AY263" i="2"/>
  <c r="AZ263" i="2"/>
  <c r="AP265" i="2"/>
  <c r="AQ265" i="2" s="1"/>
  <c r="AP266" i="2"/>
  <c r="AQ266" i="2" s="1"/>
  <c r="AP267" i="2"/>
  <c r="AQ267" i="2"/>
  <c r="AP268" i="2"/>
  <c r="AQ268" i="2" s="1"/>
  <c r="AP269" i="2"/>
  <c r="AQ269" i="2"/>
  <c r="AP276" i="2"/>
  <c r="AQ276" i="2" s="1"/>
  <c r="AP278" i="2"/>
  <c r="AQ278" i="2" s="1"/>
  <c r="AP279" i="2"/>
  <c r="AQ279" i="2"/>
  <c r="AP280" i="2"/>
  <c r="AQ280" i="2" s="1"/>
  <c r="AP282" i="2"/>
  <c r="AQ282" i="2" s="1"/>
  <c r="AP284" i="2"/>
  <c r="AQ284" i="2" s="1"/>
  <c r="AP286" i="2"/>
  <c r="AQ286" i="2" s="1"/>
  <c r="AP287" i="2"/>
  <c r="AQ287" i="2" s="1"/>
  <c r="AP288" i="2"/>
  <c r="AQ288" i="2" s="1"/>
  <c r="AP290" i="2"/>
  <c r="AQ290" i="2" s="1"/>
  <c r="AP292" i="2"/>
  <c r="AQ292" i="2" s="1"/>
  <c r="AP294" i="2"/>
  <c r="AQ294" i="2" s="1"/>
  <c r="AP295" i="2"/>
  <c r="AQ295" i="2" s="1"/>
  <c r="AP296" i="2"/>
  <c r="AQ296" i="2" s="1"/>
  <c r="AP297" i="2"/>
  <c r="AQ297" i="2" s="1"/>
  <c r="AP298" i="2"/>
  <c r="AQ298" i="2" s="1"/>
  <c r="AM263" i="2"/>
  <c r="AN263" i="2" s="1"/>
  <c r="AV263" i="2"/>
  <c r="AV262" i="2"/>
  <c r="AW262" i="2" s="1"/>
  <c r="AM262" i="2"/>
  <c r="N261" i="2"/>
  <c r="AV261" i="2"/>
  <c r="AW261" i="2" s="1"/>
  <c r="AM226" i="2"/>
  <c r="AN226" i="2" s="1"/>
  <c r="AM224" i="2"/>
  <c r="AN224" i="2" s="1"/>
  <c r="BI165" i="2"/>
  <c r="BH167" i="2"/>
  <c r="BI167" i="2" s="1"/>
  <c r="BI168" i="2"/>
  <c r="BH169" i="2"/>
  <c r="BI169" i="2" s="1"/>
  <c r="BI171" i="2"/>
  <c r="BH172" i="2"/>
  <c r="BI172" i="2" s="1"/>
  <c r="BI173" i="2"/>
  <c r="BH174" i="2"/>
  <c r="BI174" i="2" s="1"/>
  <c r="BI175" i="2"/>
  <c r="BH176" i="2"/>
  <c r="BI176" i="2" s="1"/>
  <c r="BI177" i="2"/>
  <c r="BH178" i="2"/>
  <c r="BI178" i="2" s="1"/>
  <c r="BI180" i="2"/>
  <c r="BH181" i="2"/>
  <c r="BI181" i="2" s="1"/>
  <c r="BI182" i="2"/>
  <c r="BH183" i="2"/>
  <c r="BI183" i="2" s="1"/>
  <c r="BI184" i="2"/>
  <c r="BH185" i="2"/>
  <c r="BI185" i="2" s="1"/>
  <c r="BI186" i="2"/>
  <c r="BH187" i="2"/>
  <c r="BI187" i="2" s="1"/>
  <c r="BI188" i="2"/>
  <c r="BH189" i="2"/>
  <c r="BI189" i="2" s="1"/>
  <c r="BI190" i="2"/>
  <c r="BH191" i="2"/>
  <c r="BI191" i="2" s="1"/>
  <c r="BI192" i="2"/>
  <c r="BH193" i="2"/>
  <c r="BI193" i="2"/>
  <c r="BI194" i="2"/>
  <c r="BH195" i="2"/>
  <c r="BI195" i="2" s="1"/>
  <c r="BI196" i="2"/>
  <c r="BH197" i="2"/>
  <c r="BI197" i="2" s="1"/>
  <c r="BI198" i="2"/>
  <c r="BH199" i="2"/>
  <c r="BI199" i="2" s="1"/>
  <c r="BI164" i="2"/>
  <c r="AP165" i="2"/>
  <c r="AQ165" i="2" s="1"/>
  <c r="AP166" i="2"/>
  <c r="AQ166" i="2" s="1"/>
  <c r="AP167" i="2"/>
  <c r="AQ167" i="2" s="1"/>
  <c r="AP168" i="2"/>
  <c r="AQ168" i="2" s="1"/>
  <c r="AP169" i="2"/>
  <c r="AQ169" i="2" s="1"/>
  <c r="AP170" i="2"/>
  <c r="AQ170" i="2" s="1"/>
  <c r="AP171" i="2"/>
  <c r="AQ171" i="2" s="1"/>
  <c r="AP172" i="2"/>
  <c r="AQ172" i="2" s="1"/>
  <c r="AP173" i="2"/>
  <c r="AQ173" i="2" s="1"/>
  <c r="AP174" i="2"/>
  <c r="AQ174" i="2" s="1"/>
  <c r="AP175" i="2"/>
  <c r="AQ175" i="2" s="1"/>
  <c r="AP176" i="2"/>
  <c r="AQ176" i="2" s="1"/>
  <c r="AP177" i="2"/>
  <c r="AQ177" i="2" s="1"/>
  <c r="AP178" i="2"/>
  <c r="AQ178" i="2" s="1"/>
  <c r="AP179" i="2"/>
  <c r="AQ179" i="2" s="1"/>
  <c r="AP180" i="2"/>
  <c r="AQ180" i="2" s="1"/>
  <c r="AP181" i="2"/>
  <c r="AQ181" i="2" s="1"/>
  <c r="AP182" i="2"/>
  <c r="AQ182" i="2" s="1"/>
  <c r="AP183" i="2"/>
  <c r="AQ183" i="2" s="1"/>
  <c r="AP184" i="2"/>
  <c r="AQ184" i="2" s="1"/>
  <c r="AP185" i="2"/>
  <c r="AQ185" i="2" s="1"/>
  <c r="AP186" i="2"/>
  <c r="AQ186" i="2" s="1"/>
  <c r="AP187" i="2"/>
  <c r="AQ187" i="2" s="1"/>
  <c r="AP188" i="2"/>
  <c r="AQ188" i="2" s="1"/>
  <c r="AP189" i="2"/>
  <c r="AQ189" i="2" s="1"/>
  <c r="AP190" i="2"/>
  <c r="AQ190" i="2" s="1"/>
  <c r="AP191" i="2"/>
  <c r="AQ191" i="2" s="1"/>
  <c r="AP192" i="2"/>
  <c r="AQ192" i="2" s="1"/>
  <c r="AP193" i="2"/>
  <c r="AQ193" i="2" s="1"/>
  <c r="AP194" i="2"/>
  <c r="AQ194" i="2" s="1"/>
  <c r="AP195" i="2"/>
  <c r="AQ195" i="2" s="1"/>
  <c r="AP196" i="2"/>
  <c r="AQ196" i="2" s="1"/>
  <c r="AP197" i="2"/>
  <c r="AQ197" i="2" s="1"/>
  <c r="AP198" i="2"/>
  <c r="AQ198" i="2" s="1"/>
  <c r="AP199" i="2"/>
  <c r="AQ199" i="2" s="1"/>
  <c r="AP164" i="2"/>
  <c r="AQ164" i="2" s="1"/>
  <c r="AP163" i="2"/>
  <c r="AQ163" i="2" s="1"/>
  <c r="AP128" i="2"/>
  <c r="AQ128" i="2" s="1"/>
  <c r="AP130" i="2"/>
  <c r="AQ130" i="2" s="1"/>
  <c r="AP132" i="2"/>
  <c r="AQ132" i="2" s="1"/>
  <c r="AP133" i="2"/>
  <c r="AQ133" i="2" s="1"/>
  <c r="AP134" i="2"/>
  <c r="AQ134" i="2" s="1"/>
  <c r="AP135" i="2"/>
  <c r="AQ135" i="2" s="1"/>
  <c r="AP136" i="2"/>
  <c r="AQ136" i="2" s="1"/>
  <c r="AP138" i="2"/>
  <c r="AQ138" i="2" s="1"/>
  <c r="AP139" i="2"/>
  <c r="AQ139" i="2" s="1"/>
  <c r="AP140" i="2"/>
  <c r="AQ140" i="2" s="1"/>
  <c r="AP141" i="2"/>
  <c r="AQ141" i="2" s="1"/>
  <c r="AP142" i="2"/>
  <c r="AQ142" i="2" s="1"/>
  <c r="AP143" i="2"/>
  <c r="AQ143" i="2" s="1"/>
  <c r="AP144" i="2"/>
  <c r="AQ144" i="2" s="1"/>
  <c r="AP145" i="2"/>
  <c r="AQ145" i="2" s="1"/>
  <c r="AP146" i="2"/>
  <c r="AQ146" i="2" s="1"/>
  <c r="AP147" i="2"/>
  <c r="AQ147" i="2" s="1"/>
  <c r="AP148" i="2"/>
  <c r="AQ148" i="2" s="1"/>
  <c r="AP149" i="2"/>
  <c r="AQ149" i="2" s="1"/>
  <c r="AP150" i="2"/>
  <c r="AQ150" i="2" s="1"/>
  <c r="AP151" i="2"/>
  <c r="AQ151" i="2" s="1"/>
  <c r="AP152" i="2"/>
  <c r="AQ152" i="2" s="1"/>
  <c r="AP153" i="2"/>
  <c r="AQ153" i="2" s="1"/>
  <c r="AP154" i="2"/>
  <c r="AQ154" i="2" s="1"/>
  <c r="AP155" i="2"/>
  <c r="AQ155" i="2" s="1"/>
  <c r="AP156" i="2"/>
  <c r="AQ156" i="2" s="1"/>
  <c r="AP157" i="2"/>
  <c r="AQ157" i="2" s="1"/>
  <c r="AP158" i="2"/>
  <c r="AQ158" i="2" s="1"/>
  <c r="AP159" i="2"/>
  <c r="AQ159" i="2" s="1"/>
  <c r="AP160" i="2"/>
  <c r="AQ160" i="2" s="1"/>
  <c r="AP161" i="2"/>
  <c r="AQ161" i="2" s="1"/>
  <c r="AP162" i="2"/>
  <c r="AQ162" i="2" s="1"/>
  <c r="AM127" i="2"/>
  <c r="AN127" i="2" s="1"/>
  <c r="BE126" i="2"/>
  <c r="BF126" i="2" s="1"/>
  <c r="AY126" i="2"/>
  <c r="AZ126" i="2" s="1"/>
  <c r="AV126" i="2"/>
  <c r="AW126" i="2" s="1"/>
  <c r="AM126" i="2"/>
  <c r="AN126" i="2" s="1"/>
  <c r="AY23" i="2"/>
  <c r="AZ23" i="2"/>
  <c r="AY22" i="2"/>
  <c r="AZ22" i="2" s="1"/>
  <c r="AV22" i="2"/>
  <c r="AW22" i="2" s="1"/>
  <c r="BE263" i="2"/>
  <c r="BF263" i="2" s="1"/>
  <c r="BE264" i="2"/>
  <c r="BF264" i="2"/>
  <c r="BE270" i="2"/>
  <c r="BF270" i="2" s="1"/>
  <c r="BE271" i="2"/>
  <c r="BF271" i="2" s="1"/>
  <c r="BE272" i="2"/>
  <c r="BF272" i="2" s="1"/>
  <c r="BE273" i="2"/>
  <c r="BF273" i="2"/>
  <c r="BE274" i="2"/>
  <c r="BF274" i="2" s="1"/>
  <c r="BE275" i="2"/>
  <c r="BF275" i="2" s="1"/>
  <c r="BE276" i="2"/>
  <c r="BF276" i="2" s="1"/>
  <c r="BE277" i="2"/>
  <c r="BF277" i="2"/>
  <c r="BE278" i="2"/>
  <c r="BE279" i="2"/>
  <c r="BF279" i="2" s="1"/>
  <c r="BE280" i="2"/>
  <c r="BF280" i="2" s="1"/>
  <c r="BE281" i="2"/>
  <c r="BF281" i="2" s="1"/>
  <c r="BE282" i="2"/>
  <c r="BF282" i="2"/>
  <c r="BE283" i="2"/>
  <c r="BF283" i="2" s="1"/>
  <c r="BE284" i="2"/>
  <c r="BF284" i="2" s="1"/>
  <c r="BE285" i="2"/>
  <c r="BF285" i="2" s="1"/>
  <c r="BE286" i="2"/>
  <c r="BF286" i="2" s="1"/>
  <c r="BE287" i="2"/>
  <c r="BF287" i="2" s="1"/>
  <c r="BE288" i="2"/>
  <c r="BF288" i="2" s="1"/>
  <c r="BE289" i="2"/>
  <c r="BF289" i="2" s="1"/>
  <c r="BE290" i="2"/>
  <c r="BF290" i="2"/>
  <c r="BE291" i="2"/>
  <c r="BF291" i="2" s="1"/>
  <c r="BE292" i="2"/>
  <c r="BF292" i="2" s="1"/>
  <c r="BE293" i="2"/>
  <c r="BF293" i="2" s="1"/>
  <c r="BE294" i="2"/>
  <c r="BF294" i="2" s="1"/>
  <c r="BE295" i="2"/>
  <c r="BF295" i="2" s="1"/>
  <c r="BE296" i="2"/>
  <c r="BF296" i="2" s="1"/>
  <c r="BE297" i="2"/>
  <c r="BF297" i="2" s="1"/>
  <c r="BE298" i="2"/>
  <c r="BF298" i="2"/>
  <c r="BE299" i="2"/>
  <c r="BF299" i="2" s="1"/>
  <c r="BE300" i="2"/>
  <c r="BF300" i="2" s="1"/>
  <c r="BE302" i="2"/>
  <c r="BF302" i="2" s="1"/>
  <c r="BE303" i="2"/>
  <c r="BF303" i="2" s="1"/>
  <c r="BE304" i="2"/>
  <c r="BF304" i="2" s="1"/>
  <c r="BE306" i="2"/>
  <c r="BF306" i="2" s="1"/>
  <c r="BE307" i="2"/>
  <c r="BF307" i="2" s="1"/>
  <c r="BE308" i="2"/>
  <c r="BF308" i="2" s="1"/>
  <c r="BE309" i="2"/>
  <c r="BF309" i="2" s="1"/>
  <c r="BE310" i="2"/>
  <c r="BF310" i="2" s="1"/>
  <c r="BE311" i="2"/>
  <c r="BF311" i="2" s="1"/>
  <c r="BE312" i="2"/>
  <c r="BF312" i="2" s="1"/>
  <c r="BE313" i="2"/>
  <c r="BF313" i="2" s="1"/>
  <c r="BE314" i="2"/>
  <c r="BE315" i="2"/>
  <c r="BF315" i="2" s="1"/>
  <c r="BE316" i="2"/>
  <c r="BF316" i="2" s="1"/>
  <c r="BE317" i="2"/>
  <c r="BF317" i="2" s="1"/>
  <c r="BE318" i="2"/>
  <c r="BF318" i="2" s="1"/>
  <c r="BE319" i="2"/>
  <c r="BF319" i="2" s="1"/>
  <c r="BE320" i="2"/>
  <c r="BF320" i="2" s="1"/>
  <c r="BE321" i="2"/>
  <c r="BF321" i="2" s="1"/>
  <c r="BE322" i="2"/>
  <c r="BF322" i="2" s="1"/>
  <c r="BE323" i="2"/>
  <c r="BF323" i="2" s="1"/>
  <c r="BE324" i="2"/>
  <c r="BF324" i="2" s="1"/>
  <c r="BE325" i="2"/>
  <c r="BF325" i="2" s="1"/>
  <c r="BE326" i="2"/>
  <c r="BF326" i="2" s="1"/>
  <c r="BE327" i="2"/>
  <c r="BF327" i="2" s="1"/>
  <c r="BE328" i="2"/>
  <c r="BF328" i="2" s="1"/>
  <c r="BE329" i="2"/>
  <c r="BF329" i="2" s="1"/>
  <c r="BE330" i="2"/>
  <c r="BF330" i="2" s="1"/>
  <c r="BE331" i="2"/>
  <c r="BF331" i="2" s="1"/>
  <c r="BE332" i="2"/>
  <c r="BF332" i="2" s="1"/>
  <c r="BE333" i="2"/>
  <c r="BF333" i="2" s="1"/>
  <c r="BE334" i="2"/>
  <c r="BF334" i="2" s="1"/>
  <c r="AP23" i="2"/>
  <c r="AQ23" i="2" s="1"/>
  <c r="AP22" i="2"/>
  <c r="AQ22" i="2" s="1"/>
  <c r="Q22" i="2"/>
  <c r="BE25" i="2"/>
  <c r="BF25" i="2" s="1"/>
  <c r="BE26" i="2"/>
  <c r="BF26" i="2" s="1"/>
  <c r="H335" i="2"/>
  <c r="I335" i="2" s="1"/>
  <c r="AV23" i="2"/>
  <c r="AW23" i="2" s="1"/>
  <c r="AV24" i="2"/>
  <c r="AW24" i="2" s="1"/>
  <c r="AV25" i="2"/>
  <c r="AW25" i="2" s="1"/>
  <c r="AV26" i="2"/>
  <c r="AW26" i="2" s="1"/>
  <c r="AV27" i="2"/>
  <c r="AW27" i="2" s="1"/>
  <c r="AV28" i="2"/>
  <c r="AW28" i="2" s="1"/>
  <c r="AV29" i="2"/>
  <c r="AW29" i="2" s="1"/>
  <c r="AV30" i="2"/>
  <c r="AW30" i="2" s="1"/>
  <c r="AV31" i="2"/>
  <c r="AW31" i="2" s="1"/>
  <c r="AV32" i="2"/>
  <c r="AW32" i="2" s="1"/>
  <c r="AV33" i="2"/>
  <c r="AW33" i="2" s="1"/>
  <c r="AV34" i="2"/>
  <c r="AW34" i="2" s="1"/>
  <c r="AV35" i="2"/>
  <c r="AW35" i="2" s="1"/>
  <c r="AV36" i="2"/>
  <c r="AW36" i="2" s="1"/>
  <c r="AV37" i="2"/>
  <c r="AW37" i="2" s="1"/>
  <c r="AV38" i="2"/>
  <c r="AW38" i="2" s="1"/>
  <c r="AV39" i="2"/>
  <c r="AW39" i="2" s="1"/>
  <c r="AV40" i="2"/>
  <c r="AW40" i="2" s="1"/>
  <c r="AV41" i="2"/>
  <c r="AW41" i="2" s="1"/>
  <c r="AV42" i="2"/>
  <c r="AW42" i="2" s="1"/>
  <c r="AV43" i="2"/>
  <c r="AW43" i="2" s="1"/>
  <c r="AV44" i="2"/>
  <c r="AW44" i="2" s="1"/>
  <c r="AV45" i="2"/>
  <c r="AW45" i="2" s="1"/>
  <c r="AV46" i="2"/>
  <c r="AW46" i="2" s="1"/>
  <c r="AV47" i="2"/>
  <c r="AW47" i="2" s="1"/>
  <c r="AV48" i="2"/>
  <c r="AW48" i="2" s="1"/>
  <c r="AV49" i="2"/>
  <c r="AW49" i="2" s="1"/>
  <c r="AV50" i="2"/>
  <c r="AW50" i="2" s="1"/>
  <c r="AV51" i="2"/>
  <c r="AW51" i="2" s="1"/>
  <c r="AV52" i="2"/>
  <c r="AW52" i="2" s="1"/>
  <c r="AV55" i="2"/>
  <c r="AW55" i="2" s="1"/>
  <c r="AV62" i="2"/>
  <c r="AW62" i="2" s="1"/>
  <c r="AV63" i="2"/>
  <c r="AW63" i="2" s="1"/>
  <c r="AV64" i="2"/>
  <c r="AW64" i="2" s="1"/>
  <c r="AV65" i="2"/>
  <c r="AW65" i="2" s="1"/>
  <c r="AV66" i="2"/>
  <c r="AW66" i="2" s="1"/>
  <c r="AV67" i="2"/>
  <c r="AW67" i="2" s="1"/>
  <c r="AV68" i="2"/>
  <c r="AW68" i="2" s="1"/>
  <c r="AV69" i="2"/>
  <c r="AW69" i="2" s="1"/>
  <c r="AV70" i="2"/>
  <c r="AW70" i="2" s="1"/>
  <c r="AV71" i="2"/>
  <c r="AW71" i="2" s="1"/>
  <c r="AV72" i="2"/>
  <c r="AW72" i="2" s="1"/>
  <c r="AV73" i="2"/>
  <c r="AW73" i="2" s="1"/>
  <c r="AV74" i="2"/>
  <c r="AW74" i="2" s="1"/>
  <c r="AV75" i="2"/>
  <c r="AW75" i="2" s="1"/>
  <c r="AV76" i="2"/>
  <c r="AW76" i="2" s="1"/>
  <c r="AV77" i="2"/>
  <c r="AW77" i="2" s="1"/>
  <c r="AV78" i="2"/>
  <c r="AW78" i="2" s="1"/>
  <c r="AV79" i="2"/>
  <c r="AW79" i="2" s="1"/>
  <c r="AV80" i="2"/>
  <c r="AW80" i="2" s="1"/>
  <c r="AV81" i="2"/>
  <c r="AW81" i="2" s="1"/>
  <c r="AV82" i="2"/>
  <c r="AW82" i="2" s="1"/>
  <c r="AV83" i="2"/>
  <c r="AW83" i="2" s="1"/>
  <c r="AV84" i="2"/>
  <c r="AW84" i="2" s="1"/>
  <c r="AV85" i="2"/>
  <c r="AW85" i="2" s="1"/>
  <c r="AV86" i="2"/>
  <c r="AW86" i="2" s="1"/>
  <c r="AV87" i="2"/>
  <c r="AW87" i="2" s="1"/>
  <c r="AV88" i="2"/>
  <c r="AW88" i="2" s="1"/>
  <c r="AV89" i="2"/>
  <c r="AW89" i="2" s="1"/>
  <c r="AV90" i="2"/>
  <c r="AW90" i="2" s="1"/>
  <c r="AV91" i="2"/>
  <c r="AW91" i="2" s="1"/>
  <c r="AV92" i="2"/>
  <c r="AW92" i="2" s="1"/>
  <c r="AV93" i="2"/>
  <c r="AW93" i="2" s="1"/>
  <c r="AV94" i="2"/>
  <c r="AW94" i="2" s="1"/>
  <c r="AV95" i="2"/>
  <c r="AW95" i="2" s="1"/>
  <c r="AV96" i="2"/>
  <c r="AW96" i="2" s="1"/>
  <c r="AV97" i="2"/>
  <c r="AW97" i="2" s="1"/>
  <c r="AV98" i="2"/>
  <c r="AW98" i="2" s="1"/>
  <c r="AV99" i="2"/>
  <c r="AW99" i="2" s="1"/>
  <c r="AV100" i="2"/>
  <c r="AW100" i="2" s="1"/>
  <c r="AV101" i="2"/>
  <c r="AW101" i="2" s="1"/>
  <c r="AV102" i="2"/>
  <c r="AW102" i="2" s="1"/>
  <c r="AV104" i="2"/>
  <c r="AW104" i="2" s="1"/>
  <c r="AV105" i="2"/>
  <c r="AW105" i="2" s="1"/>
  <c r="AV106" i="2"/>
  <c r="AW106" i="2" s="1"/>
  <c r="AV107" i="2"/>
  <c r="AW107" i="2" s="1"/>
  <c r="AV108" i="2"/>
  <c r="AW108" i="2" s="1"/>
  <c r="AV109" i="2"/>
  <c r="AW109" i="2" s="1"/>
  <c r="AV110" i="2"/>
  <c r="AW110" i="2" s="1"/>
  <c r="AV111" i="2"/>
  <c r="AW111" i="2" s="1"/>
  <c r="AV112" i="2"/>
  <c r="AW112" i="2" s="1"/>
  <c r="AV113" i="2"/>
  <c r="AW113" i="2" s="1"/>
  <c r="AV114" i="2"/>
  <c r="AW114" i="2" s="1"/>
  <c r="AV115" i="2"/>
  <c r="AW115" i="2" s="1"/>
  <c r="AV116" i="2"/>
  <c r="AW116" i="2" s="1"/>
  <c r="AV117" i="2"/>
  <c r="AW117" i="2" s="1"/>
  <c r="AV118" i="2"/>
  <c r="AW118" i="2" s="1"/>
  <c r="AV119" i="2"/>
  <c r="AW119" i="2" s="1"/>
  <c r="AV120" i="2"/>
  <c r="AW120" i="2" s="1"/>
  <c r="AV121" i="2"/>
  <c r="AW121" i="2" s="1"/>
  <c r="AV122" i="2"/>
  <c r="AW122" i="2" s="1"/>
  <c r="AV123" i="2"/>
  <c r="AW123" i="2" s="1"/>
  <c r="AV124" i="2"/>
  <c r="AW124" i="2" s="1"/>
  <c r="AV125" i="2"/>
  <c r="AW125" i="2" s="1"/>
  <c r="AV127" i="2"/>
  <c r="AW127" i="2" s="1"/>
  <c r="AV128" i="2"/>
  <c r="AW128" i="2" s="1"/>
  <c r="AV129" i="2"/>
  <c r="AW129" i="2" s="1"/>
  <c r="AV130" i="2"/>
  <c r="AW130" i="2" s="1"/>
  <c r="AV131" i="2"/>
  <c r="AW131" i="2" s="1"/>
  <c r="AV132" i="2"/>
  <c r="AW132" i="2" s="1"/>
  <c r="AV133" i="2"/>
  <c r="AW133" i="2" s="1"/>
  <c r="AV134" i="2"/>
  <c r="AW134" i="2" s="1"/>
  <c r="AV135" i="2"/>
  <c r="AW135" i="2" s="1"/>
  <c r="AV136" i="2"/>
  <c r="AW136" i="2" s="1"/>
  <c r="AV137" i="2"/>
  <c r="AW137" i="2" s="1"/>
  <c r="AV138" i="2"/>
  <c r="AW138" i="2"/>
  <c r="AV139" i="2"/>
  <c r="AW139" i="2" s="1"/>
  <c r="AV140" i="2"/>
  <c r="AW140" i="2" s="1"/>
  <c r="AV141" i="2"/>
  <c r="AW141" i="2" s="1"/>
  <c r="AV142" i="2"/>
  <c r="AW142" i="2" s="1"/>
  <c r="AV143" i="2"/>
  <c r="AW143" i="2" s="1"/>
  <c r="AV144" i="2"/>
  <c r="AW144" i="2" s="1"/>
  <c r="AV145" i="2"/>
  <c r="AW145" i="2" s="1"/>
  <c r="AV146" i="2"/>
  <c r="AW146" i="2"/>
  <c r="AV147" i="2"/>
  <c r="AW147" i="2"/>
  <c r="AV148" i="2"/>
  <c r="AW148" i="2"/>
  <c r="AV149" i="2"/>
  <c r="AW149" i="2"/>
  <c r="AV150" i="2"/>
  <c r="AW150" i="2"/>
  <c r="AV151" i="2"/>
  <c r="AW151" i="2"/>
  <c r="AV152" i="2"/>
  <c r="AW152" i="2"/>
  <c r="AV153" i="2"/>
  <c r="AW153" i="2"/>
  <c r="AV154" i="2"/>
  <c r="AW154" i="2"/>
  <c r="AV155" i="2"/>
  <c r="AW155" i="2"/>
  <c r="AV156" i="2"/>
  <c r="AW156" i="2"/>
  <c r="AV157" i="2"/>
  <c r="AW157" i="2"/>
  <c r="AV158" i="2"/>
  <c r="AW158" i="2"/>
  <c r="AV159" i="2"/>
  <c r="AW159" i="2"/>
  <c r="AV160" i="2"/>
  <c r="AW160" i="2"/>
  <c r="AV161" i="2"/>
  <c r="AW161" i="2"/>
  <c r="AV162" i="2"/>
  <c r="AW162" i="2"/>
  <c r="AV163" i="2"/>
  <c r="AW163" i="2"/>
  <c r="AV164" i="2"/>
  <c r="AW164" i="2"/>
  <c r="AV165" i="2"/>
  <c r="AW165" i="2"/>
  <c r="AV166" i="2"/>
  <c r="AW166" i="2"/>
  <c r="AV167" i="2"/>
  <c r="AW167" i="2"/>
  <c r="AV168" i="2"/>
  <c r="AW168" i="2"/>
  <c r="AV169" i="2"/>
  <c r="AW169" i="2"/>
  <c r="AV170" i="2"/>
  <c r="AW170" i="2"/>
  <c r="AV171" i="2"/>
  <c r="AW171" i="2"/>
  <c r="AV172" i="2"/>
  <c r="AW172" i="2"/>
  <c r="AV173" i="2"/>
  <c r="AW173" i="2"/>
  <c r="AV174" i="2"/>
  <c r="AW174" i="2"/>
  <c r="AV175" i="2"/>
  <c r="AW175" i="2"/>
  <c r="AV176" i="2"/>
  <c r="AW176" i="2"/>
  <c r="AV177" i="2"/>
  <c r="AW177" i="2"/>
  <c r="AV178" i="2"/>
  <c r="AW178" i="2"/>
  <c r="AV179" i="2"/>
  <c r="AW179" i="2"/>
  <c r="AV180" i="2"/>
  <c r="AW180" i="2"/>
  <c r="AV181" i="2"/>
  <c r="AW181" i="2"/>
  <c r="AV182" i="2"/>
  <c r="AW182" i="2"/>
  <c r="AV183" i="2"/>
  <c r="AW183" i="2"/>
  <c r="AV184" i="2"/>
  <c r="AW184" i="2"/>
  <c r="AV185" i="2"/>
  <c r="AW185" i="2"/>
  <c r="AV186" i="2"/>
  <c r="AW186" i="2"/>
  <c r="AV187" i="2"/>
  <c r="AW187" i="2"/>
  <c r="AV188" i="2"/>
  <c r="AW188" i="2"/>
  <c r="AV189" i="2"/>
  <c r="AW189" i="2"/>
  <c r="AV190" i="2"/>
  <c r="AW190" i="2"/>
  <c r="AV191" i="2"/>
  <c r="AW191" i="2"/>
  <c r="AV192" i="2"/>
  <c r="AW192" i="2"/>
  <c r="AV193" i="2"/>
  <c r="AW193" i="2"/>
  <c r="AV194" i="2"/>
  <c r="AW194" i="2"/>
  <c r="AV195" i="2"/>
  <c r="AW195" i="2"/>
  <c r="AV196" i="2"/>
  <c r="AW196" i="2"/>
  <c r="AV197" i="2"/>
  <c r="AW197" i="2"/>
  <c r="AV198" i="2"/>
  <c r="AW198" i="2"/>
  <c r="AV199" i="2"/>
  <c r="AW199" i="2"/>
  <c r="AV200" i="2"/>
  <c r="AW200" i="2"/>
  <c r="AV201" i="2"/>
  <c r="AW201" i="2"/>
  <c r="AV202" i="2"/>
  <c r="AW202" i="2"/>
  <c r="AV203" i="2"/>
  <c r="AW203" i="2"/>
  <c r="AV204" i="2"/>
  <c r="AW204" i="2"/>
  <c r="AV205" i="2"/>
  <c r="AW205" i="2"/>
  <c r="AV206" i="2"/>
  <c r="AW206" i="2"/>
  <c r="AV207" i="2"/>
  <c r="AW207" i="2"/>
  <c r="AV208" i="2"/>
  <c r="AW208" i="2"/>
  <c r="AV209" i="2"/>
  <c r="AW209" i="2"/>
  <c r="AV210" i="2"/>
  <c r="AW210" i="2"/>
  <c r="AV211" i="2"/>
  <c r="AW211" i="2"/>
  <c r="AV212" i="2"/>
  <c r="AW212" i="2"/>
  <c r="AV213" i="2"/>
  <c r="AW213" i="2"/>
  <c r="AV214" i="2"/>
  <c r="AW214" i="2"/>
  <c r="AV215" i="2"/>
  <c r="AW215" i="2"/>
  <c r="AV216" i="2"/>
  <c r="AW216" i="2"/>
  <c r="AV217" i="2"/>
  <c r="AW217" i="2"/>
  <c r="AV218" i="2"/>
  <c r="AW218" i="2"/>
  <c r="AV219" i="2"/>
  <c r="AW219" i="2"/>
  <c r="AV220" i="2"/>
  <c r="AW220" i="2"/>
  <c r="AV221" i="2"/>
  <c r="AW221" i="2"/>
  <c r="AV222" i="2"/>
  <c r="AW222" i="2"/>
  <c r="AV223" i="2"/>
  <c r="AW223" i="2"/>
  <c r="AV224" i="2"/>
  <c r="AW224" i="2"/>
  <c r="AV225" i="2"/>
  <c r="AW225" i="2"/>
  <c r="AV226" i="2"/>
  <c r="AW226" i="2"/>
  <c r="AV227" i="2"/>
  <c r="AW227" i="2"/>
  <c r="AV228" i="2"/>
  <c r="AW228" i="2"/>
  <c r="AV229" i="2"/>
  <c r="AW229" i="2"/>
  <c r="AV230" i="2"/>
  <c r="AW230" i="2"/>
  <c r="AV231" i="2"/>
  <c r="AW231" i="2"/>
  <c r="AV232" i="2"/>
  <c r="AW232" i="2"/>
  <c r="AV233" i="2"/>
  <c r="AW233" i="2"/>
  <c r="AV234" i="2"/>
  <c r="AW234" i="2"/>
  <c r="AV235" i="2"/>
  <c r="AW235" i="2"/>
  <c r="AV236" i="2"/>
  <c r="AW236" i="2"/>
  <c r="AV237" i="2"/>
  <c r="AW237" i="2"/>
  <c r="AV238" i="2"/>
  <c r="AW238" i="2"/>
  <c r="AV239" i="2"/>
  <c r="AW239" i="2"/>
  <c r="AV240" i="2"/>
  <c r="AW240" i="2"/>
  <c r="AV241" i="2"/>
  <c r="AW241" i="2"/>
  <c r="AV242" i="2"/>
  <c r="AW242" i="2"/>
  <c r="AV243" i="2"/>
  <c r="AW243" i="2"/>
  <c r="AV244" i="2"/>
  <c r="AW244" i="2"/>
  <c r="AV245" i="2"/>
  <c r="AW245" i="2"/>
  <c r="AV246" i="2"/>
  <c r="AW246" i="2"/>
  <c r="AV247" i="2"/>
  <c r="AW247" i="2"/>
  <c r="AV248" i="2"/>
  <c r="AW248" i="2"/>
  <c r="AV249" i="2"/>
  <c r="AW249" i="2"/>
  <c r="AV250" i="2"/>
  <c r="AW250" i="2" s="1"/>
  <c r="AV251" i="2"/>
  <c r="AW251" i="2" s="1"/>
  <c r="AV252" i="2"/>
  <c r="AW252" i="2" s="1"/>
  <c r="AV253" i="2"/>
  <c r="AW253" i="2"/>
  <c r="AV254" i="2"/>
  <c r="AW254" i="2" s="1"/>
  <c r="AV255" i="2"/>
  <c r="AW255" i="2" s="1"/>
  <c r="AV256" i="2"/>
  <c r="AW256" i="2" s="1"/>
  <c r="AV257" i="2"/>
  <c r="AW257" i="2"/>
  <c r="AV258" i="2"/>
  <c r="AW258" i="2" s="1"/>
  <c r="AV259" i="2"/>
  <c r="AW259" i="2" s="1"/>
  <c r="AV260" i="2"/>
  <c r="AW260" i="2" s="1"/>
  <c r="AW263" i="2"/>
  <c r="AV264" i="2"/>
  <c r="AW264" i="2" s="1"/>
  <c r="AV265" i="2"/>
  <c r="AW265" i="2" s="1"/>
  <c r="AV266" i="2"/>
  <c r="AW266" i="2"/>
  <c r="AV267" i="2"/>
  <c r="AW267" i="2" s="1"/>
  <c r="AV268" i="2"/>
  <c r="AW268" i="2" s="1"/>
  <c r="AV269" i="2"/>
  <c r="AW269" i="2" s="1"/>
  <c r="AV270" i="2"/>
  <c r="AW270" i="2"/>
  <c r="AV271" i="2"/>
  <c r="AW271" i="2" s="1"/>
  <c r="AV272" i="2"/>
  <c r="AW272" i="2" s="1"/>
  <c r="AV273" i="2"/>
  <c r="AW273" i="2" s="1"/>
  <c r="AV274" i="2"/>
  <c r="AW274" i="2"/>
  <c r="AV275" i="2"/>
  <c r="AW275" i="2" s="1"/>
  <c r="AV276" i="2"/>
  <c r="AW276" i="2" s="1"/>
  <c r="AV277" i="2"/>
  <c r="AW277" i="2" s="1"/>
  <c r="AV278" i="2"/>
  <c r="AW278" i="2"/>
  <c r="AV279" i="2"/>
  <c r="AW279" i="2" s="1"/>
  <c r="AV280" i="2"/>
  <c r="AW280" i="2" s="1"/>
  <c r="AV281" i="2"/>
  <c r="AW281" i="2" s="1"/>
  <c r="AV282" i="2"/>
  <c r="AW282" i="2"/>
  <c r="AV283" i="2"/>
  <c r="AW283" i="2" s="1"/>
  <c r="AV284" i="2"/>
  <c r="AW284" i="2" s="1"/>
  <c r="AV285" i="2"/>
  <c r="AW285" i="2" s="1"/>
  <c r="AV286" i="2"/>
  <c r="AW286" i="2"/>
  <c r="AV287" i="2"/>
  <c r="AW287" i="2" s="1"/>
  <c r="AV288" i="2"/>
  <c r="AW288" i="2" s="1"/>
  <c r="AV289" i="2"/>
  <c r="AW289" i="2" s="1"/>
  <c r="AV290" i="2"/>
  <c r="AW290" i="2"/>
  <c r="AV291" i="2"/>
  <c r="AW291" i="2" s="1"/>
  <c r="AV292" i="2"/>
  <c r="AW292" i="2" s="1"/>
  <c r="AV293" i="2"/>
  <c r="AW293" i="2" s="1"/>
  <c r="AV294" i="2"/>
  <c r="AW294" i="2"/>
  <c r="AV295" i="2"/>
  <c r="AW295" i="2" s="1"/>
  <c r="AV296" i="2"/>
  <c r="AW296" i="2" s="1"/>
  <c r="AV297" i="2"/>
  <c r="AW297" i="2" s="1"/>
  <c r="AV298" i="2"/>
  <c r="AW298" i="2"/>
  <c r="AV299" i="2"/>
  <c r="AW299" i="2" s="1"/>
  <c r="AV300" i="2"/>
  <c r="AW300" i="2" s="1"/>
  <c r="AV301" i="2"/>
  <c r="AW301" i="2" s="1"/>
  <c r="AV302" i="2"/>
  <c r="AW302" i="2"/>
  <c r="AV303" i="2"/>
  <c r="AW303" i="2" s="1"/>
  <c r="AV304" i="2"/>
  <c r="AW304" i="2" s="1"/>
  <c r="AV305" i="2"/>
  <c r="AW305" i="2" s="1"/>
  <c r="AV306" i="2"/>
  <c r="AW306" i="2"/>
  <c r="AV307" i="2"/>
  <c r="AW307" i="2" s="1"/>
  <c r="AV308" i="2"/>
  <c r="AW308" i="2" s="1"/>
  <c r="AV309" i="2"/>
  <c r="AW309" i="2" s="1"/>
  <c r="AV310" i="2"/>
  <c r="AW310" i="2"/>
  <c r="AV311" i="2"/>
  <c r="AW311" i="2" s="1"/>
  <c r="AV312" i="2"/>
  <c r="AW312" i="2" s="1"/>
  <c r="AV313" i="2"/>
  <c r="AW313" i="2" s="1"/>
  <c r="AV314" i="2"/>
  <c r="AW314" i="2"/>
  <c r="AV315" i="2"/>
  <c r="AW315" i="2" s="1"/>
  <c r="AV316" i="2"/>
  <c r="AW316" i="2" s="1"/>
  <c r="AV317" i="2"/>
  <c r="AW317" i="2" s="1"/>
  <c r="AV318" i="2"/>
  <c r="AW318" i="2"/>
  <c r="AV319" i="2"/>
  <c r="AW319" i="2" s="1"/>
  <c r="AV320" i="2"/>
  <c r="AW320" i="2" s="1"/>
  <c r="AV321" i="2"/>
  <c r="AW321" i="2" s="1"/>
  <c r="AV322" i="2"/>
  <c r="AW322" i="2"/>
  <c r="AV323" i="2"/>
  <c r="AW323" i="2" s="1"/>
  <c r="AV324" i="2"/>
  <c r="AW324" i="2" s="1"/>
  <c r="AV325" i="2"/>
  <c r="AW325" i="2" s="1"/>
  <c r="AV326" i="2"/>
  <c r="AW326" i="2"/>
  <c r="AV327" i="2"/>
  <c r="AW327" i="2" s="1"/>
  <c r="AV328" i="2"/>
  <c r="AW328" i="2" s="1"/>
  <c r="AV329" i="2"/>
  <c r="AW329" i="2" s="1"/>
  <c r="AV330" i="2"/>
  <c r="AW330" i="2"/>
  <c r="AV331" i="2"/>
  <c r="AW331" i="2" s="1"/>
  <c r="AV332" i="2"/>
  <c r="AW332" i="2" s="1"/>
  <c r="AV333" i="2"/>
  <c r="AW333" i="2" s="1"/>
  <c r="AV334" i="2"/>
  <c r="AW334" i="2"/>
  <c r="AM22" i="2"/>
  <c r="AN22" i="2" s="1"/>
  <c r="AM23" i="2"/>
  <c r="AN23" i="2" s="1"/>
  <c r="AM24" i="2"/>
  <c r="AN24" i="2" s="1"/>
  <c r="AM25" i="2"/>
  <c r="AN25" i="2"/>
  <c r="AM26" i="2"/>
  <c r="AN26" i="2" s="1"/>
  <c r="AM27" i="2"/>
  <c r="AN27" i="2" s="1"/>
  <c r="AM28" i="2"/>
  <c r="AN28" i="2" s="1"/>
  <c r="AM29" i="2"/>
  <c r="AN29" i="2"/>
  <c r="AM30" i="2"/>
  <c r="AN30" i="2" s="1"/>
  <c r="AM31" i="2"/>
  <c r="AN31" i="2" s="1"/>
  <c r="AM32" i="2"/>
  <c r="AN32" i="2" s="1"/>
  <c r="AM33" i="2"/>
  <c r="AN33" i="2"/>
  <c r="AM34" i="2"/>
  <c r="AN34" i="2" s="1"/>
  <c r="AM35" i="2"/>
  <c r="AN35" i="2" s="1"/>
  <c r="AM36" i="2"/>
  <c r="AN36" i="2" s="1"/>
  <c r="AM37" i="2"/>
  <c r="AN37" i="2"/>
  <c r="AM38" i="2"/>
  <c r="AN38" i="2" s="1"/>
  <c r="AM39" i="2"/>
  <c r="AN39" i="2" s="1"/>
  <c r="AM40" i="2"/>
  <c r="AN40" i="2" s="1"/>
  <c r="AM41" i="2"/>
  <c r="AN41" i="2"/>
  <c r="AM42" i="2"/>
  <c r="AN42" i="2" s="1"/>
  <c r="AM43" i="2"/>
  <c r="AN43" i="2" s="1"/>
  <c r="AM44" i="2"/>
  <c r="AN44" i="2" s="1"/>
  <c r="AM45" i="2"/>
  <c r="AN45" i="2"/>
  <c r="AM46" i="2"/>
  <c r="AN46" i="2" s="1"/>
  <c r="AM47" i="2"/>
  <c r="AN47" i="2" s="1"/>
  <c r="AM48" i="2"/>
  <c r="AN48" i="2" s="1"/>
  <c r="AM49" i="2"/>
  <c r="AN49" i="2"/>
  <c r="AM50" i="2"/>
  <c r="AN50" i="2" s="1"/>
  <c r="AM51" i="2"/>
  <c r="AN51" i="2" s="1"/>
  <c r="AM52" i="2"/>
  <c r="AN52" i="2" s="1"/>
  <c r="AM55" i="2"/>
  <c r="AN55" i="2" s="1"/>
  <c r="AM62" i="2"/>
  <c r="AN62" i="2" s="1"/>
  <c r="AM63" i="2"/>
  <c r="AN63" i="2"/>
  <c r="AM64" i="2"/>
  <c r="AN64" i="2" s="1"/>
  <c r="AM65" i="2"/>
  <c r="AN65" i="2" s="1"/>
  <c r="AM66" i="2"/>
  <c r="AN66" i="2" s="1"/>
  <c r="AM67" i="2"/>
  <c r="AN67" i="2"/>
  <c r="AM68" i="2"/>
  <c r="AN68" i="2" s="1"/>
  <c r="AM69" i="2"/>
  <c r="AN69" i="2" s="1"/>
  <c r="AM70" i="2"/>
  <c r="AN70" i="2" s="1"/>
  <c r="AM71" i="2"/>
  <c r="AN71" i="2"/>
  <c r="AM72" i="2"/>
  <c r="AN72" i="2" s="1"/>
  <c r="AM73" i="2"/>
  <c r="AN73" i="2" s="1"/>
  <c r="AM74" i="2"/>
  <c r="AN74" i="2" s="1"/>
  <c r="AM75" i="2"/>
  <c r="AN75" i="2"/>
  <c r="AM76" i="2"/>
  <c r="AN76" i="2" s="1"/>
  <c r="AM77" i="2"/>
  <c r="AN77" i="2" s="1"/>
  <c r="AM78" i="2"/>
  <c r="AN78" i="2" s="1"/>
  <c r="AM79" i="2"/>
  <c r="AN79" i="2"/>
  <c r="AM80" i="2"/>
  <c r="AN80" i="2" s="1"/>
  <c r="AM81" i="2"/>
  <c r="AN81" i="2" s="1"/>
  <c r="AM82" i="2"/>
  <c r="AN82" i="2" s="1"/>
  <c r="AM83" i="2"/>
  <c r="AN83" i="2"/>
  <c r="AM84" i="2"/>
  <c r="AN84" i="2" s="1"/>
  <c r="AM85" i="2"/>
  <c r="AN85" i="2" s="1"/>
  <c r="AM86" i="2"/>
  <c r="AN86" i="2" s="1"/>
  <c r="AM87" i="2"/>
  <c r="AN87" i="2"/>
  <c r="AM88" i="2"/>
  <c r="AN88" i="2" s="1"/>
  <c r="AM89" i="2"/>
  <c r="AN89" i="2" s="1"/>
  <c r="AM90" i="2"/>
  <c r="AN90" i="2" s="1"/>
  <c r="AM91" i="2"/>
  <c r="AN91" i="2"/>
  <c r="AM92" i="2"/>
  <c r="AN92" i="2" s="1"/>
  <c r="AM93" i="2"/>
  <c r="AN93" i="2" s="1"/>
  <c r="AM94" i="2"/>
  <c r="AN94" i="2" s="1"/>
  <c r="AM95" i="2"/>
  <c r="AN95" i="2"/>
  <c r="AM96" i="2"/>
  <c r="AN96" i="2" s="1"/>
  <c r="AM97" i="2"/>
  <c r="AN97" i="2" s="1"/>
  <c r="AM98" i="2"/>
  <c r="AN98" i="2" s="1"/>
  <c r="AM99" i="2"/>
  <c r="AN99" i="2"/>
  <c r="AM100" i="2"/>
  <c r="AN100" i="2" s="1"/>
  <c r="AM101" i="2"/>
  <c r="AN101" i="2" s="1"/>
  <c r="AM102" i="2"/>
  <c r="AN102" i="2" s="1"/>
  <c r="AM104" i="2"/>
  <c r="AN104" i="2" s="1"/>
  <c r="AM105" i="2"/>
  <c r="AN105" i="2" s="1"/>
  <c r="AM106" i="2"/>
  <c r="AN106" i="2" s="1"/>
  <c r="AM107" i="2"/>
  <c r="AN107" i="2"/>
  <c r="AM108" i="2"/>
  <c r="AN108" i="2" s="1"/>
  <c r="AM109" i="2"/>
  <c r="AN109" i="2" s="1"/>
  <c r="AM110" i="2"/>
  <c r="AN110" i="2" s="1"/>
  <c r="AM111" i="2"/>
  <c r="AN111" i="2"/>
  <c r="AM112" i="2"/>
  <c r="AN112" i="2" s="1"/>
  <c r="AM113" i="2"/>
  <c r="AN113" i="2" s="1"/>
  <c r="AM114" i="2"/>
  <c r="AN114" i="2" s="1"/>
  <c r="AM115" i="2"/>
  <c r="AN115" i="2"/>
  <c r="AM116" i="2"/>
  <c r="AN116" i="2" s="1"/>
  <c r="AM117" i="2"/>
  <c r="AN117" i="2" s="1"/>
  <c r="AM118" i="2"/>
  <c r="AN118" i="2" s="1"/>
  <c r="AM119" i="2"/>
  <c r="AN119" i="2"/>
  <c r="AM120" i="2"/>
  <c r="AN120" i="2" s="1"/>
  <c r="AM121" i="2"/>
  <c r="AN121" i="2" s="1"/>
  <c r="AM122" i="2"/>
  <c r="AN122" i="2" s="1"/>
  <c r="AM123" i="2"/>
  <c r="AN123" i="2"/>
  <c r="AM124" i="2"/>
  <c r="AN124" i="2" s="1"/>
  <c r="AM125" i="2"/>
  <c r="AN125" i="2" s="1"/>
  <c r="AM128" i="2"/>
  <c r="AN128" i="2" s="1"/>
  <c r="AM129" i="2"/>
  <c r="AN129" i="2"/>
  <c r="AM130" i="2"/>
  <c r="AN130" i="2" s="1"/>
  <c r="AM131" i="2"/>
  <c r="AN131" i="2" s="1"/>
  <c r="AM132" i="2"/>
  <c r="AN132" i="2" s="1"/>
  <c r="AM133" i="2"/>
  <c r="AN133" i="2"/>
  <c r="AM134" i="2"/>
  <c r="AN134" i="2" s="1"/>
  <c r="AM135" i="2"/>
  <c r="AN135" i="2" s="1"/>
  <c r="AM136" i="2"/>
  <c r="AN136" i="2" s="1"/>
  <c r="AM137" i="2"/>
  <c r="AN137" i="2"/>
  <c r="AM138" i="2"/>
  <c r="AN138" i="2" s="1"/>
  <c r="AM139" i="2"/>
  <c r="AN139" i="2" s="1"/>
  <c r="AM140" i="2"/>
  <c r="AN140" i="2" s="1"/>
  <c r="AM141" i="2"/>
  <c r="AN141" i="2"/>
  <c r="AM142" i="2"/>
  <c r="AN142" i="2" s="1"/>
  <c r="AM143" i="2"/>
  <c r="AN143" i="2" s="1"/>
  <c r="AM144" i="2"/>
  <c r="AN144" i="2" s="1"/>
  <c r="AM145" i="2"/>
  <c r="AN145" i="2"/>
  <c r="AM146" i="2"/>
  <c r="AN146" i="2" s="1"/>
  <c r="AM147" i="2"/>
  <c r="AN147" i="2" s="1"/>
  <c r="AM148" i="2"/>
  <c r="AN148" i="2" s="1"/>
  <c r="AM149" i="2"/>
  <c r="AN149" i="2"/>
  <c r="AM150" i="2"/>
  <c r="AN150" i="2" s="1"/>
  <c r="AM151" i="2"/>
  <c r="AN151" i="2" s="1"/>
  <c r="AM152" i="2"/>
  <c r="AN152" i="2" s="1"/>
  <c r="AM153" i="2"/>
  <c r="AN153" i="2"/>
  <c r="AM154" i="2"/>
  <c r="AN154" i="2" s="1"/>
  <c r="AM155" i="2"/>
  <c r="AN155" i="2" s="1"/>
  <c r="AM156" i="2"/>
  <c r="AN156" i="2" s="1"/>
  <c r="AM157" i="2"/>
  <c r="AN157" i="2"/>
  <c r="AM158" i="2"/>
  <c r="AN158" i="2" s="1"/>
  <c r="AM159" i="2"/>
  <c r="AN159" i="2" s="1"/>
  <c r="AM160" i="2"/>
  <c r="AN160" i="2" s="1"/>
  <c r="AM161" i="2"/>
  <c r="AN161" i="2"/>
  <c r="AM162" i="2"/>
  <c r="AN162" i="2" s="1"/>
  <c r="AM165" i="2"/>
  <c r="AN165" i="2" s="1"/>
  <c r="AM166" i="2"/>
  <c r="AN166" i="2" s="1"/>
  <c r="AM167" i="2"/>
  <c r="AN167" i="2"/>
  <c r="AM168" i="2"/>
  <c r="AN168" i="2" s="1"/>
  <c r="AM169" i="2"/>
  <c r="AN169" i="2" s="1"/>
  <c r="AM170" i="2"/>
  <c r="AN170" i="2" s="1"/>
  <c r="AM171" i="2"/>
  <c r="AN171" i="2"/>
  <c r="AM172" i="2"/>
  <c r="AN172" i="2" s="1"/>
  <c r="AM173" i="2"/>
  <c r="AN173" i="2" s="1"/>
  <c r="AM174" i="2"/>
  <c r="AN174" i="2" s="1"/>
  <c r="AM175" i="2"/>
  <c r="AN175" i="2"/>
  <c r="AM176" i="2"/>
  <c r="AN176" i="2" s="1"/>
  <c r="AM177" i="2"/>
  <c r="AN177" i="2" s="1"/>
  <c r="AM178" i="2"/>
  <c r="AN178" i="2" s="1"/>
  <c r="AM179" i="2"/>
  <c r="AN179" i="2"/>
  <c r="AM180" i="2"/>
  <c r="AN180" i="2" s="1"/>
  <c r="AM181" i="2"/>
  <c r="AN181" i="2" s="1"/>
  <c r="AM182" i="2"/>
  <c r="AN182" i="2" s="1"/>
  <c r="AM183" i="2"/>
  <c r="AN183" i="2"/>
  <c r="AM184" i="2"/>
  <c r="AN184" i="2" s="1"/>
  <c r="AM185" i="2"/>
  <c r="AN185" i="2" s="1"/>
  <c r="AM186" i="2"/>
  <c r="AN186" i="2" s="1"/>
  <c r="AM187" i="2"/>
  <c r="AN187" i="2"/>
  <c r="AM188" i="2"/>
  <c r="AN188" i="2" s="1"/>
  <c r="AM189" i="2"/>
  <c r="AN189" i="2" s="1"/>
  <c r="AM190" i="2"/>
  <c r="AN190" i="2" s="1"/>
  <c r="AM191" i="2"/>
  <c r="AN191" i="2"/>
  <c r="AM192" i="2"/>
  <c r="AN192" i="2" s="1"/>
  <c r="AM193" i="2"/>
  <c r="AN193" i="2" s="1"/>
  <c r="AM194" i="2"/>
  <c r="AN194" i="2" s="1"/>
  <c r="AM195" i="2"/>
  <c r="AN195" i="2"/>
  <c r="AM196" i="2"/>
  <c r="AN196" i="2" s="1"/>
  <c r="AM197" i="2"/>
  <c r="AN197" i="2" s="1"/>
  <c r="AM198" i="2"/>
  <c r="AN198" i="2" s="1"/>
  <c r="AM199" i="2"/>
  <c r="AN199" i="2"/>
  <c r="AM200" i="2"/>
  <c r="AN200" i="2" s="1"/>
  <c r="AM201" i="2"/>
  <c r="AN201" i="2" s="1"/>
  <c r="AM202" i="2"/>
  <c r="AN202" i="2" s="1"/>
  <c r="AM203" i="2"/>
  <c r="AN203" i="2"/>
  <c r="AM204" i="2"/>
  <c r="AN204" i="2" s="1"/>
  <c r="AM205" i="2"/>
  <c r="AN205" i="2" s="1"/>
  <c r="AM208" i="2"/>
  <c r="AN208" i="2" s="1"/>
  <c r="AM210" i="2"/>
  <c r="AN210" i="2" s="1"/>
  <c r="AM211" i="2"/>
  <c r="AN211" i="2" s="1"/>
  <c r="AM212" i="2"/>
  <c r="AN212" i="2" s="1"/>
  <c r="AM213" i="2"/>
  <c r="AN213" i="2"/>
  <c r="AM214" i="2"/>
  <c r="AN214" i="2" s="1"/>
  <c r="AM215" i="2"/>
  <c r="AN215" i="2" s="1"/>
  <c r="AM216" i="2"/>
  <c r="AN216" i="2" s="1"/>
  <c r="AM218" i="2"/>
  <c r="AN218" i="2" s="1"/>
  <c r="AM219" i="2"/>
  <c r="AN219" i="2" s="1"/>
  <c r="AM220" i="2"/>
  <c r="AN220" i="2" s="1"/>
  <c r="AM221" i="2"/>
  <c r="AN221" i="2"/>
  <c r="AM222" i="2"/>
  <c r="AN222" i="2" s="1"/>
  <c r="AM223" i="2"/>
  <c r="AN223" i="2" s="1"/>
  <c r="AM225" i="2"/>
  <c r="AN225" i="2" s="1"/>
  <c r="AM228" i="2"/>
  <c r="AN228" i="2" s="1"/>
  <c r="AM229" i="2"/>
  <c r="AN229" i="2" s="1"/>
  <c r="AM230" i="2"/>
  <c r="AN230" i="2" s="1"/>
  <c r="AM231" i="2"/>
  <c r="AN231" i="2"/>
  <c r="AM232" i="2"/>
  <c r="AN232" i="2" s="1"/>
  <c r="AM233" i="2"/>
  <c r="AN233" i="2" s="1"/>
  <c r="AM234" i="2"/>
  <c r="AN234" i="2" s="1"/>
  <c r="AM235" i="2"/>
  <c r="AN235" i="2"/>
  <c r="AM236" i="2"/>
  <c r="AN236" i="2" s="1"/>
  <c r="AM237" i="2"/>
  <c r="AN237" i="2" s="1"/>
  <c r="AM238" i="2"/>
  <c r="AN238" i="2" s="1"/>
  <c r="AM239" i="2"/>
  <c r="AN239" i="2"/>
  <c r="AM240" i="2"/>
  <c r="AN240" i="2" s="1"/>
  <c r="AM241" i="2"/>
  <c r="AN241" i="2" s="1"/>
  <c r="AM242" i="2"/>
  <c r="AN242" i="2" s="1"/>
  <c r="AM243" i="2"/>
  <c r="AN243" i="2"/>
  <c r="AM244" i="2"/>
  <c r="AN244" i="2" s="1"/>
  <c r="AM245" i="2"/>
  <c r="AN245" i="2" s="1"/>
  <c r="AM246" i="2"/>
  <c r="AN246" i="2" s="1"/>
  <c r="AM247" i="2"/>
  <c r="AN247" i="2"/>
  <c r="AM248" i="2"/>
  <c r="AN248" i="2" s="1"/>
  <c r="AM249" i="2"/>
  <c r="AN249" i="2" s="1"/>
  <c r="AM250" i="2"/>
  <c r="AN250" i="2" s="1"/>
  <c r="AM251" i="2"/>
  <c r="AN251" i="2"/>
  <c r="AM252" i="2"/>
  <c r="AN252" i="2" s="1"/>
  <c r="AM253" i="2"/>
  <c r="AN253" i="2" s="1"/>
  <c r="AM254" i="2"/>
  <c r="AN254" i="2" s="1"/>
  <c r="AM255" i="2"/>
  <c r="AN255" i="2"/>
  <c r="AM256" i="2"/>
  <c r="AN256" i="2" s="1"/>
  <c r="AM257" i="2"/>
  <c r="AN257" i="2" s="1"/>
  <c r="AM258" i="2"/>
  <c r="AN258" i="2" s="1"/>
  <c r="AM259" i="2"/>
  <c r="AN259" i="2"/>
  <c r="AM260" i="2"/>
  <c r="AN260" i="2" s="1"/>
  <c r="AM261" i="2"/>
  <c r="AN261" i="2" s="1"/>
  <c r="AN262" i="2"/>
  <c r="AM264" i="2"/>
  <c r="AN264" i="2"/>
  <c r="AM265" i="2"/>
  <c r="AN265" i="2" s="1"/>
  <c r="AM266" i="2"/>
  <c r="AN266" i="2" s="1"/>
  <c r="AM267" i="2"/>
  <c r="AN267" i="2" s="1"/>
  <c r="AM268" i="2"/>
  <c r="AN268" i="2"/>
  <c r="AM269" i="2"/>
  <c r="AN269" i="2" s="1"/>
  <c r="AM270" i="2"/>
  <c r="AN270" i="2" s="1"/>
  <c r="AM271" i="2"/>
  <c r="AN271" i="2" s="1"/>
  <c r="AM272" i="2"/>
  <c r="AN272" i="2"/>
  <c r="AM273" i="2"/>
  <c r="AN273" i="2" s="1"/>
  <c r="AM274" i="2"/>
  <c r="AN274" i="2" s="1"/>
  <c r="AM275" i="2"/>
  <c r="AN275" i="2" s="1"/>
  <c r="AM276" i="2"/>
  <c r="AN276" i="2"/>
  <c r="AM277" i="2"/>
  <c r="AN277" i="2" s="1"/>
  <c r="AM278" i="2"/>
  <c r="AN278" i="2" s="1"/>
  <c r="AM279" i="2"/>
  <c r="AN279" i="2" s="1"/>
  <c r="AM280" i="2"/>
  <c r="AN280" i="2"/>
  <c r="AM281" i="2"/>
  <c r="AN281" i="2" s="1"/>
  <c r="AM282" i="2"/>
  <c r="AN282" i="2" s="1"/>
  <c r="AM283" i="2"/>
  <c r="AN283" i="2" s="1"/>
  <c r="AM284" i="2"/>
  <c r="AN284" i="2"/>
  <c r="AM285" i="2"/>
  <c r="AN285" i="2" s="1"/>
  <c r="AM286" i="2"/>
  <c r="AN286" i="2" s="1"/>
  <c r="AM287" i="2"/>
  <c r="AN287" i="2" s="1"/>
  <c r="AM288" i="2"/>
  <c r="AN288" i="2"/>
  <c r="AM289" i="2"/>
  <c r="AN289" i="2" s="1"/>
  <c r="AM290" i="2"/>
  <c r="AN290" i="2" s="1"/>
  <c r="AM291" i="2"/>
  <c r="AN291" i="2" s="1"/>
  <c r="AM292" i="2"/>
  <c r="AN292" i="2"/>
  <c r="AM293" i="2"/>
  <c r="AN293" i="2" s="1"/>
  <c r="AM294" i="2"/>
  <c r="AN294" i="2" s="1"/>
  <c r="AM295" i="2"/>
  <c r="AN295" i="2" s="1"/>
  <c r="AM296" i="2"/>
  <c r="AN296" i="2"/>
  <c r="AM297" i="2"/>
  <c r="AN297" i="2" s="1"/>
  <c r="AM298" i="2"/>
  <c r="AN298" i="2" s="1"/>
  <c r="AM299" i="2"/>
  <c r="AN299" i="2" s="1"/>
  <c r="AM300" i="2"/>
  <c r="AN300" i="2"/>
  <c r="AM301" i="2"/>
  <c r="AN301" i="2" s="1"/>
  <c r="AM302" i="2"/>
  <c r="AN302" i="2" s="1"/>
  <c r="AM303" i="2"/>
  <c r="AN303" i="2" s="1"/>
  <c r="AM304" i="2"/>
  <c r="AN304" i="2"/>
  <c r="AM305" i="2"/>
  <c r="AN305" i="2" s="1"/>
  <c r="AM306" i="2"/>
  <c r="AN306" i="2" s="1"/>
  <c r="AM307" i="2"/>
  <c r="AN307" i="2" s="1"/>
  <c r="AM308" i="2"/>
  <c r="AN308" i="2"/>
  <c r="AM309" i="2"/>
  <c r="AN309" i="2" s="1"/>
  <c r="AM310" i="2"/>
  <c r="AN310" i="2" s="1"/>
  <c r="AM311" i="2"/>
  <c r="AN311" i="2" s="1"/>
  <c r="AM312" i="2"/>
  <c r="AN312" i="2"/>
  <c r="AM313" i="2"/>
  <c r="AN313" i="2" s="1"/>
  <c r="AM314" i="2"/>
  <c r="AN314" i="2" s="1"/>
  <c r="AM315" i="2"/>
  <c r="AN315" i="2" s="1"/>
  <c r="AM316" i="2"/>
  <c r="AN316" i="2"/>
  <c r="AM317" i="2"/>
  <c r="AN317" i="2" s="1"/>
  <c r="AM318" i="2"/>
  <c r="AN318" i="2" s="1"/>
  <c r="AM319" i="2"/>
  <c r="AN319" i="2" s="1"/>
  <c r="AM320" i="2"/>
  <c r="AN320" i="2"/>
  <c r="AM321" i="2"/>
  <c r="AN321" i="2" s="1"/>
  <c r="AM322" i="2"/>
  <c r="AN322" i="2" s="1"/>
  <c r="AM323" i="2"/>
  <c r="AN323" i="2" s="1"/>
  <c r="AM324" i="2"/>
  <c r="AN324" i="2"/>
  <c r="AM325" i="2"/>
  <c r="AN325" i="2" s="1"/>
  <c r="AM326" i="2"/>
  <c r="AN326" i="2" s="1"/>
  <c r="AM327" i="2"/>
  <c r="AN327" i="2" s="1"/>
  <c r="AM328" i="2"/>
  <c r="AN328" i="2"/>
  <c r="AM329" i="2"/>
  <c r="AN329" i="2" s="1"/>
  <c r="AM330" i="2"/>
  <c r="AN330" i="2" s="1"/>
  <c r="AM331" i="2"/>
  <c r="AN331" i="2" s="1"/>
  <c r="AM332" i="2"/>
  <c r="AN332" i="2"/>
  <c r="AM333" i="2"/>
  <c r="AN333" i="2" s="1"/>
  <c r="AM334" i="2"/>
  <c r="AN334" i="2" s="1"/>
  <c r="AM21" i="2"/>
  <c r="AN21" i="2" s="1"/>
  <c r="Z298" i="2"/>
  <c r="AA298" i="2"/>
  <c r="Z264" i="2"/>
  <c r="AA264" i="2" s="1"/>
  <c r="Z265" i="2"/>
  <c r="AA265" i="2" s="1"/>
  <c r="Z266" i="2"/>
  <c r="AA266" i="2" s="1"/>
  <c r="Z267" i="2"/>
  <c r="AA267" i="2"/>
  <c r="Z268" i="2"/>
  <c r="AA268" i="2" s="1"/>
  <c r="Z269" i="2"/>
  <c r="AA269" i="2" s="1"/>
  <c r="Z270" i="2"/>
  <c r="AA270" i="2" s="1"/>
  <c r="Z271" i="2"/>
  <c r="AA271" i="2"/>
  <c r="Z272" i="2"/>
  <c r="AA272" i="2" s="1"/>
  <c r="Z273" i="2"/>
  <c r="AA273" i="2" s="1"/>
  <c r="Z274" i="2"/>
  <c r="AA274" i="2" s="1"/>
  <c r="Z275" i="2"/>
  <c r="AA275" i="2"/>
  <c r="Z276" i="2"/>
  <c r="AA276" i="2" s="1"/>
  <c r="Z277" i="2"/>
  <c r="AA277" i="2" s="1"/>
  <c r="Z278" i="2"/>
  <c r="AA278" i="2" s="1"/>
  <c r="Z279" i="2"/>
  <c r="AA279" i="2"/>
  <c r="Z280" i="2"/>
  <c r="AA280" i="2" s="1"/>
  <c r="Z281" i="2"/>
  <c r="AA281" i="2" s="1"/>
  <c r="Z282" i="2"/>
  <c r="AA282" i="2" s="1"/>
  <c r="Z283" i="2"/>
  <c r="AA283" i="2"/>
  <c r="Z284" i="2"/>
  <c r="AA284" i="2" s="1"/>
  <c r="Z285" i="2"/>
  <c r="AA285" i="2" s="1"/>
  <c r="Z286" i="2"/>
  <c r="AA286" i="2" s="1"/>
  <c r="Z287" i="2"/>
  <c r="AA287" i="2"/>
  <c r="Z288" i="2"/>
  <c r="AA288" i="2" s="1"/>
  <c r="Z289" i="2"/>
  <c r="AA289" i="2" s="1"/>
  <c r="Z290" i="2"/>
  <c r="AA290" i="2" s="1"/>
  <c r="Z291" i="2"/>
  <c r="AA291" i="2"/>
  <c r="Z292" i="2"/>
  <c r="AA292" i="2" s="1"/>
  <c r="Z293" i="2"/>
  <c r="AA293" i="2" s="1"/>
  <c r="Z294" i="2"/>
  <c r="AA294" i="2" s="1"/>
  <c r="Z295" i="2"/>
  <c r="AA295" i="2"/>
  <c r="Z296" i="2"/>
  <c r="AA296" i="2" s="1"/>
  <c r="Z297" i="2"/>
  <c r="AA297" i="2" s="1"/>
  <c r="Z263" i="2"/>
  <c r="AA263" i="2" s="1"/>
  <c r="Z165" i="2"/>
  <c r="AA165" i="2"/>
  <c r="Z166" i="2"/>
  <c r="AA166" i="2" s="1"/>
  <c r="Z167" i="2"/>
  <c r="AA167" i="2" s="1"/>
  <c r="Z168" i="2"/>
  <c r="AA168" i="2" s="1"/>
  <c r="Z169" i="2"/>
  <c r="AA169" i="2"/>
  <c r="Z170" i="2"/>
  <c r="AA170" i="2" s="1"/>
  <c r="Z171" i="2"/>
  <c r="AA171" i="2" s="1"/>
  <c r="Z172" i="2"/>
  <c r="AA172" i="2" s="1"/>
  <c r="Z173" i="2"/>
  <c r="AA173" i="2"/>
  <c r="Z174" i="2"/>
  <c r="AA174" i="2" s="1"/>
  <c r="Z175" i="2"/>
  <c r="AA175" i="2" s="1"/>
  <c r="Z176" i="2"/>
  <c r="AA176" i="2" s="1"/>
  <c r="Z177" i="2"/>
  <c r="AA177" i="2"/>
  <c r="Z178" i="2"/>
  <c r="AA178" i="2" s="1"/>
  <c r="Z179" i="2"/>
  <c r="AA179" i="2" s="1"/>
  <c r="Z180" i="2"/>
  <c r="AA180" i="2" s="1"/>
  <c r="Z181" i="2"/>
  <c r="AA181" i="2"/>
  <c r="Z182" i="2"/>
  <c r="AA182" i="2" s="1"/>
  <c r="Z183" i="2"/>
  <c r="AA183" i="2" s="1"/>
  <c r="Z184" i="2"/>
  <c r="AA184" i="2" s="1"/>
  <c r="Z185" i="2"/>
  <c r="AA185" i="2"/>
  <c r="Z186" i="2"/>
  <c r="AA186" i="2" s="1"/>
  <c r="Z187" i="2"/>
  <c r="AA187" i="2" s="1"/>
  <c r="Z188" i="2"/>
  <c r="AA188" i="2" s="1"/>
  <c r="Z189" i="2"/>
  <c r="AA189" i="2"/>
  <c r="Z190" i="2"/>
  <c r="AA190" i="2" s="1"/>
  <c r="Z191" i="2"/>
  <c r="AA191" i="2" s="1"/>
  <c r="Z192" i="2"/>
  <c r="AA192" i="2" s="1"/>
  <c r="Z193" i="2"/>
  <c r="AA193" i="2"/>
  <c r="Z194" i="2"/>
  <c r="AA194" i="2" s="1"/>
  <c r="Z195" i="2"/>
  <c r="AA195" i="2" s="1"/>
  <c r="Z196" i="2"/>
  <c r="AA196" i="2" s="1"/>
  <c r="Z197" i="2"/>
  <c r="AA197" i="2"/>
  <c r="Z198" i="2"/>
  <c r="AA198" i="2" s="1"/>
  <c r="Z199" i="2"/>
  <c r="AA199" i="2" s="1"/>
  <c r="Z164" i="2"/>
  <c r="AA164" i="2" s="1"/>
  <c r="Z225" i="2"/>
  <c r="AA225" i="2"/>
  <c r="Z224" i="2"/>
  <c r="AA224" i="2" s="1"/>
  <c r="Z204" i="2"/>
  <c r="AA204" i="2" s="1"/>
  <c r="Z201" i="2"/>
  <c r="AA201" i="2" s="1"/>
  <c r="Z202" i="2"/>
  <c r="AA202" i="2"/>
  <c r="Z203" i="2"/>
  <c r="AA203" i="2" s="1"/>
  <c r="Z200" i="2"/>
  <c r="AA200" i="2" s="1"/>
  <c r="Z163" i="2"/>
  <c r="AA163" i="2" s="1"/>
  <c r="AC126" i="2"/>
  <c r="Z126" i="2"/>
  <c r="AA126" i="2" s="1"/>
  <c r="AD126" i="2" s="1"/>
  <c r="Z23" i="2"/>
  <c r="AA23" i="2" s="1"/>
  <c r="AC23" i="2"/>
  <c r="AC22" i="2"/>
  <c r="AA22" i="2"/>
  <c r="AD22" i="2" s="1"/>
  <c r="Z21" i="2"/>
  <c r="AA21" i="2" s="1"/>
  <c r="H230" i="2"/>
  <c r="I230" i="2"/>
  <c r="N225" i="2"/>
  <c r="Q23" i="2"/>
  <c r="N21" i="2"/>
  <c r="H21" i="2"/>
  <c r="I21" i="2" s="1"/>
  <c r="W23" i="2"/>
  <c r="X23" i="2"/>
  <c r="W24" i="2"/>
  <c r="X24" i="2" s="1"/>
  <c r="W25" i="2"/>
  <c r="X25" i="2" s="1"/>
  <c r="W26" i="2"/>
  <c r="X26" i="2" s="1"/>
  <c r="W27" i="2"/>
  <c r="X27" i="2"/>
  <c r="W28" i="2"/>
  <c r="X28" i="2" s="1"/>
  <c r="W29" i="2"/>
  <c r="X29" i="2" s="1"/>
  <c r="W30" i="2"/>
  <c r="X30" i="2" s="1"/>
  <c r="W31" i="2"/>
  <c r="X31" i="2"/>
  <c r="W32" i="2"/>
  <c r="X32" i="2" s="1"/>
  <c r="W33" i="2"/>
  <c r="X33" i="2" s="1"/>
  <c r="W34" i="2"/>
  <c r="X34" i="2" s="1"/>
  <c r="W35" i="2"/>
  <c r="X35" i="2"/>
  <c r="W36" i="2"/>
  <c r="X36" i="2" s="1"/>
  <c r="W37" i="2"/>
  <c r="X37" i="2" s="1"/>
  <c r="W38" i="2"/>
  <c r="X38" i="2" s="1"/>
  <c r="W39" i="2"/>
  <c r="X39" i="2"/>
  <c r="W40" i="2"/>
  <c r="X40" i="2" s="1"/>
  <c r="W41" i="2"/>
  <c r="X41" i="2" s="1"/>
  <c r="W42" i="2"/>
  <c r="X42" i="2" s="1"/>
  <c r="W43" i="2"/>
  <c r="X43" i="2"/>
  <c r="W44" i="2"/>
  <c r="X44" i="2" s="1"/>
  <c r="W45" i="2"/>
  <c r="X45" i="2" s="1"/>
  <c r="W46" i="2"/>
  <c r="X46" i="2" s="1"/>
  <c r="W47" i="2"/>
  <c r="X47" i="2"/>
  <c r="W48" i="2"/>
  <c r="X48" i="2" s="1"/>
  <c r="W49" i="2"/>
  <c r="X49" i="2" s="1"/>
  <c r="W50" i="2"/>
  <c r="X50" i="2" s="1"/>
  <c r="W51" i="2"/>
  <c r="X51" i="2"/>
  <c r="W52" i="2"/>
  <c r="X52" i="2" s="1"/>
  <c r="W53" i="2"/>
  <c r="X53" i="2" s="1"/>
  <c r="W54" i="2"/>
  <c r="X54" i="2" s="1"/>
  <c r="W55" i="2"/>
  <c r="X55" i="2"/>
  <c r="W56" i="2"/>
  <c r="X56" i="2" s="1"/>
  <c r="W57" i="2"/>
  <c r="X57" i="2" s="1"/>
  <c r="W58" i="2"/>
  <c r="X58" i="2" s="1"/>
  <c r="W59" i="2"/>
  <c r="X59" i="2"/>
  <c r="W60" i="2"/>
  <c r="X60" i="2" s="1"/>
  <c r="W61" i="2"/>
  <c r="X61" i="2" s="1"/>
  <c r="W62" i="2"/>
  <c r="X62" i="2" s="1"/>
  <c r="W63" i="2"/>
  <c r="X63" i="2"/>
  <c r="W64" i="2"/>
  <c r="X64" i="2" s="1"/>
  <c r="W65" i="2"/>
  <c r="X65" i="2" s="1"/>
  <c r="W66" i="2"/>
  <c r="X66" i="2" s="1"/>
  <c r="W67" i="2"/>
  <c r="X67" i="2"/>
  <c r="W68" i="2"/>
  <c r="X68" i="2" s="1"/>
  <c r="W69" i="2"/>
  <c r="X69" i="2" s="1"/>
  <c r="W70" i="2"/>
  <c r="X70" i="2" s="1"/>
  <c r="W71" i="2"/>
  <c r="X71" i="2"/>
  <c r="W72" i="2"/>
  <c r="X72" i="2" s="1"/>
  <c r="W73" i="2"/>
  <c r="X73" i="2" s="1"/>
  <c r="W74" i="2"/>
  <c r="X74" i="2" s="1"/>
  <c r="W75" i="2"/>
  <c r="X75" i="2"/>
  <c r="W76" i="2"/>
  <c r="X76" i="2" s="1"/>
  <c r="W77" i="2"/>
  <c r="X77" i="2" s="1"/>
  <c r="W78" i="2"/>
  <c r="X78" i="2" s="1"/>
  <c r="W79" i="2"/>
  <c r="X79" i="2"/>
  <c r="W80" i="2"/>
  <c r="X80" i="2" s="1"/>
  <c r="W81" i="2"/>
  <c r="X81" i="2" s="1"/>
  <c r="W82" i="2"/>
  <c r="X82" i="2" s="1"/>
  <c r="W83" i="2"/>
  <c r="X83" i="2"/>
  <c r="W84" i="2"/>
  <c r="X84" i="2" s="1"/>
  <c r="W85" i="2"/>
  <c r="X85" i="2" s="1"/>
  <c r="W86" i="2"/>
  <c r="X86" i="2" s="1"/>
  <c r="W87" i="2"/>
  <c r="X87" i="2"/>
  <c r="W88" i="2"/>
  <c r="X88" i="2" s="1"/>
  <c r="W89" i="2"/>
  <c r="X89" i="2" s="1"/>
  <c r="W90" i="2"/>
  <c r="X90" i="2" s="1"/>
  <c r="W91" i="2"/>
  <c r="X91" i="2"/>
  <c r="W92" i="2"/>
  <c r="X92" i="2" s="1"/>
  <c r="W93" i="2"/>
  <c r="X93" i="2" s="1"/>
  <c r="W94" i="2"/>
  <c r="X94" i="2" s="1"/>
  <c r="W95" i="2"/>
  <c r="X95" i="2"/>
  <c r="W96" i="2"/>
  <c r="X96" i="2" s="1"/>
  <c r="W97" i="2"/>
  <c r="X97" i="2" s="1"/>
  <c r="W98" i="2"/>
  <c r="X98" i="2" s="1"/>
  <c r="W99" i="2"/>
  <c r="X99" i="2"/>
  <c r="W100" i="2"/>
  <c r="X100" i="2" s="1"/>
  <c r="W101" i="2"/>
  <c r="X101" i="2" s="1"/>
  <c r="W102" i="2"/>
  <c r="X102" i="2" s="1"/>
  <c r="W103" i="2"/>
  <c r="X103" i="2"/>
  <c r="W104" i="2"/>
  <c r="X104" i="2" s="1"/>
  <c r="W105" i="2"/>
  <c r="X105" i="2" s="1"/>
  <c r="W106" i="2"/>
  <c r="X106" i="2" s="1"/>
  <c r="W107" i="2"/>
  <c r="X107" i="2"/>
  <c r="W108" i="2"/>
  <c r="X108" i="2" s="1"/>
  <c r="W109" i="2"/>
  <c r="X109" i="2" s="1"/>
  <c r="W110" i="2"/>
  <c r="X110" i="2" s="1"/>
  <c r="W111" i="2"/>
  <c r="X111" i="2"/>
  <c r="W112" i="2"/>
  <c r="X112" i="2" s="1"/>
  <c r="W113" i="2"/>
  <c r="X113" i="2" s="1"/>
  <c r="W114" i="2"/>
  <c r="X114" i="2" s="1"/>
  <c r="W115" i="2"/>
  <c r="X115" i="2"/>
  <c r="W116" i="2"/>
  <c r="X116" i="2" s="1"/>
  <c r="W117" i="2"/>
  <c r="X117" i="2" s="1"/>
  <c r="W118" i="2"/>
  <c r="X118" i="2" s="1"/>
  <c r="W119" i="2"/>
  <c r="X119" i="2"/>
  <c r="W120" i="2"/>
  <c r="X120" i="2" s="1"/>
  <c r="W121" i="2"/>
  <c r="X121" i="2" s="1"/>
  <c r="W122" i="2"/>
  <c r="X122" i="2" s="1"/>
  <c r="W123" i="2"/>
  <c r="X123" i="2"/>
  <c r="W124" i="2"/>
  <c r="X124" i="2" s="1"/>
  <c r="W125" i="2"/>
  <c r="X125" i="2" s="1"/>
  <c r="T163" i="2"/>
  <c r="U163" i="2" s="1"/>
  <c r="T165" i="2"/>
  <c r="U165" i="2"/>
  <c r="T166" i="2"/>
  <c r="U166" i="2" s="1"/>
  <c r="T167" i="2"/>
  <c r="U167" i="2" s="1"/>
  <c r="T168" i="2"/>
  <c r="U168" i="2" s="1"/>
  <c r="T169" i="2"/>
  <c r="U169" i="2"/>
  <c r="T170" i="2"/>
  <c r="U170" i="2" s="1"/>
  <c r="T171" i="2"/>
  <c r="U171" i="2" s="1"/>
  <c r="T172" i="2"/>
  <c r="U172" i="2" s="1"/>
  <c r="T173" i="2"/>
  <c r="U173" i="2"/>
  <c r="T174" i="2"/>
  <c r="U174" i="2" s="1"/>
  <c r="T175" i="2"/>
  <c r="U175" i="2" s="1"/>
  <c r="T176" i="2"/>
  <c r="U176" i="2" s="1"/>
  <c r="T177" i="2"/>
  <c r="U177" i="2"/>
  <c r="T178" i="2"/>
  <c r="U178" i="2" s="1"/>
  <c r="T179" i="2"/>
  <c r="U179" i="2" s="1"/>
  <c r="T180" i="2"/>
  <c r="U180" i="2" s="1"/>
  <c r="T181" i="2"/>
  <c r="U181" i="2"/>
  <c r="T182" i="2"/>
  <c r="U182" i="2" s="1"/>
  <c r="T183" i="2"/>
  <c r="U183" i="2" s="1"/>
  <c r="T184" i="2"/>
  <c r="U184" i="2" s="1"/>
  <c r="T185" i="2"/>
  <c r="U185" i="2"/>
  <c r="T186" i="2"/>
  <c r="U186" i="2" s="1"/>
  <c r="T187" i="2"/>
  <c r="U187" i="2" s="1"/>
  <c r="T188" i="2"/>
  <c r="U188" i="2" s="1"/>
  <c r="T189" i="2"/>
  <c r="U189" i="2"/>
  <c r="T190" i="2"/>
  <c r="U190" i="2" s="1"/>
  <c r="T191" i="2"/>
  <c r="U191" i="2" s="1"/>
  <c r="T192" i="2"/>
  <c r="U192" i="2" s="1"/>
  <c r="T193" i="2"/>
  <c r="U193" i="2"/>
  <c r="T194" i="2"/>
  <c r="U194" i="2" s="1"/>
  <c r="T195" i="2"/>
  <c r="U195" i="2" s="1"/>
  <c r="T196" i="2"/>
  <c r="U196" i="2" s="1"/>
  <c r="T197" i="2"/>
  <c r="U197" i="2"/>
  <c r="T198" i="2"/>
  <c r="U198" i="2" s="1"/>
  <c r="T199" i="2"/>
  <c r="U199" i="2" s="1"/>
  <c r="W204" i="2"/>
  <c r="X204" i="2" s="1"/>
  <c r="W205" i="2"/>
  <c r="X205" i="2"/>
  <c r="W206" i="2"/>
  <c r="X206" i="2" s="1"/>
  <c r="W207" i="2"/>
  <c r="X207" i="2" s="1"/>
  <c r="W208" i="2"/>
  <c r="X208" i="2" s="1"/>
  <c r="W209" i="2"/>
  <c r="X209" i="2"/>
  <c r="W210" i="2"/>
  <c r="X210" i="2" s="1"/>
  <c r="W211" i="2"/>
  <c r="X211" i="2" s="1"/>
  <c r="W212" i="2"/>
  <c r="X212" i="2" s="1"/>
  <c r="W213" i="2"/>
  <c r="X213" i="2"/>
  <c r="W214" i="2"/>
  <c r="X214" i="2" s="1"/>
  <c r="W215" i="2"/>
  <c r="X215" i="2" s="1"/>
  <c r="W216" i="2"/>
  <c r="X216" i="2" s="1"/>
  <c r="W217" i="2"/>
  <c r="X217" i="2"/>
  <c r="W218" i="2"/>
  <c r="X218" i="2" s="1"/>
  <c r="W219" i="2"/>
  <c r="X219" i="2" s="1"/>
  <c r="W220" i="2"/>
  <c r="X220" i="2" s="1"/>
  <c r="W221" i="2"/>
  <c r="X221" i="2"/>
  <c r="W222" i="2"/>
  <c r="X222" i="2" s="1"/>
  <c r="W223" i="2"/>
  <c r="X223" i="2" s="1"/>
  <c r="W225" i="2"/>
  <c r="X225" i="2" s="1"/>
  <c r="W226" i="2"/>
  <c r="X226" i="2"/>
  <c r="W227" i="2"/>
  <c r="X227" i="2" s="1"/>
  <c r="W228" i="2"/>
  <c r="X228" i="2" s="1"/>
  <c r="W229" i="2"/>
  <c r="X229" i="2" s="1"/>
  <c r="W230" i="2"/>
  <c r="X230" i="2"/>
  <c r="W231" i="2"/>
  <c r="X231" i="2" s="1"/>
  <c r="W232" i="2"/>
  <c r="X232" i="2" s="1"/>
  <c r="W233" i="2"/>
  <c r="X233" i="2" s="1"/>
  <c r="W234" i="2"/>
  <c r="X234" i="2"/>
  <c r="W235" i="2"/>
  <c r="X235" i="2" s="1"/>
  <c r="W236" i="2"/>
  <c r="X236" i="2" s="1"/>
  <c r="W237" i="2"/>
  <c r="X237" i="2" s="1"/>
  <c r="W238" i="2"/>
  <c r="X238" i="2"/>
  <c r="W239" i="2"/>
  <c r="X239" i="2" s="1"/>
  <c r="W240" i="2"/>
  <c r="X240" i="2" s="1"/>
  <c r="W241" i="2"/>
  <c r="X241" i="2" s="1"/>
  <c r="W242" i="2"/>
  <c r="X242" i="2"/>
  <c r="W243" i="2"/>
  <c r="X243" i="2" s="1"/>
  <c r="W244" i="2"/>
  <c r="X244" i="2" s="1"/>
  <c r="W245" i="2"/>
  <c r="X245" i="2" s="1"/>
  <c r="W246" i="2"/>
  <c r="X246" i="2"/>
  <c r="W247" i="2"/>
  <c r="X247" i="2" s="1"/>
  <c r="W248" i="2"/>
  <c r="X248" i="2" s="1"/>
  <c r="W249" i="2"/>
  <c r="X249" i="2" s="1"/>
  <c r="W250" i="2"/>
  <c r="X250" i="2"/>
  <c r="W251" i="2"/>
  <c r="X251" i="2" s="1"/>
  <c r="W252" i="2"/>
  <c r="X252" i="2" s="1"/>
  <c r="W253" i="2"/>
  <c r="X253" i="2" s="1"/>
  <c r="W254" i="2"/>
  <c r="X254" i="2"/>
  <c r="W255" i="2"/>
  <c r="X255" i="2" s="1"/>
  <c r="W256" i="2"/>
  <c r="X256" i="2" s="1"/>
  <c r="W257" i="2"/>
  <c r="X257" i="2" s="1"/>
  <c r="W258" i="2"/>
  <c r="X258" i="2"/>
  <c r="W259" i="2"/>
  <c r="X259" i="2" s="1"/>
  <c r="W260" i="2"/>
  <c r="X260" i="2" s="1"/>
  <c r="W261" i="2"/>
  <c r="X261" i="2" s="1"/>
  <c r="W262" i="2"/>
  <c r="X262" i="2"/>
  <c r="T22" i="2"/>
  <c r="T23" i="2"/>
  <c r="U23" i="2" s="1"/>
  <c r="T24" i="2"/>
  <c r="U24" i="2" s="1"/>
  <c r="T25" i="2"/>
  <c r="U25" i="2" s="1"/>
  <c r="T26" i="2"/>
  <c r="U26" i="2" s="1"/>
  <c r="T27" i="2"/>
  <c r="U27" i="2" s="1"/>
  <c r="T28" i="2"/>
  <c r="U28" i="2" s="1"/>
  <c r="T29" i="2"/>
  <c r="U29" i="2" s="1"/>
  <c r="T30" i="2"/>
  <c r="U30" i="2" s="1"/>
  <c r="T31" i="2"/>
  <c r="U31" i="2" s="1"/>
  <c r="T32" i="2"/>
  <c r="U32" i="2" s="1"/>
  <c r="T33" i="2"/>
  <c r="U33" i="2" s="1"/>
  <c r="T34" i="2"/>
  <c r="U34" i="2" s="1"/>
  <c r="T35" i="2"/>
  <c r="U35" i="2" s="1"/>
  <c r="T36" i="2"/>
  <c r="U36" i="2" s="1"/>
  <c r="T37" i="2"/>
  <c r="U37" i="2" s="1"/>
  <c r="T38" i="2"/>
  <c r="U38" i="2" s="1"/>
  <c r="T39" i="2"/>
  <c r="U39" i="2" s="1"/>
  <c r="T40" i="2"/>
  <c r="U40" i="2" s="1"/>
  <c r="T41" i="2"/>
  <c r="U41" i="2" s="1"/>
  <c r="T42" i="2"/>
  <c r="U42" i="2" s="1"/>
  <c r="T43" i="2"/>
  <c r="U43" i="2" s="1"/>
  <c r="T44" i="2"/>
  <c r="U44" i="2" s="1"/>
  <c r="T45" i="2"/>
  <c r="U45" i="2" s="1"/>
  <c r="T46" i="2"/>
  <c r="U46" i="2" s="1"/>
  <c r="T47" i="2"/>
  <c r="U47" i="2" s="1"/>
  <c r="T48" i="2"/>
  <c r="U48" i="2" s="1"/>
  <c r="T49" i="2"/>
  <c r="U49" i="2" s="1"/>
  <c r="T50" i="2"/>
  <c r="U50" i="2" s="1"/>
  <c r="T51" i="2"/>
  <c r="U51" i="2" s="1"/>
  <c r="T52" i="2"/>
  <c r="U52" i="2" s="1"/>
  <c r="T53" i="2"/>
  <c r="U53" i="2" s="1"/>
  <c r="T54" i="2"/>
  <c r="U54" i="2" s="1"/>
  <c r="T55" i="2"/>
  <c r="U55" i="2" s="1"/>
  <c r="T56" i="2"/>
  <c r="U56" i="2" s="1"/>
  <c r="T57" i="2"/>
  <c r="U57" i="2"/>
  <c r="T58" i="2"/>
  <c r="U58" i="2" s="1"/>
  <c r="T59" i="2"/>
  <c r="U59" i="2"/>
  <c r="T60" i="2"/>
  <c r="U60" i="2" s="1"/>
  <c r="T61" i="2"/>
  <c r="U61" i="2" s="1"/>
  <c r="T62" i="2"/>
  <c r="U62" i="2" s="1"/>
  <c r="T63" i="2"/>
  <c r="U63" i="2" s="1"/>
  <c r="T64" i="2"/>
  <c r="U64" i="2" s="1"/>
  <c r="T65" i="2"/>
  <c r="U65" i="2"/>
  <c r="T66" i="2"/>
  <c r="U66" i="2" s="1"/>
  <c r="T67" i="2"/>
  <c r="U67" i="2"/>
  <c r="T68" i="2"/>
  <c r="U68" i="2" s="1"/>
  <c r="T69" i="2"/>
  <c r="U69" i="2" s="1"/>
  <c r="T70" i="2"/>
  <c r="U70" i="2" s="1"/>
  <c r="T71" i="2"/>
  <c r="U71" i="2" s="1"/>
  <c r="T72" i="2"/>
  <c r="U72" i="2"/>
  <c r="T73" i="2"/>
  <c r="U73" i="2" s="1"/>
  <c r="T74" i="2"/>
  <c r="U74" i="2"/>
  <c r="T75" i="2"/>
  <c r="U75" i="2" s="1"/>
  <c r="T76" i="2"/>
  <c r="U76" i="2"/>
  <c r="T77" i="2"/>
  <c r="U77" i="2" s="1"/>
  <c r="T78" i="2"/>
  <c r="U78" i="2"/>
  <c r="T79" i="2"/>
  <c r="U79" i="2" s="1"/>
  <c r="T80" i="2"/>
  <c r="U80" i="2"/>
  <c r="T81" i="2"/>
  <c r="U81" i="2" s="1"/>
  <c r="T82" i="2"/>
  <c r="U82" i="2"/>
  <c r="T83" i="2"/>
  <c r="U83" i="2" s="1"/>
  <c r="T84" i="2"/>
  <c r="U84" i="2"/>
  <c r="T85" i="2"/>
  <c r="U85" i="2" s="1"/>
  <c r="T86" i="2"/>
  <c r="U86" i="2"/>
  <c r="T87" i="2"/>
  <c r="U87" i="2" s="1"/>
  <c r="T88" i="2"/>
  <c r="U88" i="2"/>
  <c r="T89" i="2"/>
  <c r="U89" i="2" s="1"/>
  <c r="T90" i="2"/>
  <c r="U90" i="2"/>
  <c r="T91" i="2"/>
  <c r="U91" i="2" s="1"/>
  <c r="T92" i="2"/>
  <c r="U92" i="2"/>
  <c r="T93" i="2"/>
  <c r="U93" i="2" s="1"/>
  <c r="T94" i="2"/>
  <c r="U94" i="2"/>
  <c r="T95" i="2"/>
  <c r="U95" i="2" s="1"/>
  <c r="T96" i="2"/>
  <c r="U96" i="2"/>
  <c r="T97" i="2"/>
  <c r="U97" i="2" s="1"/>
  <c r="T98" i="2"/>
  <c r="U98" i="2"/>
  <c r="T99" i="2"/>
  <c r="U99" i="2" s="1"/>
  <c r="T100" i="2"/>
  <c r="U100" i="2"/>
  <c r="T101" i="2"/>
  <c r="U101" i="2" s="1"/>
  <c r="T102" i="2"/>
  <c r="U102" i="2"/>
  <c r="T103" i="2"/>
  <c r="U103" i="2" s="1"/>
  <c r="T104" i="2"/>
  <c r="U104" i="2"/>
  <c r="T105" i="2"/>
  <c r="U105" i="2" s="1"/>
  <c r="T106" i="2"/>
  <c r="U106" i="2"/>
  <c r="T107" i="2"/>
  <c r="U107" i="2" s="1"/>
  <c r="T108" i="2"/>
  <c r="U108" i="2"/>
  <c r="T109" i="2"/>
  <c r="U109" i="2" s="1"/>
  <c r="T110" i="2"/>
  <c r="U110" i="2"/>
  <c r="T111" i="2"/>
  <c r="U111" i="2" s="1"/>
  <c r="T112" i="2"/>
  <c r="U112" i="2"/>
  <c r="T113" i="2"/>
  <c r="U113" i="2" s="1"/>
  <c r="T114" i="2"/>
  <c r="U114" i="2"/>
  <c r="T115" i="2"/>
  <c r="U115" i="2" s="1"/>
  <c r="T116" i="2"/>
  <c r="U116" i="2"/>
  <c r="T117" i="2"/>
  <c r="U117" i="2" s="1"/>
  <c r="T118" i="2"/>
  <c r="U118" i="2"/>
  <c r="T119" i="2"/>
  <c r="U119" i="2" s="1"/>
  <c r="T120" i="2"/>
  <c r="U120" i="2"/>
  <c r="T121" i="2"/>
  <c r="U121" i="2" s="1"/>
  <c r="T122" i="2"/>
  <c r="U122" i="2"/>
  <c r="T123" i="2"/>
  <c r="U123" i="2" s="1"/>
  <c r="T124" i="2"/>
  <c r="U124" i="2"/>
  <c r="T125" i="2"/>
  <c r="U125" i="2" s="1"/>
  <c r="T127" i="2"/>
  <c r="U127" i="2"/>
  <c r="T128" i="2"/>
  <c r="U128" i="2" s="1"/>
  <c r="T129" i="2"/>
  <c r="U129" i="2"/>
  <c r="T130" i="2"/>
  <c r="U130" i="2" s="1"/>
  <c r="T131" i="2"/>
  <c r="U131" i="2"/>
  <c r="T132" i="2"/>
  <c r="U132" i="2" s="1"/>
  <c r="T133" i="2"/>
  <c r="U133" i="2"/>
  <c r="T134" i="2"/>
  <c r="U134" i="2" s="1"/>
  <c r="T135" i="2"/>
  <c r="U135" i="2"/>
  <c r="T136" i="2"/>
  <c r="U136" i="2" s="1"/>
  <c r="T137" i="2"/>
  <c r="U137" i="2"/>
  <c r="T138" i="2"/>
  <c r="U138" i="2" s="1"/>
  <c r="T139" i="2"/>
  <c r="U139" i="2"/>
  <c r="T140" i="2"/>
  <c r="U140" i="2" s="1"/>
  <c r="T141" i="2"/>
  <c r="U141" i="2"/>
  <c r="T142" i="2"/>
  <c r="U142" i="2" s="1"/>
  <c r="T143" i="2"/>
  <c r="U143" i="2"/>
  <c r="T144" i="2"/>
  <c r="U144" i="2" s="1"/>
  <c r="T145" i="2"/>
  <c r="U145" i="2"/>
  <c r="T146" i="2"/>
  <c r="U146" i="2" s="1"/>
  <c r="T147" i="2"/>
  <c r="U147" i="2"/>
  <c r="T148" i="2"/>
  <c r="U148" i="2" s="1"/>
  <c r="T149" i="2"/>
  <c r="U149" i="2"/>
  <c r="T150" i="2"/>
  <c r="U150" i="2" s="1"/>
  <c r="T151" i="2"/>
  <c r="U151" i="2"/>
  <c r="T152" i="2"/>
  <c r="U152" i="2" s="1"/>
  <c r="T153" i="2"/>
  <c r="U153" i="2"/>
  <c r="T154" i="2"/>
  <c r="U154" i="2" s="1"/>
  <c r="T155" i="2"/>
  <c r="U155" i="2"/>
  <c r="T156" i="2"/>
  <c r="U156" i="2" s="1"/>
  <c r="T157" i="2"/>
  <c r="U157" i="2"/>
  <c r="T158" i="2"/>
  <c r="U158" i="2" s="1"/>
  <c r="T159" i="2"/>
  <c r="U159" i="2"/>
  <c r="T160" i="2"/>
  <c r="U160" i="2" s="1"/>
  <c r="T161" i="2"/>
  <c r="U161" i="2"/>
  <c r="T162" i="2"/>
  <c r="U162" i="2" s="1"/>
  <c r="T164" i="2"/>
  <c r="U164" i="2"/>
  <c r="T207" i="2"/>
  <c r="U207" i="2" s="1"/>
  <c r="T208" i="2"/>
  <c r="U208" i="2"/>
  <c r="T209" i="2"/>
  <c r="U209" i="2" s="1"/>
  <c r="T210" i="2"/>
  <c r="U210" i="2"/>
  <c r="T211" i="2"/>
  <c r="U211" i="2" s="1"/>
  <c r="T212" i="2"/>
  <c r="U212" i="2"/>
  <c r="T213" i="2"/>
  <c r="U213" i="2" s="1"/>
  <c r="T214" i="2"/>
  <c r="U214" i="2"/>
  <c r="T215" i="2"/>
  <c r="U215" i="2" s="1"/>
  <c r="T216" i="2"/>
  <c r="U216" i="2"/>
  <c r="T217" i="2"/>
  <c r="U217" i="2" s="1"/>
  <c r="T218" i="2"/>
  <c r="U218" i="2"/>
  <c r="T219" i="2"/>
  <c r="U219" i="2" s="1"/>
  <c r="T220" i="2"/>
  <c r="U220" i="2"/>
  <c r="T221" i="2"/>
  <c r="U221" i="2" s="1"/>
  <c r="T222" i="2"/>
  <c r="U222" i="2"/>
  <c r="T223" i="2"/>
  <c r="U223" i="2" s="1"/>
  <c r="T226" i="2"/>
  <c r="U226" i="2"/>
  <c r="T227" i="2"/>
  <c r="U227" i="2" s="1"/>
  <c r="T228" i="2"/>
  <c r="U228" i="2"/>
  <c r="T229" i="2"/>
  <c r="U229" i="2" s="1"/>
  <c r="T230" i="2"/>
  <c r="U230" i="2"/>
  <c r="T231" i="2"/>
  <c r="U231" i="2" s="1"/>
  <c r="T232" i="2"/>
  <c r="U232" i="2"/>
  <c r="T233" i="2"/>
  <c r="U233" i="2" s="1"/>
  <c r="T234" i="2"/>
  <c r="U234" i="2"/>
  <c r="T235" i="2"/>
  <c r="U235" i="2" s="1"/>
  <c r="T236" i="2"/>
  <c r="U236" i="2"/>
  <c r="T237" i="2"/>
  <c r="U237" i="2" s="1"/>
  <c r="T238" i="2"/>
  <c r="U238" i="2"/>
  <c r="T239" i="2"/>
  <c r="U239" i="2" s="1"/>
  <c r="T240" i="2"/>
  <c r="U240" i="2"/>
  <c r="T241" i="2"/>
  <c r="U241" i="2" s="1"/>
  <c r="T242" i="2"/>
  <c r="U242" i="2"/>
  <c r="T243" i="2"/>
  <c r="U243" i="2" s="1"/>
  <c r="T244" i="2"/>
  <c r="U244" i="2"/>
  <c r="T245" i="2"/>
  <c r="U245" i="2" s="1"/>
  <c r="T246" i="2"/>
  <c r="U246" i="2"/>
  <c r="T247" i="2"/>
  <c r="U247" i="2" s="1"/>
  <c r="T248" i="2"/>
  <c r="U248" i="2"/>
  <c r="T249" i="2"/>
  <c r="U249" i="2" s="1"/>
  <c r="T250" i="2"/>
  <c r="U250" i="2"/>
  <c r="T251" i="2"/>
  <c r="U251" i="2" s="1"/>
  <c r="T252" i="2"/>
  <c r="U252" i="2"/>
  <c r="T253" i="2"/>
  <c r="U253" i="2" s="1"/>
  <c r="T254" i="2"/>
  <c r="U254" i="2"/>
  <c r="T255" i="2"/>
  <c r="U255" i="2" s="1"/>
  <c r="T256" i="2"/>
  <c r="U256" i="2"/>
  <c r="T257" i="2"/>
  <c r="U257" i="2" s="1"/>
  <c r="T258" i="2"/>
  <c r="U258" i="2"/>
  <c r="T259" i="2"/>
  <c r="U259" i="2" s="1"/>
  <c r="T260" i="2"/>
  <c r="U260" i="2"/>
  <c r="T261" i="2"/>
  <c r="U261" i="2" s="1"/>
  <c r="T262" i="2"/>
  <c r="U262" i="2"/>
  <c r="W264" i="2"/>
  <c r="X264" i="2" s="1"/>
  <c r="W265" i="2"/>
  <c r="X265" i="2"/>
  <c r="W266" i="2"/>
  <c r="X266" i="2" s="1"/>
  <c r="W267" i="2"/>
  <c r="X267" i="2"/>
  <c r="W268" i="2"/>
  <c r="X268" i="2" s="1"/>
  <c r="W269" i="2"/>
  <c r="X269" i="2"/>
  <c r="W270" i="2"/>
  <c r="X270" i="2" s="1"/>
  <c r="W271" i="2"/>
  <c r="X271" i="2"/>
  <c r="W272" i="2"/>
  <c r="X272" i="2" s="1"/>
  <c r="W273" i="2"/>
  <c r="X273" i="2"/>
  <c r="W274" i="2"/>
  <c r="X274" i="2" s="1"/>
  <c r="W275" i="2"/>
  <c r="X275" i="2"/>
  <c r="W276" i="2"/>
  <c r="X276" i="2" s="1"/>
  <c r="W277" i="2"/>
  <c r="X277" i="2"/>
  <c r="W278" i="2"/>
  <c r="X278" i="2" s="1"/>
  <c r="W279" i="2"/>
  <c r="X279" i="2"/>
  <c r="W280" i="2"/>
  <c r="X280" i="2" s="1"/>
  <c r="W281" i="2"/>
  <c r="X281" i="2"/>
  <c r="W282" i="2"/>
  <c r="X282" i="2" s="1"/>
  <c r="W283" i="2"/>
  <c r="X283" i="2"/>
  <c r="W284" i="2"/>
  <c r="X284" i="2" s="1"/>
  <c r="W285" i="2"/>
  <c r="X285" i="2"/>
  <c r="W286" i="2"/>
  <c r="X286" i="2" s="1"/>
  <c r="W287" i="2"/>
  <c r="X287" i="2"/>
  <c r="W288" i="2"/>
  <c r="X288" i="2" s="1"/>
  <c r="W289" i="2"/>
  <c r="X289" i="2"/>
  <c r="W290" i="2"/>
  <c r="X290" i="2" s="1"/>
  <c r="W291" i="2"/>
  <c r="X291" i="2"/>
  <c r="W292" i="2"/>
  <c r="X292" i="2" s="1"/>
  <c r="W293" i="2"/>
  <c r="X293" i="2"/>
  <c r="W294" i="2"/>
  <c r="X294" i="2" s="1"/>
  <c r="W295" i="2"/>
  <c r="X295" i="2"/>
  <c r="W296" i="2"/>
  <c r="X296" i="2" s="1"/>
  <c r="W297" i="2"/>
  <c r="X297" i="2"/>
  <c r="W298" i="2"/>
  <c r="X298" i="2" s="1"/>
  <c r="W335" i="2"/>
  <c r="X335" i="2"/>
  <c r="G343" i="2"/>
  <c r="K22" i="2"/>
  <c r="L22" i="2"/>
  <c r="K335" i="2"/>
  <c r="L335" i="2" s="1"/>
  <c r="K334" i="2"/>
  <c r="L334" i="2" s="1"/>
  <c r="K333" i="2"/>
  <c r="L333" i="2" s="1"/>
  <c r="K332" i="2"/>
  <c r="L332" i="2" s="1"/>
  <c r="K331" i="2"/>
  <c r="L331" i="2" s="1"/>
  <c r="K330" i="2"/>
  <c r="L330" i="2"/>
  <c r="K329" i="2"/>
  <c r="L329" i="2" s="1"/>
  <c r="K328" i="2"/>
  <c r="L328" i="2"/>
  <c r="K327" i="2"/>
  <c r="L327" i="2" s="1"/>
  <c r="K326" i="2"/>
  <c r="L326" i="2" s="1"/>
  <c r="K325" i="2"/>
  <c r="L325" i="2" s="1"/>
  <c r="K324" i="2"/>
  <c r="L324" i="2" s="1"/>
  <c r="K323" i="2"/>
  <c r="L323" i="2" s="1"/>
  <c r="K322" i="2"/>
  <c r="L322" i="2"/>
  <c r="K321" i="2"/>
  <c r="L321" i="2" s="1"/>
  <c r="K320" i="2"/>
  <c r="L320" i="2"/>
  <c r="K319" i="2"/>
  <c r="L319" i="2" s="1"/>
  <c r="K318" i="2"/>
  <c r="L318" i="2" s="1"/>
  <c r="K317" i="2"/>
  <c r="L317" i="2" s="1"/>
  <c r="K316" i="2"/>
  <c r="L316" i="2" s="1"/>
  <c r="K315" i="2"/>
  <c r="L315" i="2" s="1"/>
  <c r="K314" i="2"/>
  <c r="L314" i="2"/>
  <c r="K313" i="2"/>
  <c r="L313" i="2" s="1"/>
  <c r="K312" i="2"/>
  <c r="L312" i="2"/>
  <c r="K311" i="2"/>
  <c r="L311" i="2" s="1"/>
  <c r="K310" i="2"/>
  <c r="L310" i="2" s="1"/>
  <c r="K309" i="2"/>
  <c r="L309" i="2" s="1"/>
  <c r="K308" i="2"/>
  <c r="L308" i="2" s="1"/>
  <c r="K307" i="2"/>
  <c r="L307" i="2" s="1"/>
  <c r="K306" i="2"/>
  <c r="L306" i="2"/>
  <c r="K305" i="2"/>
  <c r="L305" i="2" s="1"/>
  <c r="K304" i="2"/>
  <c r="L304" i="2"/>
  <c r="K303" i="2"/>
  <c r="L303" i="2" s="1"/>
  <c r="K302" i="2"/>
  <c r="L302" i="2" s="1"/>
  <c r="K301" i="2"/>
  <c r="L301" i="2" s="1"/>
  <c r="K300" i="2"/>
  <c r="L300" i="2" s="1"/>
  <c r="K299" i="2"/>
  <c r="L299" i="2" s="1"/>
  <c r="K298" i="2"/>
  <c r="L298" i="2"/>
  <c r="K297" i="2"/>
  <c r="L297" i="2" s="1"/>
  <c r="K296" i="2"/>
  <c r="L296" i="2"/>
  <c r="K295" i="2"/>
  <c r="L295" i="2" s="1"/>
  <c r="K294" i="2"/>
  <c r="L294" i="2" s="1"/>
  <c r="K293" i="2"/>
  <c r="L293" i="2" s="1"/>
  <c r="K292" i="2"/>
  <c r="L292" i="2" s="1"/>
  <c r="K291" i="2"/>
  <c r="L291" i="2" s="1"/>
  <c r="K290" i="2"/>
  <c r="L290" i="2"/>
  <c r="K289" i="2"/>
  <c r="L289" i="2" s="1"/>
  <c r="K288" i="2"/>
  <c r="L288" i="2"/>
  <c r="K287" i="2"/>
  <c r="L287" i="2" s="1"/>
  <c r="K286" i="2"/>
  <c r="L286" i="2" s="1"/>
  <c r="K285" i="2"/>
  <c r="L285" i="2" s="1"/>
  <c r="K284" i="2"/>
  <c r="L284" i="2" s="1"/>
  <c r="K283" i="2"/>
  <c r="L283" i="2" s="1"/>
  <c r="K282" i="2"/>
  <c r="L282" i="2"/>
  <c r="K281" i="2"/>
  <c r="L281" i="2" s="1"/>
  <c r="K280" i="2"/>
  <c r="L280" i="2"/>
  <c r="K279" i="2"/>
  <c r="L279" i="2" s="1"/>
  <c r="K278" i="2"/>
  <c r="L278" i="2" s="1"/>
  <c r="K277" i="2"/>
  <c r="L277" i="2" s="1"/>
  <c r="K276" i="2"/>
  <c r="L276" i="2" s="1"/>
  <c r="K275" i="2"/>
  <c r="L275" i="2" s="1"/>
  <c r="K274" i="2"/>
  <c r="L274" i="2"/>
  <c r="K273" i="2"/>
  <c r="L273" i="2" s="1"/>
  <c r="K272" i="2"/>
  <c r="L272" i="2"/>
  <c r="K271" i="2"/>
  <c r="L271" i="2" s="1"/>
  <c r="K270" i="2"/>
  <c r="L270" i="2" s="1"/>
  <c r="K269" i="2"/>
  <c r="L269" i="2" s="1"/>
  <c r="K268" i="2"/>
  <c r="L268" i="2" s="1"/>
  <c r="K267" i="2"/>
  <c r="L267" i="2" s="1"/>
  <c r="K266" i="2"/>
  <c r="L266" i="2"/>
  <c r="K265" i="2"/>
  <c r="L265" i="2" s="1"/>
  <c r="K264" i="2"/>
  <c r="L264" i="2"/>
  <c r="K263" i="2"/>
  <c r="L263" i="2" s="1"/>
  <c r="K199" i="2"/>
  <c r="L199" i="2" s="1"/>
  <c r="K198" i="2"/>
  <c r="L198" i="2" s="1"/>
  <c r="K197" i="2"/>
  <c r="L197" i="2" s="1"/>
  <c r="K196" i="2"/>
  <c r="L196" i="2" s="1"/>
  <c r="K195" i="2"/>
  <c r="L195" i="2"/>
  <c r="K194" i="2"/>
  <c r="L194" i="2" s="1"/>
  <c r="K193" i="2"/>
  <c r="L193" i="2"/>
  <c r="K192" i="2"/>
  <c r="L192" i="2" s="1"/>
  <c r="K191" i="2"/>
  <c r="L191" i="2" s="1"/>
  <c r="K190" i="2"/>
  <c r="L190" i="2" s="1"/>
  <c r="K189" i="2"/>
  <c r="L189" i="2" s="1"/>
  <c r="K188" i="2"/>
  <c r="L188" i="2" s="1"/>
  <c r="K187" i="2"/>
  <c r="L187" i="2"/>
  <c r="K186" i="2"/>
  <c r="L186" i="2" s="1"/>
  <c r="K185" i="2"/>
  <c r="L185" i="2"/>
  <c r="K184" i="2"/>
  <c r="L184" i="2" s="1"/>
  <c r="K183" i="2"/>
  <c r="L183" i="2" s="1"/>
  <c r="K182" i="2"/>
  <c r="L182" i="2" s="1"/>
  <c r="K181" i="2"/>
  <c r="L181" i="2" s="1"/>
  <c r="K180" i="2"/>
  <c r="L180" i="2" s="1"/>
  <c r="K179" i="2"/>
  <c r="L179" i="2"/>
  <c r="K178" i="2"/>
  <c r="L178" i="2" s="1"/>
  <c r="K177" i="2"/>
  <c r="L177" i="2"/>
  <c r="K176" i="2"/>
  <c r="L176" i="2" s="1"/>
  <c r="K175" i="2"/>
  <c r="L175" i="2" s="1"/>
  <c r="K174" i="2"/>
  <c r="L174" i="2" s="1"/>
  <c r="K173" i="2"/>
  <c r="L173" i="2" s="1"/>
  <c r="K172" i="2"/>
  <c r="L172" i="2" s="1"/>
  <c r="K171" i="2"/>
  <c r="L171" i="2"/>
  <c r="K170" i="2"/>
  <c r="L170" i="2" s="1"/>
  <c r="K169" i="2"/>
  <c r="L169" i="2"/>
  <c r="K168" i="2"/>
  <c r="L168" i="2" s="1"/>
  <c r="K167" i="2"/>
  <c r="L167" i="2" s="1"/>
  <c r="K166" i="2"/>
  <c r="L166" i="2" s="1"/>
  <c r="K165" i="2"/>
  <c r="L165" i="2" s="1"/>
  <c r="K164" i="2"/>
  <c r="L164" i="2" s="1"/>
  <c r="K163" i="2"/>
  <c r="L163" i="2"/>
  <c r="K162" i="2"/>
  <c r="L162" i="2" s="1"/>
  <c r="K161" i="2"/>
  <c r="L161" i="2"/>
  <c r="K160" i="2"/>
  <c r="L160" i="2" s="1"/>
  <c r="K159" i="2"/>
  <c r="L159" i="2" s="1"/>
  <c r="K158" i="2"/>
  <c r="L158" i="2" s="1"/>
  <c r="K157" i="2"/>
  <c r="L157" i="2" s="1"/>
  <c r="K156" i="2"/>
  <c r="L156" i="2" s="1"/>
  <c r="K155" i="2"/>
  <c r="L155" i="2"/>
  <c r="K154" i="2"/>
  <c r="L154" i="2" s="1"/>
  <c r="K153" i="2"/>
  <c r="L153" i="2"/>
  <c r="K152" i="2"/>
  <c r="L152" i="2" s="1"/>
  <c r="K151" i="2"/>
  <c r="L151" i="2" s="1"/>
  <c r="K150" i="2"/>
  <c r="L150" i="2" s="1"/>
  <c r="K149" i="2"/>
  <c r="L149" i="2" s="1"/>
  <c r="K148" i="2"/>
  <c r="L148" i="2" s="1"/>
  <c r="K147" i="2"/>
  <c r="L147" i="2"/>
  <c r="K146" i="2"/>
  <c r="L146" i="2" s="1"/>
  <c r="K145" i="2"/>
  <c r="L145" i="2"/>
  <c r="K144" i="2"/>
  <c r="L144" i="2" s="1"/>
  <c r="K143" i="2"/>
  <c r="L143" i="2" s="1"/>
  <c r="K142" i="2"/>
  <c r="L142" i="2" s="1"/>
  <c r="K141" i="2"/>
  <c r="L141" i="2" s="1"/>
  <c r="K140" i="2"/>
  <c r="L140" i="2" s="1"/>
  <c r="K139" i="2"/>
  <c r="L139" i="2"/>
  <c r="K138" i="2"/>
  <c r="L138" i="2" s="1"/>
  <c r="K137" i="2"/>
  <c r="L137" i="2"/>
  <c r="K136" i="2"/>
  <c r="L136" i="2" s="1"/>
  <c r="K135" i="2"/>
  <c r="L135" i="2" s="1"/>
  <c r="K134" i="2"/>
  <c r="L134" i="2" s="1"/>
  <c r="K133" i="2"/>
  <c r="L133" i="2" s="1"/>
  <c r="K132" i="2"/>
  <c r="L132" i="2" s="1"/>
  <c r="K131" i="2"/>
  <c r="L131" i="2"/>
  <c r="K130" i="2"/>
  <c r="L130" i="2" s="1"/>
  <c r="K129" i="2"/>
  <c r="L129" i="2" s="1"/>
  <c r="K128" i="2"/>
  <c r="L128" i="2" s="1"/>
  <c r="K127" i="2"/>
  <c r="L127" i="2" s="1"/>
  <c r="K126" i="2"/>
  <c r="L126" i="2" s="1"/>
  <c r="K23" i="2"/>
  <c r="L23" i="2" s="1"/>
  <c r="H22" i="2"/>
  <c r="I22" i="2" s="1"/>
  <c r="H23" i="2"/>
  <c r="I23" i="2" s="1"/>
  <c r="H24" i="2"/>
  <c r="I24" i="2" s="1"/>
  <c r="H25" i="2"/>
  <c r="I25" i="2" s="1"/>
  <c r="H26" i="2"/>
  <c r="I26" i="2" s="1"/>
  <c r="H27" i="2"/>
  <c r="I27" i="2"/>
  <c r="H28" i="2"/>
  <c r="I28" i="2" s="1"/>
  <c r="H29" i="2"/>
  <c r="I29" i="2" s="1"/>
  <c r="H30" i="2"/>
  <c r="I30" i="2" s="1"/>
  <c r="H31" i="2"/>
  <c r="I31" i="2"/>
  <c r="H32" i="2"/>
  <c r="I32" i="2" s="1"/>
  <c r="H33" i="2"/>
  <c r="I33" i="2" s="1"/>
  <c r="H34" i="2"/>
  <c r="I34" i="2" s="1"/>
  <c r="H35" i="2"/>
  <c r="I35" i="2" s="1"/>
  <c r="H36" i="2"/>
  <c r="I36" i="2" s="1"/>
  <c r="H37" i="2"/>
  <c r="I37" i="2" s="1"/>
  <c r="H38" i="2"/>
  <c r="I38" i="2" s="1"/>
  <c r="H39" i="2"/>
  <c r="I39" i="2" s="1"/>
  <c r="H40" i="2"/>
  <c r="I40" i="2" s="1"/>
  <c r="H41" i="2"/>
  <c r="I41" i="2" s="1"/>
  <c r="H42" i="2"/>
  <c r="I42" i="2" s="1"/>
  <c r="H43" i="2"/>
  <c r="I43" i="2"/>
  <c r="H44" i="2"/>
  <c r="I44" i="2" s="1"/>
  <c r="H45" i="2"/>
  <c r="I45" i="2" s="1"/>
  <c r="H46" i="2"/>
  <c r="I46" i="2" s="1"/>
  <c r="H47" i="2"/>
  <c r="I47" i="2"/>
  <c r="H48" i="2"/>
  <c r="I48" i="2" s="1"/>
  <c r="H49" i="2"/>
  <c r="I49" i="2" s="1"/>
  <c r="H50" i="2"/>
  <c r="I50" i="2" s="1"/>
  <c r="H51" i="2"/>
  <c r="I51" i="2" s="1"/>
  <c r="H52" i="2"/>
  <c r="I52" i="2" s="1"/>
  <c r="H53" i="2"/>
  <c r="I53" i="2" s="1"/>
  <c r="H54" i="2"/>
  <c r="I54" i="2" s="1"/>
  <c r="H55" i="2"/>
  <c r="I55" i="2" s="1"/>
  <c r="H56" i="2"/>
  <c r="I56" i="2" s="1"/>
  <c r="H57" i="2"/>
  <c r="I57" i="2" s="1"/>
  <c r="H58" i="2"/>
  <c r="I58" i="2" s="1"/>
  <c r="H59" i="2"/>
  <c r="I59" i="2"/>
  <c r="H60" i="2"/>
  <c r="I60" i="2" s="1"/>
  <c r="H61" i="2"/>
  <c r="I61" i="2" s="1"/>
  <c r="H62" i="2"/>
  <c r="I62" i="2" s="1"/>
  <c r="H63" i="2"/>
  <c r="I63" i="2"/>
  <c r="H64" i="2"/>
  <c r="I64" i="2" s="1"/>
  <c r="H65" i="2"/>
  <c r="I65" i="2" s="1"/>
  <c r="H66" i="2"/>
  <c r="I66" i="2" s="1"/>
  <c r="H67" i="2"/>
  <c r="I67" i="2" s="1"/>
  <c r="H68" i="2"/>
  <c r="I68" i="2" s="1"/>
  <c r="H69" i="2"/>
  <c r="I69" i="2" s="1"/>
  <c r="H70" i="2"/>
  <c r="I70" i="2" s="1"/>
  <c r="H71" i="2"/>
  <c r="I71" i="2" s="1"/>
  <c r="H72" i="2"/>
  <c r="I72" i="2" s="1"/>
  <c r="H73" i="2"/>
  <c r="I73" i="2" s="1"/>
  <c r="H74" i="2"/>
  <c r="I74" i="2" s="1"/>
  <c r="H75" i="2"/>
  <c r="I75" i="2"/>
  <c r="H76" i="2"/>
  <c r="I76" i="2" s="1"/>
  <c r="H77" i="2"/>
  <c r="I77" i="2" s="1"/>
  <c r="H78" i="2"/>
  <c r="I78" i="2" s="1"/>
  <c r="H79" i="2"/>
  <c r="I79" i="2"/>
  <c r="H80" i="2"/>
  <c r="I80" i="2" s="1"/>
  <c r="H81" i="2"/>
  <c r="I81" i="2" s="1"/>
  <c r="H82" i="2"/>
  <c r="I82" i="2" s="1"/>
  <c r="H83" i="2"/>
  <c r="I83" i="2" s="1"/>
  <c r="H84" i="2"/>
  <c r="I84" i="2" s="1"/>
  <c r="H85" i="2"/>
  <c r="I85" i="2" s="1"/>
  <c r="H86" i="2"/>
  <c r="I86" i="2" s="1"/>
  <c r="H87" i="2"/>
  <c r="I87" i="2" s="1"/>
  <c r="H88" i="2"/>
  <c r="I88" i="2" s="1"/>
  <c r="H89" i="2"/>
  <c r="I89" i="2" s="1"/>
  <c r="H90" i="2"/>
  <c r="I90" i="2" s="1"/>
  <c r="H91" i="2"/>
  <c r="I91" i="2"/>
  <c r="H92" i="2"/>
  <c r="I92" i="2" s="1"/>
  <c r="H93" i="2"/>
  <c r="I93" i="2" s="1"/>
  <c r="H94" i="2"/>
  <c r="I94" i="2" s="1"/>
  <c r="H95" i="2"/>
  <c r="I95" i="2"/>
  <c r="H96" i="2"/>
  <c r="I96" i="2" s="1"/>
  <c r="H97" i="2"/>
  <c r="I97" i="2" s="1"/>
  <c r="H98" i="2"/>
  <c r="I98" i="2" s="1"/>
  <c r="H99" i="2"/>
  <c r="I99" i="2" s="1"/>
  <c r="H100" i="2"/>
  <c r="I100" i="2" s="1"/>
  <c r="H101" i="2"/>
  <c r="I101" i="2" s="1"/>
  <c r="H102" i="2"/>
  <c r="I102" i="2" s="1"/>
  <c r="H103" i="2"/>
  <c r="I103" i="2" s="1"/>
  <c r="H104" i="2"/>
  <c r="I104" i="2" s="1"/>
  <c r="H105" i="2"/>
  <c r="I105" i="2" s="1"/>
  <c r="H106" i="2"/>
  <c r="I106" i="2" s="1"/>
  <c r="H107" i="2"/>
  <c r="I107" i="2"/>
  <c r="H108" i="2"/>
  <c r="I108" i="2" s="1"/>
  <c r="H109" i="2"/>
  <c r="I109" i="2" s="1"/>
  <c r="H110" i="2"/>
  <c r="I110" i="2" s="1"/>
  <c r="H111" i="2"/>
  <c r="I111" i="2"/>
  <c r="H112" i="2"/>
  <c r="I112" i="2" s="1"/>
  <c r="H113" i="2"/>
  <c r="I113" i="2" s="1"/>
  <c r="H114" i="2"/>
  <c r="I114" i="2" s="1"/>
  <c r="H115" i="2"/>
  <c r="I115" i="2" s="1"/>
  <c r="H116" i="2"/>
  <c r="I116" i="2" s="1"/>
  <c r="H117" i="2"/>
  <c r="I117" i="2" s="1"/>
  <c r="H118" i="2"/>
  <c r="I118" i="2" s="1"/>
  <c r="H119" i="2"/>
  <c r="I119" i="2" s="1"/>
  <c r="H120" i="2"/>
  <c r="I120" i="2" s="1"/>
  <c r="H121" i="2"/>
  <c r="I121" i="2" s="1"/>
  <c r="H122" i="2"/>
  <c r="I122" i="2" s="1"/>
  <c r="H123" i="2"/>
  <c r="I123" i="2"/>
  <c r="H124" i="2"/>
  <c r="I124" i="2" s="1"/>
  <c r="H125" i="2"/>
  <c r="I125" i="2" s="1"/>
  <c r="H126" i="2"/>
  <c r="I126" i="2" s="1"/>
  <c r="H127" i="2"/>
  <c r="I127" i="2"/>
  <c r="H128" i="2"/>
  <c r="I128" i="2" s="1"/>
  <c r="H129" i="2"/>
  <c r="I129" i="2" s="1"/>
  <c r="H130" i="2"/>
  <c r="I130" i="2" s="1"/>
  <c r="H131" i="2"/>
  <c r="I131" i="2" s="1"/>
  <c r="H132" i="2"/>
  <c r="I132" i="2" s="1"/>
  <c r="H133" i="2"/>
  <c r="I133" i="2" s="1"/>
  <c r="H134" i="2"/>
  <c r="I134" i="2" s="1"/>
  <c r="H135" i="2"/>
  <c r="I135" i="2" s="1"/>
  <c r="H136" i="2"/>
  <c r="I136" i="2" s="1"/>
  <c r="H137" i="2"/>
  <c r="I137" i="2" s="1"/>
  <c r="H138" i="2"/>
  <c r="I138" i="2" s="1"/>
  <c r="H139" i="2"/>
  <c r="I139" i="2"/>
  <c r="H140" i="2"/>
  <c r="I140" i="2" s="1"/>
  <c r="H141" i="2"/>
  <c r="I141" i="2" s="1"/>
  <c r="H142" i="2"/>
  <c r="I142" i="2" s="1"/>
  <c r="H143" i="2"/>
  <c r="I143" i="2"/>
  <c r="H144" i="2"/>
  <c r="I144" i="2" s="1"/>
  <c r="H145" i="2"/>
  <c r="I145" i="2" s="1"/>
  <c r="H146" i="2"/>
  <c r="I146" i="2" s="1"/>
  <c r="H147" i="2"/>
  <c r="I147" i="2" s="1"/>
  <c r="H148" i="2"/>
  <c r="I148" i="2" s="1"/>
  <c r="H149" i="2"/>
  <c r="I149" i="2" s="1"/>
  <c r="H150" i="2"/>
  <c r="I150" i="2" s="1"/>
  <c r="H151" i="2"/>
  <c r="I151" i="2" s="1"/>
  <c r="H152" i="2"/>
  <c r="I152" i="2" s="1"/>
  <c r="H153" i="2"/>
  <c r="I153" i="2" s="1"/>
  <c r="H154" i="2"/>
  <c r="I154" i="2" s="1"/>
  <c r="H155" i="2"/>
  <c r="I155" i="2"/>
  <c r="H156" i="2"/>
  <c r="I156" i="2" s="1"/>
  <c r="H157" i="2"/>
  <c r="I157" i="2" s="1"/>
  <c r="H158" i="2"/>
  <c r="I158" i="2" s="1"/>
  <c r="H159" i="2"/>
  <c r="I159" i="2"/>
  <c r="H160" i="2"/>
  <c r="I160" i="2" s="1"/>
  <c r="H161" i="2"/>
  <c r="I161" i="2" s="1"/>
  <c r="H162" i="2"/>
  <c r="I162" i="2" s="1"/>
  <c r="H163" i="2"/>
  <c r="I163" i="2" s="1"/>
  <c r="H164" i="2"/>
  <c r="I164" i="2" s="1"/>
  <c r="H165" i="2"/>
  <c r="I165" i="2" s="1"/>
  <c r="H166" i="2"/>
  <c r="I166" i="2" s="1"/>
  <c r="H167" i="2"/>
  <c r="I167" i="2" s="1"/>
  <c r="H168" i="2"/>
  <c r="I168" i="2" s="1"/>
  <c r="H169" i="2"/>
  <c r="I169" i="2" s="1"/>
  <c r="H170" i="2"/>
  <c r="I170" i="2" s="1"/>
  <c r="H171" i="2"/>
  <c r="I171" i="2"/>
  <c r="H172" i="2"/>
  <c r="I172" i="2" s="1"/>
  <c r="H173" i="2"/>
  <c r="I173" i="2" s="1"/>
  <c r="H174" i="2"/>
  <c r="I174" i="2" s="1"/>
  <c r="H175" i="2"/>
  <c r="I175" i="2" s="1"/>
  <c r="H176" i="2"/>
  <c r="I176" i="2" s="1"/>
  <c r="H177" i="2"/>
  <c r="I177" i="2" s="1"/>
  <c r="H178" i="2"/>
  <c r="I178" i="2" s="1"/>
  <c r="H179" i="2"/>
  <c r="I179" i="2" s="1"/>
  <c r="H180" i="2"/>
  <c r="I180" i="2" s="1"/>
  <c r="H181" i="2"/>
  <c r="I181" i="2" s="1"/>
  <c r="H182" i="2"/>
  <c r="I182" i="2" s="1"/>
  <c r="H183" i="2"/>
  <c r="I183" i="2" s="1"/>
  <c r="H184" i="2"/>
  <c r="I184" i="2" s="1"/>
  <c r="H185" i="2"/>
  <c r="I185" i="2" s="1"/>
  <c r="H186" i="2"/>
  <c r="I186" i="2" s="1"/>
  <c r="H187" i="2"/>
  <c r="I187" i="2" s="1"/>
  <c r="H188" i="2"/>
  <c r="I188" i="2" s="1"/>
  <c r="H189" i="2"/>
  <c r="I189" i="2" s="1"/>
  <c r="H190" i="2"/>
  <c r="I190" i="2" s="1"/>
  <c r="H191" i="2"/>
  <c r="I191" i="2" s="1"/>
  <c r="H192" i="2"/>
  <c r="I192" i="2" s="1"/>
  <c r="H193" i="2"/>
  <c r="I193" i="2" s="1"/>
  <c r="H194" i="2"/>
  <c r="I194" i="2" s="1"/>
  <c r="H195" i="2"/>
  <c r="I195" i="2" s="1"/>
  <c r="H196" i="2"/>
  <c r="I196" i="2" s="1"/>
  <c r="H197" i="2"/>
  <c r="I197" i="2" s="1"/>
  <c r="H198" i="2"/>
  <c r="I198" i="2" s="1"/>
  <c r="H199" i="2"/>
  <c r="I199" i="2" s="1"/>
  <c r="H200" i="2"/>
  <c r="I200" i="2" s="1"/>
  <c r="H201" i="2"/>
  <c r="I201" i="2" s="1"/>
  <c r="H202" i="2"/>
  <c r="I202" i="2" s="1"/>
  <c r="H203" i="2"/>
  <c r="I203" i="2" s="1"/>
  <c r="H204" i="2"/>
  <c r="I204" i="2" s="1"/>
  <c r="H205" i="2"/>
  <c r="I205" i="2" s="1"/>
  <c r="H206" i="2"/>
  <c r="I206" i="2" s="1"/>
  <c r="H207" i="2"/>
  <c r="I207" i="2" s="1"/>
  <c r="H208" i="2"/>
  <c r="I208" i="2" s="1"/>
  <c r="H209" i="2"/>
  <c r="I209" i="2" s="1"/>
  <c r="H210" i="2"/>
  <c r="I210" i="2" s="1"/>
  <c r="H211" i="2"/>
  <c r="I211" i="2" s="1"/>
  <c r="H212" i="2"/>
  <c r="I212" i="2" s="1"/>
  <c r="H213" i="2"/>
  <c r="I213" i="2" s="1"/>
  <c r="H214" i="2"/>
  <c r="I214" i="2" s="1"/>
  <c r="H215" i="2"/>
  <c r="I215" i="2" s="1"/>
  <c r="H216" i="2"/>
  <c r="I216" i="2" s="1"/>
  <c r="H217" i="2"/>
  <c r="I217" i="2" s="1"/>
  <c r="H218" i="2"/>
  <c r="I218" i="2" s="1"/>
  <c r="H219" i="2"/>
  <c r="I219" i="2" s="1"/>
  <c r="H220" i="2"/>
  <c r="I220" i="2" s="1"/>
  <c r="H221" i="2"/>
  <c r="I221" i="2" s="1"/>
  <c r="H222" i="2"/>
  <c r="I222" i="2" s="1"/>
  <c r="H223" i="2"/>
  <c r="I223" i="2" s="1"/>
  <c r="H225" i="2"/>
  <c r="I225" i="2" s="1"/>
  <c r="H226" i="2"/>
  <c r="I226" i="2" s="1"/>
  <c r="H227" i="2"/>
  <c r="I227" i="2" s="1"/>
  <c r="H228" i="2"/>
  <c r="I228" i="2" s="1"/>
  <c r="H229" i="2"/>
  <c r="I229" i="2" s="1"/>
  <c r="H231" i="2"/>
  <c r="I231" i="2" s="1"/>
  <c r="H232" i="2"/>
  <c r="I232" i="2" s="1"/>
  <c r="H233" i="2"/>
  <c r="I233" i="2" s="1"/>
  <c r="H234" i="2"/>
  <c r="I234" i="2" s="1"/>
  <c r="H235" i="2"/>
  <c r="I235" i="2" s="1"/>
  <c r="H236" i="2"/>
  <c r="I236" i="2" s="1"/>
  <c r="H237" i="2"/>
  <c r="I237" i="2" s="1"/>
  <c r="H238" i="2"/>
  <c r="I238" i="2" s="1"/>
  <c r="H239" i="2"/>
  <c r="I239" i="2" s="1"/>
  <c r="H240" i="2"/>
  <c r="I240" i="2" s="1"/>
  <c r="H241" i="2"/>
  <c r="I241" i="2" s="1"/>
  <c r="H242" i="2"/>
  <c r="I242" i="2" s="1"/>
  <c r="H243" i="2"/>
  <c r="I243" i="2" s="1"/>
  <c r="H244" i="2"/>
  <c r="I244" i="2" s="1"/>
  <c r="H245" i="2"/>
  <c r="I245" i="2" s="1"/>
  <c r="H246" i="2"/>
  <c r="I246" i="2" s="1"/>
  <c r="H247" i="2"/>
  <c r="I247" i="2" s="1"/>
  <c r="H248" i="2"/>
  <c r="I248" i="2" s="1"/>
  <c r="H249" i="2"/>
  <c r="I249" i="2" s="1"/>
  <c r="H250" i="2"/>
  <c r="I250" i="2" s="1"/>
  <c r="H251" i="2"/>
  <c r="I251" i="2" s="1"/>
  <c r="H252" i="2"/>
  <c r="I252" i="2" s="1"/>
  <c r="H253" i="2"/>
  <c r="I253" i="2" s="1"/>
  <c r="H254" i="2"/>
  <c r="I254" i="2" s="1"/>
  <c r="H255" i="2"/>
  <c r="I255" i="2" s="1"/>
  <c r="H256" i="2"/>
  <c r="I256" i="2" s="1"/>
  <c r="H257" i="2"/>
  <c r="I257" i="2" s="1"/>
  <c r="H258" i="2"/>
  <c r="I258" i="2" s="1"/>
  <c r="H259" i="2"/>
  <c r="I259" i="2" s="1"/>
  <c r="H260" i="2"/>
  <c r="I260" i="2" s="1"/>
  <c r="H261" i="2"/>
  <c r="I261" i="2" s="1"/>
  <c r="H262" i="2"/>
  <c r="I262" i="2" s="1"/>
  <c r="H263" i="2"/>
  <c r="I263" i="2" s="1"/>
  <c r="H264" i="2"/>
  <c r="I264" i="2" s="1"/>
  <c r="H266" i="2"/>
  <c r="I266" i="2" s="1"/>
  <c r="H267" i="2"/>
  <c r="I267" i="2" s="1"/>
  <c r="H268" i="2"/>
  <c r="I268" i="2" s="1"/>
  <c r="H270" i="2"/>
  <c r="I270" i="2" s="1"/>
  <c r="H271" i="2"/>
  <c r="I271" i="2" s="1"/>
  <c r="H272" i="2"/>
  <c r="I272" i="2" s="1"/>
  <c r="H273" i="2"/>
  <c r="I273" i="2" s="1"/>
  <c r="H274" i="2"/>
  <c r="I274" i="2" s="1"/>
  <c r="H275" i="2"/>
  <c r="I275" i="2" s="1"/>
  <c r="H276" i="2"/>
  <c r="I276" i="2" s="1"/>
  <c r="H277" i="2"/>
  <c r="I277" i="2" s="1"/>
  <c r="H278" i="2"/>
  <c r="I278" i="2" s="1"/>
  <c r="H279" i="2"/>
  <c r="I279" i="2" s="1"/>
  <c r="H280" i="2"/>
  <c r="I280" i="2" s="1"/>
  <c r="H281" i="2"/>
  <c r="I281" i="2" s="1"/>
  <c r="H282" i="2"/>
  <c r="I282" i="2" s="1"/>
  <c r="H283" i="2"/>
  <c r="I283" i="2" s="1"/>
  <c r="H284" i="2"/>
  <c r="I284" i="2" s="1"/>
  <c r="H285" i="2"/>
  <c r="I285" i="2" s="1"/>
  <c r="H286" i="2"/>
  <c r="I286" i="2" s="1"/>
  <c r="H287" i="2"/>
  <c r="I287" i="2" s="1"/>
  <c r="H288" i="2"/>
  <c r="I288" i="2" s="1"/>
  <c r="H289" i="2"/>
  <c r="I289" i="2" s="1"/>
  <c r="H290" i="2"/>
  <c r="I290" i="2" s="1"/>
  <c r="H291" i="2"/>
  <c r="I291" i="2" s="1"/>
  <c r="H292" i="2"/>
  <c r="I292" i="2" s="1"/>
  <c r="H293" i="2"/>
  <c r="I293" i="2" s="1"/>
  <c r="H294" i="2"/>
  <c r="I294" i="2" s="1"/>
  <c r="H295" i="2"/>
  <c r="I295" i="2" s="1"/>
  <c r="H296" i="2"/>
  <c r="I296" i="2" s="1"/>
  <c r="H297" i="2"/>
  <c r="I297" i="2" s="1"/>
  <c r="H298" i="2"/>
  <c r="I298" i="2" s="1"/>
  <c r="H299" i="2"/>
  <c r="I299" i="2" s="1"/>
  <c r="H300" i="2"/>
  <c r="I300" i="2" s="1"/>
  <c r="H301" i="2"/>
  <c r="I301" i="2" s="1"/>
  <c r="H302" i="2"/>
  <c r="I302" i="2" s="1"/>
  <c r="H303" i="2"/>
  <c r="I303" i="2" s="1"/>
  <c r="H304" i="2"/>
  <c r="I304" i="2" s="1"/>
  <c r="H305" i="2"/>
  <c r="I305" i="2" s="1"/>
  <c r="H306" i="2"/>
  <c r="I306" i="2" s="1"/>
  <c r="H307" i="2"/>
  <c r="I307" i="2" s="1"/>
  <c r="H308" i="2"/>
  <c r="I308" i="2" s="1"/>
  <c r="H309" i="2"/>
  <c r="I309" i="2" s="1"/>
  <c r="H310" i="2"/>
  <c r="I310" i="2" s="1"/>
  <c r="H311" i="2"/>
  <c r="I311" i="2" s="1"/>
  <c r="H312" i="2"/>
  <c r="I312" i="2" s="1"/>
  <c r="H313" i="2"/>
  <c r="I313" i="2" s="1"/>
  <c r="H314" i="2"/>
  <c r="I314" i="2" s="1"/>
  <c r="H315" i="2"/>
  <c r="I315" i="2" s="1"/>
  <c r="H316" i="2"/>
  <c r="I316" i="2" s="1"/>
  <c r="H317" i="2"/>
  <c r="I317" i="2" s="1"/>
  <c r="H318" i="2"/>
  <c r="I318" i="2" s="1"/>
  <c r="H319" i="2"/>
  <c r="I319" i="2" s="1"/>
  <c r="H320" i="2"/>
  <c r="I320" i="2" s="1"/>
  <c r="H321" i="2"/>
  <c r="I321" i="2" s="1"/>
  <c r="H322" i="2"/>
  <c r="I322" i="2" s="1"/>
  <c r="H323" i="2"/>
  <c r="I323" i="2" s="1"/>
  <c r="H324" i="2"/>
  <c r="I324" i="2" s="1"/>
  <c r="H325" i="2"/>
  <c r="I325" i="2" s="1"/>
  <c r="H326" i="2"/>
  <c r="I326" i="2" s="1"/>
  <c r="H327" i="2"/>
  <c r="I327" i="2" s="1"/>
  <c r="H328" i="2"/>
  <c r="I328" i="2" s="1"/>
  <c r="H329" i="2"/>
  <c r="I329" i="2" s="1"/>
  <c r="H330" i="2"/>
  <c r="I330" i="2" s="1"/>
  <c r="H331" i="2"/>
  <c r="I331" i="2" s="1"/>
  <c r="H332" i="2"/>
  <c r="I332" i="2" s="1"/>
  <c r="H333" i="2"/>
  <c r="I333" i="2" s="1"/>
  <c r="H334" i="2"/>
  <c r="I334" i="2" s="1"/>
  <c r="BS24" i="2"/>
  <c r="BS26" i="2"/>
  <c r="BS28" i="2"/>
  <c r="BS23" i="2"/>
  <c r="BT27" i="2"/>
  <c r="BT24" i="2"/>
  <c r="BT28" i="2"/>
  <c r="BT26" i="2"/>
  <c r="BS22" i="2"/>
  <c r="BS27" i="2"/>
  <c r="BT22" i="2"/>
  <c r="BS25" i="2"/>
  <c r="BT23" i="2"/>
  <c r="BT25" i="2"/>
  <c r="BT21" i="2"/>
  <c r="O60" i="1"/>
  <c r="O61" i="1"/>
  <c r="O59" i="1"/>
  <c r="O53" i="1"/>
  <c r="O52" i="1"/>
  <c r="O51" i="1"/>
  <c r="O50" i="1"/>
  <c r="P50" i="1" s="1"/>
  <c r="O49" i="1"/>
  <c r="O48" i="1"/>
  <c r="O47" i="1"/>
  <c r="O46" i="1"/>
  <c r="P46" i="1" s="1"/>
  <c r="O45" i="1"/>
  <c r="O44" i="1"/>
  <c r="O43" i="1"/>
  <c r="O42" i="1"/>
  <c r="P42" i="1" s="1"/>
  <c r="O41" i="1"/>
  <c r="O40" i="1"/>
  <c r="O39" i="1"/>
  <c r="O38" i="1"/>
  <c r="P38" i="1" s="1"/>
  <c r="O37" i="1"/>
  <c r="O36" i="1"/>
  <c r="O35" i="1"/>
  <c r="O34" i="1"/>
  <c r="P34" i="1" s="1"/>
  <c r="O33" i="1"/>
  <c r="O32" i="1"/>
  <c r="P32" i="1"/>
  <c r="O31" i="1"/>
  <c r="P31" i="1" s="1"/>
  <c r="O30" i="1"/>
  <c r="P30" i="1" s="1"/>
  <c r="O29" i="1"/>
  <c r="P29" i="1" s="1"/>
  <c r="O28" i="1"/>
  <c r="P28" i="1" s="1"/>
  <c r="O27" i="1"/>
  <c r="P27" i="1" s="1"/>
  <c r="P55" i="1" s="1"/>
  <c r="S61" i="1"/>
  <c r="T61" i="1" s="1"/>
  <c r="R61" i="1"/>
  <c r="S60" i="1"/>
  <c r="R60" i="1"/>
  <c r="T60" i="1" s="1"/>
  <c r="S59" i="1"/>
  <c r="R59" i="1"/>
  <c r="S53" i="1"/>
  <c r="R53" i="1"/>
  <c r="U53" i="1" s="1"/>
  <c r="S52" i="1"/>
  <c r="U52" i="1" s="1"/>
  <c r="R52" i="1"/>
  <c r="S51" i="1"/>
  <c r="R51" i="1"/>
  <c r="T51" i="1" s="1"/>
  <c r="S50" i="1"/>
  <c r="T50" i="1" s="1"/>
  <c r="R50" i="1"/>
  <c r="S49" i="1"/>
  <c r="R49" i="1"/>
  <c r="U49" i="1" s="1"/>
  <c r="S48" i="1"/>
  <c r="U48" i="1" s="1"/>
  <c r="R48" i="1"/>
  <c r="S47" i="1"/>
  <c r="R47" i="1"/>
  <c r="T47" i="1" s="1"/>
  <c r="S46" i="1"/>
  <c r="R46" i="1"/>
  <c r="S45" i="1"/>
  <c r="R45" i="1"/>
  <c r="U45" i="1" s="1"/>
  <c r="S44" i="1"/>
  <c r="R44" i="1"/>
  <c r="S43" i="1"/>
  <c r="R43" i="1"/>
  <c r="T43" i="1" s="1"/>
  <c r="S42" i="1"/>
  <c r="T42" i="1" s="1"/>
  <c r="R42" i="1"/>
  <c r="S41" i="1"/>
  <c r="R41" i="1"/>
  <c r="U41" i="1" s="1"/>
  <c r="S40" i="1"/>
  <c r="T40" i="1" s="1"/>
  <c r="R40" i="1"/>
  <c r="S39" i="1"/>
  <c r="R39" i="1"/>
  <c r="T39" i="1" s="1"/>
  <c r="S38" i="1"/>
  <c r="R38" i="1"/>
  <c r="S37" i="1"/>
  <c r="R37" i="1"/>
  <c r="U37" i="1" s="1"/>
  <c r="S36" i="1"/>
  <c r="U36" i="1" s="1"/>
  <c r="R36" i="1"/>
  <c r="S35" i="1"/>
  <c r="R35" i="1"/>
  <c r="T35" i="1" s="1"/>
  <c r="S34" i="1"/>
  <c r="T34" i="1" s="1"/>
  <c r="R34" i="1"/>
  <c r="S33" i="1"/>
  <c r="R33" i="1"/>
  <c r="U33" i="1" s="1"/>
  <c r="S32" i="1"/>
  <c r="T32" i="1" s="1"/>
  <c r="R32" i="1"/>
  <c r="S31" i="1"/>
  <c r="R31" i="1"/>
  <c r="T31" i="1" s="1"/>
  <c r="S30" i="1"/>
  <c r="U30" i="1" s="1"/>
  <c r="R30" i="1"/>
  <c r="S29" i="1"/>
  <c r="R29" i="1"/>
  <c r="U29" i="1" s="1"/>
  <c r="S28" i="1"/>
  <c r="R28" i="1"/>
  <c r="S27" i="1"/>
  <c r="R27" i="1"/>
  <c r="T27" i="1" s="1"/>
  <c r="R18" i="1"/>
  <c r="O18" i="1"/>
  <c r="S18" i="1"/>
  <c r="N54" i="1"/>
  <c r="U59" i="1"/>
  <c r="U40" i="1"/>
  <c r="U44" i="1"/>
  <c r="T28" i="1"/>
  <c r="T30" i="1"/>
  <c r="T36" i="1"/>
  <c r="T38" i="1"/>
  <c r="T44" i="1"/>
  <c r="T46" i="1"/>
  <c r="T52" i="1"/>
  <c r="T59" i="1"/>
  <c r="U18" i="1"/>
  <c r="T18" i="1"/>
  <c r="M57" i="1"/>
  <c r="K57" i="1"/>
  <c r="I57" i="1"/>
  <c r="G57" i="1"/>
  <c r="E57" i="1"/>
  <c r="F54" i="1"/>
  <c r="P53" i="1"/>
  <c r="P52" i="1"/>
  <c r="P51" i="1"/>
  <c r="P49" i="1"/>
  <c r="P48" i="1"/>
  <c r="P47" i="1"/>
  <c r="P45" i="1"/>
  <c r="P44" i="1"/>
  <c r="P43" i="1"/>
  <c r="P41" i="1"/>
  <c r="P40" i="1"/>
  <c r="P39" i="1"/>
  <c r="P37" i="1"/>
  <c r="P36" i="1"/>
  <c r="P35" i="1"/>
  <c r="P33" i="1"/>
  <c r="N53" i="1"/>
  <c r="N52" i="1"/>
  <c r="N51" i="1"/>
  <c r="N50" i="1"/>
  <c r="N49" i="1"/>
  <c r="N48" i="1"/>
  <c r="N47" i="1"/>
  <c r="N46" i="1"/>
  <c r="N45" i="1"/>
  <c r="N44" i="1"/>
  <c r="N43" i="1"/>
  <c r="N42" i="1"/>
  <c r="N41" i="1"/>
  <c r="N40" i="1"/>
  <c r="N39" i="1"/>
  <c r="N38" i="1"/>
  <c r="N37" i="1"/>
  <c r="N36" i="1"/>
  <c r="N35" i="1"/>
  <c r="N34" i="1"/>
  <c r="N33" i="1"/>
  <c r="N32" i="1"/>
  <c r="N31" i="1"/>
  <c r="N30" i="1"/>
  <c r="N29" i="1"/>
  <c r="N28" i="1"/>
  <c r="N55" i="1" s="1"/>
  <c r="N61" i="1" s="1"/>
  <c r="N63" i="1" s="1"/>
  <c r="N27" i="1"/>
  <c r="L53" i="1"/>
  <c r="L52" i="1"/>
  <c r="L51" i="1"/>
  <c r="L50" i="1"/>
  <c r="L49" i="1"/>
  <c r="L48" i="1"/>
  <c r="L47" i="1"/>
  <c r="L46" i="1"/>
  <c r="L45" i="1"/>
  <c r="L44" i="1"/>
  <c r="L43" i="1"/>
  <c r="L42" i="1"/>
  <c r="L41" i="1"/>
  <c r="L40" i="1"/>
  <c r="L39" i="1"/>
  <c r="L38" i="1"/>
  <c r="L37" i="1"/>
  <c r="L36" i="1"/>
  <c r="L35" i="1"/>
  <c r="L34" i="1"/>
  <c r="L33" i="1"/>
  <c r="L32" i="1"/>
  <c r="L31" i="1"/>
  <c r="L30" i="1"/>
  <c r="L29" i="1"/>
  <c r="L28" i="1"/>
  <c r="L27" i="1"/>
  <c r="J53" i="1"/>
  <c r="J52" i="1"/>
  <c r="J51" i="1"/>
  <c r="J50" i="1"/>
  <c r="J49" i="1"/>
  <c r="J48" i="1"/>
  <c r="J47" i="1"/>
  <c r="J46" i="1"/>
  <c r="J45" i="1"/>
  <c r="J44" i="1"/>
  <c r="J43" i="1"/>
  <c r="J42" i="1"/>
  <c r="J41" i="1"/>
  <c r="J40" i="1"/>
  <c r="J39" i="1"/>
  <c r="J38" i="1"/>
  <c r="J37" i="1"/>
  <c r="J36" i="1"/>
  <c r="J35" i="1"/>
  <c r="J34" i="1"/>
  <c r="J33" i="1"/>
  <c r="J32" i="1"/>
  <c r="J31" i="1"/>
  <c r="J30" i="1"/>
  <c r="J29" i="1"/>
  <c r="J28" i="1"/>
  <c r="J27" i="1"/>
  <c r="H53" i="1"/>
  <c r="H52" i="1"/>
  <c r="H51" i="1"/>
  <c r="H50" i="1"/>
  <c r="H49" i="1"/>
  <c r="H48" i="1"/>
  <c r="H47" i="1"/>
  <c r="H46" i="1"/>
  <c r="H45" i="1"/>
  <c r="H44" i="1"/>
  <c r="H43" i="1"/>
  <c r="H42" i="1"/>
  <c r="H41" i="1"/>
  <c r="H40" i="1"/>
  <c r="H39" i="1"/>
  <c r="H38" i="1"/>
  <c r="H37" i="1"/>
  <c r="H36" i="1"/>
  <c r="H35" i="1"/>
  <c r="H34" i="1"/>
  <c r="H33" i="1"/>
  <c r="H32" i="1"/>
  <c r="H31" i="1"/>
  <c r="H30" i="1"/>
  <c r="H29" i="1"/>
  <c r="H28" i="1"/>
  <c r="H27" i="1"/>
  <c r="F53" i="1"/>
  <c r="F52" i="1"/>
  <c r="F51" i="1"/>
  <c r="F50" i="1"/>
  <c r="F49" i="1"/>
  <c r="F48" i="1"/>
  <c r="F47" i="1"/>
  <c r="F46" i="1"/>
  <c r="F45" i="1"/>
  <c r="F44" i="1"/>
  <c r="F43" i="1"/>
  <c r="F42" i="1"/>
  <c r="F41" i="1"/>
  <c r="F40" i="1"/>
  <c r="F39" i="1"/>
  <c r="F38" i="1"/>
  <c r="F37" i="1"/>
  <c r="F36" i="1"/>
  <c r="F35" i="1"/>
  <c r="F34" i="1"/>
  <c r="F33" i="1"/>
  <c r="F32" i="1"/>
  <c r="F31" i="1"/>
  <c r="F30" i="1"/>
  <c r="F29" i="1"/>
  <c r="F28" i="1"/>
  <c r="F27" i="1"/>
  <c r="F55" i="1" s="1"/>
  <c r="F61" i="1" s="1"/>
  <c r="F63" i="1" s="1"/>
  <c r="P18" i="1"/>
  <c r="P19" i="1" s="1"/>
  <c r="L18" i="1"/>
  <c r="L19" i="1"/>
  <c r="L20" i="1" s="1"/>
  <c r="J18" i="1"/>
  <c r="J19" i="1" s="1"/>
  <c r="J20" i="1" s="1"/>
  <c r="J21" i="1" s="1"/>
  <c r="J68" i="1" s="1"/>
  <c r="H18" i="1"/>
  <c r="H19" i="1"/>
  <c r="H20" i="1" s="1"/>
  <c r="F18" i="1"/>
  <c r="F19" i="1" s="1"/>
  <c r="F20" i="1" s="1"/>
  <c r="J55" i="1"/>
  <c r="J60" i="1" s="1"/>
  <c r="N68" i="1"/>
  <c r="BG127" i="2" a="1"/>
  <c r="BG127" i="2" s="1"/>
  <c r="BG162" i="2" a="1"/>
  <c r="BG162" i="2" s="1"/>
  <c r="BG161" i="2" a="1"/>
  <c r="BG161" i="2" s="1"/>
  <c r="BG160" i="2" a="1"/>
  <c r="BG160" i="2" s="1"/>
  <c r="BG159" i="2" a="1"/>
  <c r="BG159" i="2" s="1"/>
  <c r="BG158" i="2" a="1"/>
  <c r="BG158" i="2" s="1"/>
  <c r="BG157" i="2" a="1"/>
  <c r="BG157" i="2" s="1"/>
  <c r="BG156" i="2" a="1"/>
  <c r="BG156" i="2" s="1"/>
  <c r="BG155" i="2" a="1"/>
  <c r="BG155" i="2" s="1"/>
  <c r="BG154" i="2" a="1"/>
  <c r="BG154" i="2" s="1"/>
  <c r="BG153" i="2" a="1"/>
  <c r="BG153" i="2" s="1"/>
  <c r="BG152" i="2" a="1"/>
  <c r="BG152" i="2" s="1"/>
  <c r="BG151" i="2" a="1"/>
  <c r="BG151" i="2" s="1"/>
  <c r="BG150" i="2" a="1"/>
  <c r="BG150" i="2" s="1"/>
  <c r="BG149" i="2" a="1"/>
  <c r="BG149" i="2" s="1"/>
  <c r="BG148" i="2" a="1"/>
  <c r="BG148" i="2" s="1"/>
  <c r="BG147" i="2" a="1"/>
  <c r="BG147" i="2" s="1"/>
  <c r="BG146" i="2" a="1"/>
  <c r="BG146" i="2" s="1"/>
  <c r="BG145" i="2" a="1"/>
  <c r="BG145" i="2" s="1"/>
  <c r="BG144" i="2" a="1"/>
  <c r="BG144" i="2" s="1"/>
  <c r="BG143" i="2" a="1"/>
  <c r="BG143" i="2" s="1"/>
  <c r="BG142" i="2" a="1"/>
  <c r="BG142" i="2" s="1"/>
  <c r="BG141" i="2" a="1"/>
  <c r="BG141" i="2" s="1"/>
  <c r="BG140" i="2" a="1"/>
  <c r="BG140" i="2" s="1"/>
  <c r="BG139" i="2" a="1"/>
  <c r="BG139" i="2" s="1"/>
  <c r="BG138" i="2" a="1"/>
  <c r="BG138" i="2" s="1"/>
  <c r="BG137" i="2" a="1"/>
  <c r="BG137" i="2" s="1"/>
  <c r="BG136" i="2" a="1"/>
  <c r="BG136" i="2" s="1"/>
  <c r="BG135" i="2" a="1"/>
  <c r="BG135" i="2" s="1"/>
  <c r="BG134" i="2" a="1"/>
  <c r="BG134" i="2" s="1"/>
  <c r="BG133" i="2" a="1"/>
  <c r="BG133" i="2" s="1"/>
  <c r="BG132" i="2" a="1"/>
  <c r="BG132" i="2" s="1"/>
  <c r="BG131" i="2" a="1"/>
  <c r="BG131" i="2" s="1"/>
  <c r="BG130" i="2" a="1"/>
  <c r="BG130" i="2" s="1"/>
  <c r="BG129" i="2" a="1"/>
  <c r="BG129" i="2" s="1"/>
  <c r="BG128" i="2" a="1"/>
  <c r="BG128" i="2" s="1"/>
  <c r="BH265" i="2"/>
  <c r="BI265" i="2" s="1"/>
  <c r="BE22" i="2"/>
  <c r="BF22" i="2" s="1"/>
  <c r="BD23" i="2" a="1"/>
  <c r="BD23" i="2" s="1"/>
  <c r="BD27" i="2" a="1"/>
  <c r="BD27" i="2" s="1"/>
  <c r="BD28" i="2" a="1"/>
  <c r="BD28" i="2" s="1"/>
  <c r="BD29" i="2" a="1"/>
  <c r="BD29" i="2" s="1"/>
  <c r="BD30" i="2" a="1"/>
  <c r="BD30" i="2" s="1"/>
  <c r="BD31" i="2" a="1"/>
  <c r="BD31" i="2" s="1"/>
  <c r="BD32" i="2" a="1"/>
  <c r="BD32" i="2" s="1"/>
  <c r="BD33" i="2" a="1"/>
  <c r="BD33" i="2" s="1"/>
  <c r="BD34" i="2" a="1"/>
  <c r="BD34" i="2" s="1"/>
  <c r="BD35" i="2" a="1"/>
  <c r="BD35" i="2" s="1"/>
  <c r="BD36" i="2" a="1"/>
  <c r="BD36" i="2" s="1"/>
  <c r="BD37" i="2" a="1"/>
  <c r="BD37" i="2" s="1"/>
  <c r="BD38" i="2" a="1"/>
  <c r="BD38" i="2" s="1"/>
  <c r="BD39" i="2" a="1"/>
  <c r="BD39" i="2" s="1"/>
  <c r="BD40" i="2" a="1"/>
  <c r="BD40" i="2" s="1"/>
  <c r="BD41" i="2" a="1"/>
  <c r="BD41" i="2" s="1"/>
  <c r="BD42" i="2" a="1"/>
  <c r="BD42" i="2" s="1"/>
  <c r="BD43" i="2" a="1"/>
  <c r="BD43" i="2" s="1"/>
  <c r="BD44" i="2" a="1"/>
  <c r="BD44" i="2" s="1"/>
  <c r="BD45" i="2" a="1"/>
  <c r="BD45" i="2" s="1"/>
  <c r="BD46" i="2" a="1"/>
  <c r="BD46" i="2" s="1"/>
  <c r="BD47" i="2" a="1"/>
  <c r="BD47" i="2" s="1"/>
  <c r="BD48" i="2" a="1"/>
  <c r="BD48" i="2" s="1"/>
  <c r="BD49" i="2" a="1"/>
  <c r="BD49" i="2" s="1"/>
  <c r="BD50" i="2" a="1"/>
  <c r="BD50" i="2" s="1"/>
  <c r="BD51" i="2" a="1"/>
  <c r="BD51" i="2" s="1"/>
  <c r="BD52" i="2" a="1"/>
  <c r="BD52" i="2" s="1"/>
  <c r="BD55" i="2" a="1"/>
  <c r="BD55" i="2" s="1"/>
  <c r="BD62" i="2" a="1"/>
  <c r="BD62" i="2" s="1"/>
  <c r="BD63" i="2" a="1"/>
  <c r="BD63" i="2" s="1"/>
  <c r="BD64" i="2" a="1"/>
  <c r="BD64" i="2" s="1"/>
  <c r="BD65" i="2" a="1"/>
  <c r="BD65" i="2" s="1"/>
  <c r="BD66" i="2" a="1"/>
  <c r="BD66" i="2" s="1"/>
  <c r="BD67" i="2" a="1"/>
  <c r="BD67" i="2" s="1"/>
  <c r="BD68" i="2" a="1"/>
  <c r="BD68" i="2" s="1"/>
  <c r="BD69" i="2" a="1"/>
  <c r="BD69" i="2" s="1"/>
  <c r="BD70" i="2" a="1"/>
  <c r="BD70" i="2" s="1"/>
  <c r="BD71" i="2" a="1"/>
  <c r="BD71" i="2" s="1"/>
  <c r="BD72" i="2" a="1"/>
  <c r="BD72" i="2" s="1"/>
  <c r="BD73" i="2" a="1"/>
  <c r="BD73" i="2" s="1"/>
  <c r="BD74" i="2" a="1"/>
  <c r="BD74" i="2" s="1"/>
  <c r="BD75" i="2" a="1"/>
  <c r="BD75" i="2" s="1"/>
  <c r="BD76" i="2" a="1"/>
  <c r="BD76" i="2" s="1"/>
  <c r="BD77" i="2" a="1"/>
  <c r="BD77" i="2" s="1"/>
  <c r="BD78" i="2" a="1"/>
  <c r="BD78" i="2" s="1"/>
  <c r="BD79" i="2" a="1"/>
  <c r="BD79" i="2" s="1"/>
  <c r="BD80" i="2" a="1"/>
  <c r="BD80" i="2" s="1"/>
  <c r="BD81" i="2" a="1"/>
  <c r="BD81" i="2" s="1"/>
  <c r="BD82" i="2" a="1"/>
  <c r="BD82" i="2" s="1"/>
  <c r="BD83" i="2" a="1"/>
  <c r="BD83" i="2" s="1"/>
  <c r="BD84" i="2" a="1"/>
  <c r="BD84" i="2" s="1"/>
  <c r="BD85" i="2" a="1"/>
  <c r="BD85" i="2" s="1"/>
  <c r="BD86" i="2" a="1"/>
  <c r="BD86" i="2" s="1"/>
  <c r="BD87" i="2" a="1"/>
  <c r="BD87" i="2" s="1"/>
  <c r="BD88" i="2" a="1"/>
  <c r="BD88" i="2" s="1"/>
  <c r="BD89" i="2" a="1"/>
  <c r="BD89" i="2" s="1"/>
  <c r="BD90" i="2" a="1"/>
  <c r="BD90" i="2" s="1"/>
  <c r="BD91" i="2" a="1"/>
  <c r="BD91" i="2" s="1"/>
  <c r="BD92" i="2" a="1"/>
  <c r="BD92" i="2" s="1"/>
  <c r="BD93" i="2" a="1"/>
  <c r="BD93" i="2" s="1"/>
  <c r="BD94" i="2" a="1"/>
  <c r="BD94" i="2" s="1"/>
  <c r="BD95" i="2" a="1"/>
  <c r="BD95" i="2" s="1"/>
  <c r="BD96" i="2" a="1"/>
  <c r="BD96" i="2" s="1"/>
  <c r="BD97" i="2" a="1"/>
  <c r="BD97" i="2" s="1"/>
  <c r="BD98" i="2" a="1"/>
  <c r="BD98" i="2" s="1"/>
  <c r="BD99" i="2" a="1"/>
  <c r="BD99" i="2" s="1"/>
  <c r="BD100" i="2" a="1"/>
  <c r="BD100" i="2" s="1"/>
  <c r="BD101" i="2" a="1"/>
  <c r="BD101" i="2" s="1"/>
  <c r="BD102" i="2" a="1"/>
  <c r="BD102" i="2" s="1"/>
  <c r="BD104" i="2" a="1"/>
  <c r="BD104" i="2" s="1"/>
  <c r="BD105" i="2" a="1"/>
  <c r="BD105" i="2" s="1"/>
  <c r="BD106" i="2" a="1"/>
  <c r="BD106" i="2" s="1"/>
  <c r="BD107" i="2" a="1"/>
  <c r="BD107" i="2" s="1"/>
  <c r="BD108" i="2" a="1"/>
  <c r="BD108" i="2" s="1"/>
  <c r="BD109" i="2" a="1"/>
  <c r="BD109" i="2" s="1"/>
  <c r="BD110" i="2" a="1"/>
  <c r="BD110" i="2" s="1"/>
  <c r="BD111" i="2" a="1"/>
  <c r="BD111" i="2" s="1"/>
  <c r="BD112" i="2" a="1"/>
  <c r="BD112" i="2" s="1"/>
  <c r="BD113" i="2" a="1"/>
  <c r="BD113" i="2" s="1"/>
  <c r="BD114" i="2" a="1"/>
  <c r="BD114" i="2" s="1"/>
  <c r="BD115" i="2" a="1"/>
  <c r="BD115" i="2" s="1"/>
  <c r="BD116" i="2" a="1"/>
  <c r="BD116" i="2" s="1"/>
  <c r="BD117" i="2" a="1"/>
  <c r="BD117" i="2" s="1"/>
  <c r="BD118" i="2" a="1"/>
  <c r="BD118" i="2" s="1"/>
  <c r="BD119" i="2" a="1"/>
  <c r="BD119" i="2" s="1"/>
  <c r="BD120" i="2" a="1"/>
  <c r="BD120" i="2" s="1"/>
  <c r="BD121" i="2" a="1"/>
  <c r="BD121" i="2" s="1"/>
  <c r="BD122" i="2" a="1"/>
  <c r="BD122" i="2" s="1"/>
  <c r="BD123" i="2" a="1"/>
  <c r="BD123" i="2" s="1"/>
  <c r="BD124" i="2" a="1"/>
  <c r="BD124" i="2" s="1"/>
  <c r="BD125" i="2" a="1"/>
  <c r="BD125" i="2" s="1"/>
  <c r="BE163" i="2"/>
  <c r="BF163" i="2" s="1"/>
  <c r="BD201" i="2" a="1"/>
  <c r="BD201" i="2" s="1"/>
  <c r="BE201" i="2"/>
  <c r="BD202" i="2" a="1"/>
  <c r="BD202" i="2" s="1"/>
  <c r="BE202" i="2" s="1"/>
  <c r="BD203" i="2" a="1"/>
  <c r="BD203" i="2" s="1"/>
  <c r="BE203" i="2" s="1"/>
  <c r="BD204" i="2" a="1"/>
  <c r="BD204" i="2" s="1"/>
  <c r="BE204" i="2" s="1"/>
  <c r="BD205" i="2" a="1"/>
  <c r="BD205" i="2" s="1"/>
  <c r="BE205" i="2" s="1"/>
  <c r="BD207" i="2" a="1"/>
  <c r="BD207" i="2" s="1"/>
  <c r="BE207" i="2" s="1"/>
  <c r="BD208" i="2" a="1"/>
  <c r="BD208" i="2" s="1"/>
  <c r="BE208" i="2" s="1"/>
  <c r="BD209" i="2" a="1"/>
  <c r="BD209" i="2" s="1"/>
  <c r="BE209" i="2" s="1"/>
  <c r="BD210" i="2" a="1"/>
  <c r="BD210" i="2" s="1"/>
  <c r="BE210" i="2" s="1"/>
  <c r="BD211" i="2" a="1"/>
  <c r="BD211" i="2" s="1"/>
  <c r="BE211" i="2" s="1"/>
  <c r="BD212" i="2" a="1"/>
  <c r="BD212" i="2" s="1"/>
  <c r="BE212" i="2" s="1"/>
  <c r="BD213" i="2" a="1"/>
  <c r="BD213" i="2" s="1"/>
  <c r="BE213" i="2" s="1"/>
  <c r="BD214" i="2" a="1"/>
  <c r="BD214" i="2" s="1"/>
  <c r="BE214" i="2" s="1"/>
  <c r="BD215" i="2" a="1"/>
  <c r="BD215" i="2" s="1"/>
  <c r="BE215" i="2" s="1"/>
  <c r="BD216" i="2" a="1"/>
  <c r="BD216" i="2" s="1"/>
  <c r="BE216" i="2" s="1"/>
  <c r="BD217" i="2" a="1"/>
  <c r="BD217" i="2" s="1"/>
  <c r="BE217" i="2" s="1"/>
  <c r="BD218" i="2" a="1"/>
  <c r="BD218" i="2" s="1"/>
  <c r="BE218" i="2" s="1"/>
  <c r="BD219" i="2" a="1"/>
  <c r="BD219" i="2" s="1"/>
  <c r="BE219" i="2" s="1"/>
  <c r="BD220" i="2" a="1"/>
  <c r="BD220" i="2" s="1"/>
  <c r="BE220" i="2" s="1"/>
  <c r="BD221" i="2" a="1"/>
  <c r="BD221" i="2" s="1"/>
  <c r="BE221" i="2" s="1"/>
  <c r="BD222" i="2" a="1"/>
  <c r="BD222" i="2" s="1"/>
  <c r="BE222" i="2" s="1"/>
  <c r="BD223" i="2" a="1"/>
  <c r="BD223" i="2" s="1"/>
  <c r="BE223" i="2" s="1"/>
  <c r="BD226" i="2" a="1"/>
  <c r="BD226" i="2" s="1"/>
  <c r="BE226" i="2" s="1"/>
  <c r="BD227" i="2" a="1"/>
  <c r="BD227" i="2" s="1"/>
  <c r="BE227" i="2" s="1"/>
  <c r="BD228" i="2" a="1"/>
  <c r="BD228" i="2" s="1"/>
  <c r="BE228" i="2" s="1"/>
  <c r="BD229" i="2" a="1"/>
  <c r="BD229" i="2" s="1"/>
  <c r="BE229" i="2" s="1"/>
  <c r="BD230" i="2" a="1"/>
  <c r="BD230" i="2" s="1"/>
  <c r="BE230" i="2" s="1"/>
  <c r="BD231" i="2" a="1"/>
  <c r="BD231" i="2" s="1"/>
  <c r="BE231" i="2" s="1"/>
  <c r="BD232" i="2" a="1"/>
  <c r="BD232" i="2" s="1"/>
  <c r="BE232" i="2" s="1"/>
  <c r="BD233" i="2" a="1"/>
  <c r="BD233" i="2" s="1"/>
  <c r="BE233" i="2" s="1"/>
  <c r="BD234" i="2" a="1"/>
  <c r="BD234" i="2" s="1"/>
  <c r="BE234" i="2" s="1"/>
  <c r="BD235" i="2" a="1"/>
  <c r="BD235" i="2" s="1"/>
  <c r="BE235" i="2" s="1"/>
  <c r="BD236" i="2" a="1"/>
  <c r="BD236" i="2" s="1"/>
  <c r="BE236" i="2" s="1"/>
  <c r="BD237" i="2" a="1"/>
  <c r="BD237" i="2" s="1"/>
  <c r="BE237" i="2" s="1"/>
  <c r="BD238" i="2" a="1"/>
  <c r="BD238" i="2" s="1"/>
  <c r="BE238" i="2" s="1"/>
  <c r="BD239" i="2" a="1"/>
  <c r="BD239" i="2" s="1"/>
  <c r="BE239" i="2" s="1"/>
  <c r="BD240" i="2" a="1"/>
  <c r="BD240" i="2" s="1"/>
  <c r="BE240" i="2" s="1"/>
  <c r="BD241" i="2" a="1"/>
  <c r="BD241" i="2" s="1"/>
  <c r="BE241" i="2" s="1"/>
  <c r="BD242" i="2" a="1"/>
  <c r="BD242" i="2" s="1"/>
  <c r="BE242" i="2" s="1"/>
  <c r="BD243" i="2" a="1"/>
  <c r="BD243" i="2" s="1"/>
  <c r="BE243" i="2" s="1"/>
  <c r="BD244" i="2" a="1"/>
  <c r="BD244" i="2" s="1"/>
  <c r="BE244" i="2" s="1"/>
  <c r="BD245" i="2" a="1"/>
  <c r="BD245" i="2" s="1"/>
  <c r="BE245" i="2" s="1"/>
  <c r="BD246" i="2" a="1"/>
  <c r="BD246" i="2" s="1"/>
  <c r="BE246" i="2" s="1"/>
  <c r="BD247" i="2" a="1"/>
  <c r="BD247" i="2" s="1"/>
  <c r="BE247" i="2" s="1"/>
  <c r="BD248" i="2" a="1"/>
  <c r="BD248" i="2" s="1"/>
  <c r="BE248" i="2" s="1"/>
  <c r="BD249" i="2" a="1"/>
  <c r="BD249" i="2" s="1"/>
  <c r="BE249" i="2" s="1"/>
  <c r="BD250" i="2" a="1"/>
  <c r="BD250" i="2" s="1"/>
  <c r="BE250" i="2" s="1"/>
  <c r="BD251" i="2" a="1"/>
  <c r="BD251" i="2" s="1"/>
  <c r="BE251" i="2" s="1"/>
  <c r="BD252" i="2" a="1"/>
  <c r="BD252" i="2" s="1"/>
  <c r="BE252" i="2" s="1"/>
  <c r="BD253" i="2" a="1"/>
  <c r="BD253" i="2" s="1"/>
  <c r="BE253" i="2" s="1"/>
  <c r="BD254" i="2" a="1"/>
  <c r="BD254" i="2" s="1"/>
  <c r="BE254" i="2" s="1"/>
  <c r="BD255" i="2" a="1"/>
  <c r="BD255" i="2" s="1"/>
  <c r="BE255" i="2" s="1"/>
  <c r="BD256" i="2" a="1"/>
  <c r="BD256" i="2" s="1"/>
  <c r="BE256" i="2" s="1"/>
  <c r="BD257" i="2" a="1"/>
  <c r="BD257" i="2" s="1"/>
  <c r="BE257" i="2" s="1"/>
  <c r="BD258" i="2" a="1"/>
  <c r="BD258" i="2" s="1"/>
  <c r="BE258" i="2" s="1"/>
  <c r="BD259" i="2" a="1"/>
  <c r="BD259" i="2" s="1"/>
  <c r="BE259" i="2" s="1"/>
  <c r="BF259" i="2" s="1"/>
  <c r="BD260" i="2" a="1"/>
  <c r="BD260" i="2" s="1"/>
  <c r="BE260" i="2" s="1"/>
  <c r="BD261" i="2" a="1"/>
  <c r="BD261" i="2" s="1"/>
  <c r="BB261" i="2" s="1"/>
  <c r="BD262" i="2" a="1"/>
  <c r="BD262" i="2" s="1"/>
  <c r="BE262" i="2"/>
  <c r="BF262" i="2" s="1"/>
  <c r="BB262" i="2"/>
  <c r="BB259" i="2"/>
  <c r="BB254" i="2"/>
  <c r="BB251" i="2"/>
  <c r="BB246" i="2"/>
  <c r="BB243" i="2"/>
  <c r="BB238" i="2"/>
  <c r="BB234" i="2"/>
  <c r="BB230" i="2"/>
  <c r="BB226" i="2"/>
  <c r="BB222" i="2"/>
  <c r="BB220" i="2"/>
  <c r="BB216" i="2"/>
  <c r="BB215" i="2"/>
  <c r="BB212" i="2"/>
  <c r="BB211" i="2"/>
  <c r="BB210" i="2"/>
  <c r="BB208" i="2"/>
  <c r="BB207" i="2"/>
  <c r="BB205" i="2"/>
  <c r="BB204" i="2"/>
  <c r="BB203" i="2"/>
  <c r="BB202" i="2"/>
  <c r="BB201" i="2"/>
  <c r="BB163" i="2"/>
  <c r="BB125" i="2"/>
  <c r="BB124" i="2"/>
  <c r="BB123" i="2"/>
  <c r="BB122" i="2"/>
  <c r="BB121" i="2"/>
  <c r="BB120" i="2"/>
  <c r="BB119" i="2"/>
  <c r="BB118" i="2"/>
  <c r="BB117" i="2"/>
  <c r="BB116" i="2"/>
  <c r="BB115" i="2"/>
  <c r="BB114" i="2"/>
  <c r="BB113" i="2"/>
  <c r="BB112" i="2"/>
  <c r="BB111" i="2"/>
  <c r="BB110" i="2"/>
  <c r="BB109" i="2"/>
  <c r="BB108" i="2"/>
  <c r="BB107" i="2"/>
  <c r="BB106" i="2"/>
  <c r="BB105" i="2"/>
  <c r="BB104" i="2"/>
  <c r="BB102" i="2"/>
  <c r="BB101" i="2"/>
  <c r="BB100" i="2"/>
  <c r="BB99" i="2"/>
  <c r="BB98" i="2"/>
  <c r="BB97" i="2"/>
  <c r="BB96" i="2"/>
  <c r="BB95" i="2"/>
  <c r="BB94" i="2"/>
  <c r="BB93" i="2"/>
  <c r="BB92" i="2"/>
  <c r="BB91" i="2"/>
  <c r="BB90" i="2"/>
  <c r="BB89" i="2"/>
  <c r="BB88" i="2"/>
  <c r="BB87" i="2"/>
  <c r="BB86" i="2"/>
  <c r="BB85" i="2"/>
  <c r="BB84" i="2"/>
  <c r="BB83" i="2"/>
  <c r="BB82" i="2"/>
  <c r="BB81" i="2"/>
  <c r="BB80" i="2"/>
  <c r="BB79" i="2"/>
  <c r="BB78" i="2"/>
  <c r="BB77" i="2"/>
  <c r="BB76" i="2"/>
  <c r="BB75" i="2"/>
  <c r="BB74" i="2"/>
  <c r="BB73" i="2"/>
  <c r="BB72" i="2"/>
  <c r="BB71" i="2"/>
  <c r="BB70" i="2"/>
  <c r="BB69" i="2"/>
  <c r="BB68" i="2"/>
  <c r="BB67" i="2"/>
  <c r="BB66" i="2"/>
  <c r="BB65" i="2"/>
  <c r="BB64" i="2"/>
  <c r="BB63" i="2"/>
  <c r="BB62" i="2"/>
  <c r="BB55" i="2"/>
  <c r="BB52" i="2"/>
  <c r="BB51" i="2"/>
  <c r="BB50" i="2"/>
  <c r="BB49" i="2"/>
  <c r="BB48" i="2"/>
  <c r="BB47" i="2"/>
  <c r="BB46" i="2"/>
  <c r="BB45" i="2"/>
  <c r="BB44" i="2"/>
  <c r="BB43" i="2"/>
  <c r="BB42" i="2"/>
  <c r="BB41" i="2"/>
  <c r="BB40" i="2"/>
  <c r="BB39" i="2"/>
  <c r="BB38" i="2"/>
  <c r="BB37" i="2"/>
  <c r="BB36" i="2"/>
  <c r="BB35" i="2"/>
  <c r="BB34" i="2"/>
  <c r="BB33" i="2"/>
  <c r="BB32" i="2"/>
  <c r="BB31" i="2"/>
  <c r="BB30" i="2"/>
  <c r="BB29" i="2"/>
  <c r="BB28" i="2"/>
  <c r="BB27" i="2"/>
  <c r="BB23" i="2"/>
  <c r="BB22" i="2"/>
  <c r="BD21" i="2" a="1"/>
  <c r="BD21" i="2" s="1"/>
  <c r="BG23" i="2" a="1"/>
  <c r="BG23" i="2" s="1"/>
  <c r="BH23" i="2" s="1"/>
  <c r="AE21" i="2" a="1"/>
  <c r="AE21" i="2" s="1"/>
  <c r="AF21" i="2" s="1"/>
  <c r="AG21" i="2" s="1"/>
  <c r="BD24" i="2" a="1"/>
  <c r="BD24" i="2" s="1"/>
  <c r="BG22" i="2" a="1"/>
  <c r="BG22" i="2" s="1"/>
  <c r="BH22" i="2" s="1"/>
  <c r="BI22" i="2" s="1"/>
  <c r="BG126" i="2" a="1"/>
  <c r="BG126" i="2" s="1"/>
  <c r="AE24" i="2" a="1"/>
  <c r="AE24" i="2" s="1"/>
  <c r="AF24" i="2" s="1"/>
  <c r="AE27" i="2" a="1"/>
  <c r="AE27" i="2" s="1"/>
  <c r="AF27" i="2" s="1"/>
  <c r="AE26" i="2" a="1"/>
  <c r="AE26" i="2" s="1"/>
  <c r="AF26" i="2" s="1"/>
  <c r="AE25" i="2" a="1"/>
  <c r="AE25" i="2" s="1"/>
  <c r="AF25" i="2" s="1"/>
  <c r="AE55" i="2" a="1"/>
  <c r="AE55" i="2" s="1"/>
  <c r="AF55" i="2" s="1"/>
  <c r="AE52" i="2" a="1"/>
  <c r="AE52" i="2" s="1"/>
  <c r="AF52" i="2" s="1"/>
  <c r="AE51" i="2" a="1"/>
  <c r="AE51" i="2" s="1"/>
  <c r="AF51" i="2" s="1"/>
  <c r="AE50" i="2" a="1"/>
  <c r="AE50" i="2" s="1"/>
  <c r="AF50" i="2" s="1"/>
  <c r="AE49" i="2" a="1"/>
  <c r="AE49" i="2" s="1"/>
  <c r="AF49" i="2" s="1"/>
  <c r="AE48" i="2" a="1"/>
  <c r="AE48" i="2" s="1"/>
  <c r="AF48" i="2" s="1"/>
  <c r="AE47" i="2" a="1"/>
  <c r="AE47" i="2" s="1"/>
  <c r="AF47" i="2" s="1"/>
  <c r="AE46" i="2" a="1"/>
  <c r="AE46" i="2" s="1"/>
  <c r="AF46" i="2" s="1"/>
  <c r="AE45" i="2" a="1"/>
  <c r="AE45" i="2" s="1"/>
  <c r="AF45" i="2" s="1"/>
  <c r="AE44" i="2" a="1"/>
  <c r="AE44" i="2" s="1"/>
  <c r="AF44" i="2" s="1"/>
  <c r="AE43" i="2" a="1"/>
  <c r="AE43" i="2" s="1"/>
  <c r="AF43" i="2" s="1"/>
  <c r="AE42" i="2" a="1"/>
  <c r="AE42" i="2" s="1"/>
  <c r="AF42" i="2" s="1"/>
  <c r="AE41" i="2" a="1"/>
  <c r="AE41" i="2" s="1"/>
  <c r="AF41" i="2" s="1"/>
  <c r="AE40" i="2" a="1"/>
  <c r="AE40" i="2" s="1"/>
  <c r="AF40" i="2" s="1"/>
  <c r="AE39" i="2" a="1"/>
  <c r="AE39" i="2" s="1"/>
  <c r="AF39" i="2" s="1"/>
  <c r="AE38" i="2" a="1"/>
  <c r="AE38" i="2" s="1"/>
  <c r="AF38" i="2" s="1"/>
  <c r="AE37" i="2" a="1"/>
  <c r="AE37" i="2" s="1"/>
  <c r="AF37" i="2" s="1"/>
  <c r="AE36" i="2" a="1"/>
  <c r="AE36" i="2" s="1"/>
  <c r="AF36" i="2" s="1"/>
  <c r="AE35" i="2" a="1"/>
  <c r="AE35" i="2" s="1"/>
  <c r="AF35" i="2" s="1"/>
  <c r="AE34" i="2" a="1"/>
  <c r="AE34" i="2" s="1"/>
  <c r="AF34" i="2" s="1"/>
  <c r="AE33" i="2" a="1"/>
  <c r="AE33" i="2" s="1"/>
  <c r="AF33" i="2" s="1"/>
  <c r="AE32" i="2" a="1"/>
  <c r="AE32" i="2" s="1"/>
  <c r="AF32" i="2" s="1"/>
  <c r="AE31" i="2" a="1"/>
  <c r="AE31" i="2" s="1"/>
  <c r="AF31" i="2" s="1"/>
  <c r="AE30" i="2" a="1"/>
  <c r="AE30" i="2" s="1"/>
  <c r="AF30" i="2" s="1"/>
  <c r="AE29" i="2" a="1"/>
  <c r="AE29" i="2" s="1"/>
  <c r="AF29" i="2" s="1"/>
  <c r="AE28" i="2" a="1"/>
  <c r="AE28" i="2" s="1"/>
  <c r="AE125" i="2" a="1"/>
  <c r="AE125" i="2" s="1"/>
  <c r="AE124" i="2" a="1"/>
  <c r="AE124" i="2" s="1"/>
  <c r="AE123" i="2" a="1"/>
  <c r="AE123" i="2" s="1"/>
  <c r="AE122" i="2" a="1"/>
  <c r="AE122" i="2" s="1"/>
  <c r="AE121" i="2" a="1"/>
  <c r="AE121" i="2" s="1"/>
  <c r="AE120" i="2" a="1"/>
  <c r="AE120" i="2" s="1"/>
  <c r="AE119" i="2" a="1"/>
  <c r="AE119" i="2" s="1"/>
  <c r="AE118" i="2" a="1"/>
  <c r="AE118" i="2" s="1"/>
  <c r="AE117" i="2" a="1"/>
  <c r="AE117" i="2" s="1"/>
  <c r="AE116" i="2" a="1"/>
  <c r="AE116" i="2" s="1"/>
  <c r="AE115" i="2" a="1"/>
  <c r="AE115" i="2" s="1"/>
  <c r="AE114" i="2" a="1"/>
  <c r="AE114" i="2" s="1"/>
  <c r="AE113" i="2" a="1"/>
  <c r="AE113" i="2" s="1"/>
  <c r="AE112" i="2" a="1"/>
  <c r="AE112" i="2" s="1"/>
  <c r="AE111" i="2" a="1"/>
  <c r="AE111" i="2" s="1"/>
  <c r="AE110" i="2" a="1"/>
  <c r="AE110" i="2" s="1"/>
  <c r="AE109" i="2" a="1"/>
  <c r="AE109" i="2" s="1"/>
  <c r="AE108" i="2" a="1"/>
  <c r="AE108" i="2" s="1"/>
  <c r="AE107" i="2" a="1"/>
  <c r="AE107" i="2" s="1"/>
  <c r="AE106" i="2" a="1"/>
  <c r="AE106" i="2" s="1"/>
  <c r="AE105" i="2" a="1"/>
  <c r="AE105" i="2" s="1"/>
  <c r="AE104" i="2" a="1"/>
  <c r="AE104" i="2" s="1"/>
  <c r="AE102" i="2" a="1"/>
  <c r="AE102" i="2" s="1"/>
  <c r="AE101" i="2" a="1"/>
  <c r="AE101" i="2" s="1"/>
  <c r="AE100" i="2" a="1"/>
  <c r="AE100" i="2" s="1"/>
  <c r="AE99" i="2" a="1"/>
  <c r="AE99" i="2" s="1"/>
  <c r="AE98" i="2" a="1"/>
  <c r="AE98" i="2" s="1"/>
  <c r="AE97" i="2" a="1"/>
  <c r="AE97" i="2" s="1"/>
  <c r="AE96" i="2" a="1"/>
  <c r="AE96" i="2" s="1"/>
  <c r="AE95" i="2" a="1"/>
  <c r="AE95" i="2" s="1"/>
  <c r="AE94" i="2" a="1"/>
  <c r="AE94" i="2" s="1"/>
  <c r="AE93" i="2" a="1"/>
  <c r="AE93" i="2" s="1"/>
  <c r="AE92" i="2" a="1"/>
  <c r="AE92" i="2" s="1"/>
  <c r="AE91" i="2" a="1"/>
  <c r="AE91" i="2" s="1"/>
  <c r="AE90" i="2" a="1"/>
  <c r="AE90" i="2" s="1"/>
  <c r="AE89" i="2" a="1"/>
  <c r="AE89" i="2" s="1"/>
  <c r="AE88" i="2" a="1"/>
  <c r="AE88" i="2" s="1"/>
  <c r="AE87" i="2" a="1"/>
  <c r="AE87" i="2" s="1"/>
  <c r="AE86" i="2" a="1"/>
  <c r="AE86" i="2" s="1"/>
  <c r="AE85" i="2" a="1"/>
  <c r="AE85" i="2" s="1"/>
  <c r="AE84" i="2" a="1"/>
  <c r="AE84" i="2" s="1"/>
  <c r="AE83" i="2" a="1"/>
  <c r="AE83" i="2" s="1"/>
  <c r="AE82" i="2" a="1"/>
  <c r="AE82" i="2" s="1"/>
  <c r="AE81" i="2" a="1"/>
  <c r="AE81" i="2" s="1"/>
  <c r="AE80" i="2" a="1"/>
  <c r="AE80" i="2" s="1"/>
  <c r="AE79" i="2" a="1"/>
  <c r="AE79" i="2" s="1"/>
  <c r="AE78" i="2" a="1"/>
  <c r="AE78" i="2" s="1"/>
  <c r="AE77" i="2" a="1"/>
  <c r="AE77" i="2" s="1"/>
  <c r="AE76" i="2" a="1"/>
  <c r="AE76" i="2" s="1"/>
  <c r="AE75" i="2" a="1"/>
  <c r="AE75" i="2" s="1"/>
  <c r="AE74" i="2" a="1"/>
  <c r="AE74" i="2" s="1"/>
  <c r="AE73" i="2" a="1"/>
  <c r="AE73" i="2" s="1"/>
  <c r="AE72" i="2" a="1"/>
  <c r="AE72" i="2" s="1"/>
  <c r="AE71" i="2" a="1"/>
  <c r="AE71" i="2" s="1"/>
  <c r="AE70" i="2" a="1"/>
  <c r="AE70" i="2" s="1"/>
  <c r="AE69" i="2" a="1"/>
  <c r="AE69" i="2" s="1"/>
  <c r="AE68" i="2" a="1"/>
  <c r="AE68" i="2" s="1"/>
  <c r="AE67" i="2" a="1"/>
  <c r="AE67" i="2" s="1"/>
  <c r="AE66" i="2" a="1"/>
  <c r="AE66" i="2" s="1"/>
  <c r="AE65" i="2" a="1"/>
  <c r="AE65" i="2" s="1"/>
  <c r="AE64" i="2" a="1"/>
  <c r="AE64" i="2" s="1"/>
  <c r="AE63" i="2" a="1"/>
  <c r="AE63" i="2" s="1"/>
  <c r="AE62" i="2" a="1"/>
  <c r="AE62" i="2" s="1"/>
  <c r="BD164" i="2" a="1"/>
  <c r="BD164" i="2" s="1"/>
  <c r="BD165" i="2" a="1"/>
  <c r="BD165" i="2"/>
  <c r="BE165" i="2" s="1"/>
  <c r="BD166" i="2" a="1"/>
  <c r="BD166" i="2"/>
  <c r="BE166" i="2" s="1"/>
  <c r="BD167" i="2" a="1"/>
  <c r="BD167" i="2"/>
  <c r="BE167" i="2" s="1"/>
  <c r="BD168" i="2" a="1"/>
  <c r="BD168" i="2"/>
  <c r="BE168" i="2" s="1"/>
  <c r="BD169" i="2" a="1"/>
  <c r="BD169" i="2"/>
  <c r="BE169" i="2" s="1"/>
  <c r="BD170" i="2" a="1"/>
  <c r="BD170" i="2"/>
  <c r="BE170" i="2" s="1"/>
  <c r="BD171" i="2" a="1"/>
  <c r="BD171" i="2"/>
  <c r="BE171" i="2" s="1"/>
  <c r="BD172" i="2" a="1"/>
  <c r="BD172" i="2"/>
  <c r="BE172" i="2" s="1"/>
  <c r="BD173" i="2" a="1"/>
  <c r="BD173" i="2"/>
  <c r="BE173" i="2" s="1"/>
  <c r="BD174" i="2" a="1"/>
  <c r="BD174" i="2"/>
  <c r="BE174" i="2" s="1"/>
  <c r="BD175" i="2" a="1"/>
  <c r="BD175" i="2"/>
  <c r="BE175" i="2" s="1"/>
  <c r="BD176" i="2" a="1"/>
  <c r="BD176" i="2"/>
  <c r="BE176" i="2" s="1"/>
  <c r="BD177" i="2" a="1"/>
  <c r="BD177" i="2"/>
  <c r="BE177" i="2" s="1"/>
  <c r="BD178" i="2" a="1"/>
  <c r="BD178" i="2"/>
  <c r="BE178" i="2" s="1"/>
  <c r="BD179" i="2" a="1"/>
  <c r="BD179" i="2"/>
  <c r="BE179" i="2" s="1"/>
  <c r="BD180" i="2" a="1"/>
  <c r="BD180" i="2"/>
  <c r="BE180" i="2" s="1"/>
  <c r="BD181" i="2" a="1"/>
  <c r="BD181" i="2"/>
  <c r="BE181" i="2" s="1"/>
  <c r="BD182" i="2" a="1"/>
  <c r="BD182" i="2"/>
  <c r="BE182" i="2" s="1"/>
  <c r="BD183" i="2" a="1"/>
  <c r="BD183" i="2"/>
  <c r="BE183" i="2" s="1"/>
  <c r="BD184" i="2" a="1"/>
  <c r="BD184" i="2"/>
  <c r="BE184" i="2" s="1"/>
  <c r="BD185" i="2" a="1"/>
  <c r="BD185" i="2"/>
  <c r="BE185" i="2" s="1"/>
  <c r="BD186" i="2" a="1"/>
  <c r="BD186" i="2"/>
  <c r="BE186" i="2" s="1"/>
  <c r="BD187" i="2" a="1"/>
  <c r="BD187" i="2"/>
  <c r="BE187" i="2" s="1"/>
  <c r="BD188" i="2" a="1"/>
  <c r="BD188" i="2"/>
  <c r="BE188" i="2" s="1"/>
  <c r="BD189" i="2" a="1"/>
  <c r="BD189" i="2"/>
  <c r="BE189" i="2" s="1"/>
  <c r="BD190" i="2" a="1"/>
  <c r="BD190" i="2"/>
  <c r="BE190" i="2" s="1"/>
  <c r="BD191" i="2" a="1"/>
  <c r="BD191" i="2"/>
  <c r="BE191" i="2" s="1"/>
  <c r="BD192" i="2" a="1"/>
  <c r="BD192" i="2" s="1"/>
  <c r="BE192" i="2" s="1"/>
  <c r="BD193" i="2" a="1"/>
  <c r="BD193" i="2"/>
  <c r="BE193" i="2" s="1"/>
  <c r="BD194" i="2" a="1"/>
  <c r="BD194" i="2" s="1"/>
  <c r="BD195" i="2" a="1"/>
  <c r="BD195" i="2"/>
  <c r="BE195" i="2" s="1"/>
  <c r="BD196" i="2" a="1"/>
  <c r="BD196" i="2" s="1"/>
  <c r="BE196" i="2" s="1"/>
  <c r="BD197" i="2" a="1"/>
  <c r="BD197" i="2"/>
  <c r="BE197" i="2" s="1"/>
  <c r="BD198" i="2" a="1"/>
  <c r="BD198" i="2" s="1"/>
  <c r="BD199" i="2" a="1"/>
  <c r="BD199" i="2"/>
  <c r="BE199" i="2" s="1"/>
  <c r="BD200" i="2" a="1"/>
  <c r="BD200" i="2" s="1"/>
  <c r="BE200" i="2" s="1"/>
  <c r="BD206" i="2" a="1"/>
  <c r="BD206" i="2"/>
  <c r="BE206" i="2" s="1"/>
  <c r="BD224" i="2" a="1"/>
  <c r="BD224" i="2" s="1"/>
  <c r="BD225" i="2" a="1"/>
  <c r="BD225" i="2"/>
  <c r="BE225" i="2" s="1"/>
  <c r="AE163" i="2" a="1"/>
  <c r="AE163" i="2" s="1"/>
  <c r="AF163" i="2" s="1"/>
  <c r="BB166" i="2"/>
  <c r="BB170" i="2"/>
  <c r="BB174" i="2"/>
  <c r="BB178" i="2"/>
  <c r="BB182" i="2"/>
  <c r="BB186" i="2"/>
  <c r="BB190" i="2"/>
  <c r="AH127" i="2" a="1"/>
  <c r="AH127" i="2" s="1"/>
  <c r="AH162" i="2" a="1"/>
  <c r="AH162" i="2" s="1"/>
  <c r="AH161" i="2" a="1"/>
  <c r="AH161" i="2" s="1"/>
  <c r="AH160" i="2" a="1"/>
  <c r="AH160" i="2" s="1"/>
  <c r="AH159" i="2" a="1"/>
  <c r="AH159" i="2" s="1"/>
  <c r="AH158" i="2" a="1"/>
  <c r="AH158" i="2" s="1"/>
  <c r="AH157" i="2" a="1"/>
  <c r="AH157" i="2" s="1"/>
  <c r="AH156" i="2" a="1"/>
  <c r="AH156" i="2" s="1"/>
  <c r="AH155" i="2" a="1"/>
  <c r="AH155" i="2" s="1"/>
  <c r="AH154" i="2" a="1"/>
  <c r="AH154" i="2" s="1"/>
  <c r="AH153" i="2" a="1"/>
  <c r="AH153" i="2" s="1"/>
  <c r="AH152" i="2" a="1"/>
  <c r="AH152" i="2" s="1"/>
  <c r="AH151" i="2" a="1"/>
  <c r="AH151" i="2" s="1"/>
  <c r="AH150" i="2" a="1"/>
  <c r="AH150" i="2" s="1"/>
  <c r="AH149" i="2" a="1"/>
  <c r="AH149" i="2" s="1"/>
  <c r="AH148" i="2" a="1"/>
  <c r="AH148" i="2" s="1"/>
  <c r="AH147" i="2" a="1"/>
  <c r="AH147" i="2" s="1"/>
  <c r="AH146" i="2" a="1"/>
  <c r="AH146" i="2" s="1"/>
  <c r="AH145" i="2" a="1"/>
  <c r="AH145" i="2" s="1"/>
  <c r="AH144" i="2" a="1"/>
  <c r="AH144" i="2" s="1"/>
  <c r="AH143" i="2" a="1"/>
  <c r="AH143" i="2" s="1"/>
  <c r="AH142" i="2" a="1"/>
  <c r="AH142" i="2" s="1"/>
  <c r="AH141" i="2" a="1"/>
  <c r="AH141" i="2" s="1"/>
  <c r="AH140" i="2" a="1"/>
  <c r="AH140" i="2" s="1"/>
  <c r="AH139" i="2" a="1"/>
  <c r="AH139" i="2" s="1"/>
  <c r="AH138" i="2" a="1"/>
  <c r="AH138" i="2" s="1"/>
  <c r="AH136" i="2" a="1"/>
  <c r="AH136" i="2" s="1"/>
  <c r="AH135" i="2" a="1"/>
  <c r="AH135" i="2" s="1"/>
  <c r="AH134" i="2" a="1"/>
  <c r="AH134" i="2" s="1"/>
  <c r="AH133" i="2" a="1"/>
  <c r="AH133" i="2" s="1"/>
  <c r="AH132" i="2" a="1"/>
  <c r="AH132" i="2" s="1"/>
  <c r="AH131" i="2" a="1"/>
  <c r="AH131" i="2" s="1"/>
  <c r="AH130" i="2" a="1"/>
  <c r="AH130" i="2" s="1"/>
  <c r="AH129" i="2" a="1"/>
  <c r="AH129" i="2" s="1"/>
  <c r="AH128" i="2" a="1"/>
  <c r="AH128" i="2" s="1"/>
  <c r="AE164" i="2" a="1"/>
  <c r="AE164" i="2" s="1"/>
  <c r="AE169" i="2" a="1"/>
  <c r="AE169" i="2" s="1"/>
  <c r="AE168" i="2" a="1"/>
  <c r="AE168" i="2" s="1"/>
  <c r="AE167" i="2" a="1"/>
  <c r="AE167" i="2" s="1"/>
  <c r="AE166" i="2" a="1"/>
  <c r="AE166" i="2" s="1"/>
  <c r="AE198" i="2" a="1"/>
  <c r="AE198" i="2" s="1"/>
  <c r="AE197" i="2" a="1"/>
  <c r="AE197" i="2" s="1"/>
  <c r="AE196" i="2" a="1"/>
  <c r="AE196" i="2" s="1"/>
  <c r="AE195" i="2" a="1"/>
  <c r="AE195" i="2" s="1"/>
  <c r="AE194" i="2" a="1"/>
  <c r="AE194" i="2" s="1"/>
  <c r="AE193" i="2" a="1"/>
  <c r="AE193" i="2" s="1"/>
  <c r="AE192" i="2" a="1"/>
  <c r="AE192" i="2" s="1"/>
  <c r="AE191" i="2" a="1"/>
  <c r="AE191" i="2" s="1"/>
  <c r="AE190" i="2" a="1"/>
  <c r="AE190" i="2" s="1"/>
  <c r="AE189" i="2" a="1"/>
  <c r="AE189" i="2" s="1"/>
  <c r="AE188" i="2" a="1"/>
  <c r="AE188" i="2" s="1"/>
  <c r="AE187" i="2" a="1"/>
  <c r="AE187" i="2" s="1"/>
  <c r="AE186" i="2" a="1"/>
  <c r="AE186" i="2" s="1"/>
  <c r="AE185" i="2" a="1"/>
  <c r="AE185" i="2" s="1"/>
  <c r="AE184" i="2" a="1"/>
  <c r="AE184" i="2" s="1"/>
  <c r="AE183" i="2" a="1"/>
  <c r="AE183" i="2" s="1"/>
  <c r="AE182" i="2" a="1"/>
  <c r="AE182" i="2" s="1"/>
  <c r="AE181" i="2" a="1"/>
  <c r="AE181" i="2" s="1"/>
  <c r="AE180" i="2" a="1"/>
  <c r="AE180" i="2" s="1"/>
  <c r="AE179" i="2" a="1"/>
  <c r="AE179" i="2" s="1"/>
  <c r="AE178" i="2" a="1"/>
  <c r="AE178" i="2" s="1"/>
  <c r="AE177" i="2" a="1"/>
  <c r="AE177" i="2" s="1"/>
  <c r="AE176" i="2" a="1"/>
  <c r="AE176" i="2" s="1"/>
  <c r="AE175" i="2" a="1"/>
  <c r="AE175" i="2" s="1"/>
  <c r="AE174" i="2" a="1"/>
  <c r="AE174" i="2" s="1"/>
  <c r="AE173" i="2" a="1"/>
  <c r="AE173" i="2" s="1"/>
  <c r="AE172" i="2" a="1"/>
  <c r="AE172" i="2" s="1"/>
  <c r="AE171" i="2" a="1"/>
  <c r="AE171" i="2" s="1"/>
  <c r="AE170" i="2" a="1"/>
  <c r="AE170" i="2" s="1"/>
  <c r="AE165" i="2" a="1"/>
  <c r="AE165" i="2" s="1"/>
  <c r="AE199" i="2" a="1"/>
  <c r="AE199" i="2" s="1"/>
  <c r="AE200" i="2" a="1"/>
  <c r="AE200" i="2" s="1"/>
  <c r="AE203" i="2" a="1"/>
  <c r="AE203" i="2" s="1"/>
  <c r="AE202" i="2" a="1"/>
  <c r="AE202" i="2" s="1"/>
  <c r="AE201" i="2" a="1"/>
  <c r="AE201" i="2" s="1"/>
  <c r="AE204" i="2" a="1"/>
  <c r="AE204" i="2" s="1"/>
  <c r="AE205" i="2" a="1"/>
  <c r="AE205" i="2" s="1"/>
  <c r="AE206" i="2" a="1"/>
  <c r="AE206" i="2" s="1"/>
  <c r="AE207" i="2" a="1"/>
  <c r="AE207" i="2" s="1"/>
  <c r="AE223" i="2" a="1"/>
  <c r="AE223" i="2" s="1"/>
  <c r="AE222" i="2" a="1"/>
  <c r="AE222" i="2" s="1"/>
  <c r="AE221" i="2" a="1"/>
  <c r="AE221" i="2" s="1"/>
  <c r="AE220" i="2" a="1"/>
  <c r="AE220" i="2" s="1"/>
  <c r="AE219" i="2" a="1"/>
  <c r="AE219" i="2" s="1"/>
  <c r="AE218" i="2" a="1"/>
  <c r="AE218" i="2" s="1"/>
  <c r="AE217" i="2" a="1"/>
  <c r="AE217" i="2" s="1"/>
  <c r="AE216" i="2" a="1"/>
  <c r="AE216" i="2" s="1"/>
  <c r="AE215" i="2" a="1"/>
  <c r="AE215" i="2" s="1"/>
  <c r="AE214" i="2" a="1"/>
  <c r="AE214" i="2" s="1"/>
  <c r="AE213" i="2" a="1"/>
  <c r="AE213" i="2" s="1"/>
  <c r="AE212" i="2" a="1"/>
  <c r="AE212" i="2" s="1"/>
  <c r="AE211" i="2" a="1"/>
  <c r="AE211" i="2" s="1"/>
  <c r="AE210" i="2" a="1"/>
  <c r="AE210" i="2" s="1"/>
  <c r="AE209" i="2" a="1"/>
  <c r="AE209" i="2" s="1"/>
  <c r="AE208" i="2" a="1"/>
  <c r="AE208" i="2" s="1"/>
  <c r="AE224" i="2" a="1"/>
  <c r="AE224" i="2" s="1"/>
  <c r="AE225" i="2" a="1"/>
  <c r="AE225" i="2" s="1"/>
  <c r="AE226" i="2" a="1"/>
  <c r="AE226" i="2" s="1"/>
  <c r="AE260" i="2" a="1"/>
  <c r="AE260" i="2" s="1"/>
  <c r="AE259" i="2" a="1"/>
  <c r="AE259" i="2" s="1"/>
  <c r="AE258" i="2" a="1"/>
  <c r="AE258" i="2" s="1"/>
  <c r="AE257" i="2" a="1"/>
  <c r="AE257" i="2" s="1"/>
  <c r="AE256" i="2" a="1"/>
  <c r="AE256" i="2" s="1"/>
  <c r="AE255" i="2" a="1"/>
  <c r="AE255" i="2" s="1"/>
  <c r="AE254" i="2" a="1"/>
  <c r="AE254" i="2" s="1"/>
  <c r="AE253" i="2" a="1"/>
  <c r="AE253" i="2" s="1"/>
  <c r="AE252" i="2" a="1"/>
  <c r="AE252" i="2" s="1"/>
  <c r="AE251" i="2" a="1"/>
  <c r="AE251" i="2" s="1"/>
  <c r="AE250" i="2" a="1"/>
  <c r="AE250" i="2" s="1"/>
  <c r="AE249" i="2" a="1"/>
  <c r="AE249" i="2" s="1"/>
  <c r="AE248" i="2" a="1"/>
  <c r="AE248" i="2" s="1"/>
  <c r="AE247" i="2" a="1"/>
  <c r="AE247" i="2" s="1"/>
  <c r="AE246" i="2" a="1"/>
  <c r="AE246" i="2" s="1"/>
  <c r="AE245" i="2" a="1"/>
  <c r="AE245" i="2" s="1"/>
  <c r="AE244" i="2" a="1"/>
  <c r="AE244" i="2" s="1"/>
  <c r="AE243" i="2" a="1"/>
  <c r="AE243" i="2" s="1"/>
  <c r="AE242" i="2" a="1"/>
  <c r="AE242" i="2" s="1"/>
  <c r="AE241" i="2" a="1"/>
  <c r="AE241" i="2" s="1"/>
  <c r="AE240" i="2" a="1"/>
  <c r="AE240" i="2" s="1"/>
  <c r="AE239" i="2" a="1"/>
  <c r="AE239" i="2" s="1"/>
  <c r="AE238" i="2" a="1"/>
  <c r="AE238" i="2" s="1"/>
  <c r="AE237" i="2" a="1"/>
  <c r="AE237" i="2" s="1"/>
  <c r="AE236" i="2" a="1"/>
  <c r="AE236" i="2" s="1"/>
  <c r="AE235" i="2" a="1"/>
  <c r="AE235" i="2" s="1"/>
  <c r="AE234" i="2" a="1"/>
  <c r="AE234" i="2" s="1"/>
  <c r="AE233" i="2" a="1"/>
  <c r="AE233" i="2" s="1"/>
  <c r="AE232" i="2" a="1"/>
  <c r="AE232" i="2" s="1"/>
  <c r="AE231" i="2" a="1"/>
  <c r="AE231" i="2" s="1"/>
  <c r="AE230" i="2" a="1"/>
  <c r="AE230" i="2" s="1"/>
  <c r="AE229" i="2" a="1"/>
  <c r="AE229" i="2" s="1"/>
  <c r="AE228" i="2" a="1"/>
  <c r="AE228" i="2" s="1"/>
  <c r="AE227" i="2" a="1"/>
  <c r="AE227" i="2" s="1"/>
  <c r="AE262" i="2" a="1"/>
  <c r="AE262" i="2" s="1"/>
  <c r="AE261" i="2" a="1"/>
  <c r="AE261" i="2" s="1"/>
  <c r="AI285" i="2"/>
  <c r="AJ285" i="2" s="1"/>
  <c r="O37" i="32"/>
  <c r="V80" i="32"/>
  <c r="W80" i="32" s="1"/>
  <c r="V67" i="32"/>
  <c r="W67" i="32" s="1"/>
  <c r="V45" i="32"/>
  <c r="W45" i="32" s="1"/>
  <c r="V55" i="32"/>
  <c r="W55" i="32" s="1"/>
  <c r="V26" i="32"/>
  <c r="W26" i="32" s="1"/>
  <c r="V82" i="32"/>
  <c r="W82" i="32" s="1"/>
  <c r="V61" i="32"/>
  <c r="W61" i="32" s="1"/>
  <c r="V86" i="32"/>
  <c r="W86" i="32" s="1"/>
  <c r="V27" i="32"/>
  <c r="W27" i="32" s="1"/>
  <c r="V29" i="32"/>
  <c r="W29" i="32" s="1"/>
  <c r="V21" i="32"/>
  <c r="W21" i="32" s="1"/>
  <c r="V58" i="32"/>
  <c r="W58" i="32" s="1"/>
  <c r="V60" i="32"/>
  <c r="W60" i="32" s="1"/>
  <c r="V24" i="32"/>
  <c r="W24" i="32" s="1"/>
  <c r="V40" i="32"/>
  <c r="W40" i="32" s="1"/>
  <c r="V64" i="32"/>
  <c r="W64" i="32" s="1"/>
  <c r="V76" i="32"/>
  <c r="W76" i="32" s="1"/>
  <c r="V81" i="32"/>
  <c r="W81" i="32" s="1"/>
  <c r="V73" i="32"/>
  <c r="W73" i="32" s="1"/>
  <c r="V38" i="32"/>
  <c r="W38" i="32" s="1"/>
  <c r="V66" i="32"/>
  <c r="W66" i="32" s="1"/>
  <c r="V78" i="32"/>
  <c r="W78" i="32" s="1"/>
  <c r="V75" i="32"/>
  <c r="W75" i="32" s="1"/>
  <c r="W56" i="32"/>
  <c r="V56" i="32"/>
  <c r="V49" i="32"/>
  <c r="W49" i="32" s="1"/>
  <c r="V68" i="32"/>
  <c r="V46" i="32"/>
  <c r="W46" i="32" s="1"/>
  <c r="V36" i="32"/>
  <c r="W36" i="32" s="1"/>
  <c r="V83" i="32"/>
  <c r="W83" i="32" s="1"/>
  <c r="V70" i="32"/>
  <c r="W70" i="32" s="1"/>
  <c r="V72" i="32"/>
  <c r="W72" i="32" s="1"/>
  <c r="V79" i="32"/>
  <c r="W79" i="32" s="1"/>
  <c r="V85" i="32"/>
  <c r="W85" i="32" s="1"/>
  <c r="V47" i="32"/>
  <c r="W47" i="32" s="1"/>
  <c r="V87" i="32"/>
  <c r="W87" i="32" s="1"/>
  <c r="V32" i="32"/>
  <c r="W32" i="32" s="1"/>
  <c r="V41" i="32"/>
  <c r="W41" i="32" s="1"/>
  <c r="V43" i="32"/>
  <c r="W43" i="32" s="1"/>
  <c r="V84" i="32"/>
  <c r="W84" i="32" s="1"/>
  <c r="V37" i="32"/>
  <c r="W37" i="32" s="1"/>
  <c r="V54" i="32"/>
  <c r="W54" i="32" s="1"/>
  <c r="V35" i="32"/>
  <c r="W35" i="32" s="1"/>
  <c r="V23" i="32"/>
  <c r="W23" i="32" s="1"/>
  <c r="V74" i="32"/>
  <c r="W74" i="32" s="1"/>
  <c r="V52" i="32"/>
  <c r="W52" i="32" s="1"/>
  <c r="V39" i="32"/>
  <c r="W39" i="32" s="1"/>
  <c r="V59" i="32"/>
  <c r="W59" i="32" s="1"/>
  <c r="V53" i="32"/>
  <c r="W53" i="32" s="1"/>
  <c r="V28" i="32"/>
  <c r="W28" i="32" s="1"/>
  <c r="V44" i="32"/>
  <c r="W44" i="32" s="1"/>
  <c r="V65" i="32"/>
  <c r="W65" i="32" s="1"/>
  <c r="V77" i="32"/>
  <c r="W77" i="32" s="1"/>
  <c r="V22" i="32"/>
  <c r="W22" i="32" s="1"/>
  <c r="V51" i="32"/>
  <c r="W51" i="32" s="1"/>
  <c r="V57" i="32"/>
  <c r="W57" i="32" s="1"/>
  <c r="V50" i="32"/>
  <c r="W50" i="32" s="1"/>
  <c r="V62" i="32"/>
  <c r="W62" i="32" s="1"/>
  <c r="V71" i="32"/>
  <c r="W71" i="32" s="1"/>
  <c r="V63" i="32"/>
  <c r="W63" i="32" s="1"/>
  <c r="V69" i="32"/>
  <c r="W69" i="32" s="1"/>
  <c r="V33" i="32"/>
  <c r="W33" i="32" s="1"/>
  <c r="V34" i="32"/>
  <c r="W34" i="32" s="1"/>
  <c r="V42" i="32"/>
  <c r="W42" i="32" s="1"/>
  <c r="V31" i="32"/>
  <c r="W31" i="32" s="1"/>
  <c r="V25" i="32"/>
  <c r="W25" i="32" s="1"/>
  <c r="V30" i="32"/>
  <c r="W30" i="32" s="1"/>
  <c r="BE224" i="2" l="1"/>
  <c r="BB224" i="2"/>
  <c r="BE198" i="2"/>
  <c r="BB198" i="2"/>
  <c r="BE164" i="2"/>
  <c r="BB164" i="2"/>
  <c r="BE24" i="2"/>
  <c r="BF24" i="2" s="1"/>
  <c r="BB24" i="2"/>
  <c r="BE194" i="2"/>
  <c r="BB194" i="2"/>
  <c r="BB218" i="2"/>
  <c r="BB228" i="2"/>
  <c r="BB236" i="2"/>
  <c r="BB256" i="2"/>
  <c r="J61" i="1"/>
  <c r="J63" i="1" s="1"/>
  <c r="U27" i="1"/>
  <c r="U51" i="1"/>
  <c r="BB214" i="2"/>
  <c r="BB248" i="2"/>
  <c r="H55" i="1"/>
  <c r="H60" i="1" s="1"/>
  <c r="L55" i="1"/>
  <c r="L59" i="1" s="1"/>
  <c r="T48" i="1"/>
  <c r="U43" i="1"/>
  <c r="U28" i="1"/>
  <c r="U32" i="1"/>
  <c r="U34" i="1"/>
  <c r="U38" i="1"/>
  <c r="U42" i="1"/>
  <c r="U46" i="1"/>
  <c r="U50" i="1"/>
  <c r="U61" i="1"/>
  <c r="BB232" i="2"/>
  <c r="BB240" i="2"/>
  <c r="U60" i="1"/>
  <c r="U35" i="1"/>
  <c r="BF260" i="2"/>
  <c r="H21" i="1"/>
  <c r="H68" i="1" s="1"/>
  <c r="L21" i="1"/>
  <c r="L68" i="1" s="1"/>
  <c r="AD23" i="2"/>
  <c r="AZ170" i="2"/>
  <c r="AZ188" i="2"/>
  <c r="AZ183" i="2"/>
  <c r="AZ182" i="2"/>
  <c r="AZ172" i="2"/>
  <c r="AZ167" i="2"/>
  <c r="AZ166" i="2"/>
  <c r="AZ159" i="2"/>
  <c r="AZ158" i="2"/>
  <c r="AZ143" i="2"/>
  <c r="AZ142" i="2"/>
  <c r="AZ195" i="2"/>
  <c r="AZ194" i="2"/>
  <c r="AZ184" i="2"/>
  <c r="AZ168" i="2"/>
  <c r="AZ163" i="2"/>
  <c r="AZ162" i="2"/>
  <c r="AZ147" i="2"/>
  <c r="AZ146" i="2"/>
  <c r="AZ131" i="2"/>
  <c r="AZ130" i="2"/>
  <c r="AY335" i="2"/>
  <c r="AZ335" i="2" s="1"/>
  <c r="AZ198" i="2"/>
  <c r="AZ190" i="2"/>
  <c r="AY186" i="2"/>
  <c r="AZ186" i="2" s="1"/>
  <c r="AY178" i="2"/>
  <c r="AZ178" i="2" s="1"/>
  <c r="AZ174" i="2"/>
  <c r="AY170" i="2"/>
  <c r="AY154" i="2"/>
  <c r="AZ154" i="2" s="1"/>
  <c r="AZ150" i="2"/>
  <c r="AY138" i="2"/>
  <c r="AZ138" i="2" s="1"/>
  <c r="AZ134" i="2"/>
  <c r="BS202" i="2"/>
  <c r="BS154" i="2"/>
  <c r="BS152" i="2"/>
  <c r="BT145" i="2"/>
  <c r="BS138" i="2"/>
  <c r="BS136" i="2"/>
  <c r="BT129" i="2"/>
  <c r="BT100" i="2"/>
  <c r="BT91" i="2"/>
  <c r="BT83" i="2"/>
  <c r="BT75" i="2"/>
  <c r="BT67" i="2"/>
  <c r="BT50" i="2"/>
  <c r="BT34" i="2"/>
  <c r="BM224" i="2"/>
  <c r="BM218" i="2"/>
  <c r="BL213" i="2"/>
  <c r="BM213" i="2" s="1"/>
  <c r="BM208" i="2"/>
  <c r="BM202" i="2"/>
  <c r="BM63" i="2"/>
  <c r="BL35" i="2"/>
  <c r="BM35" i="2" s="1"/>
  <c r="BO159" i="2"/>
  <c r="BP159" i="2" s="1"/>
  <c r="BO155" i="2"/>
  <c r="BP155" i="2"/>
  <c r="BM71" i="2"/>
  <c r="BL43" i="2"/>
  <c r="BM43" i="2" s="1"/>
  <c r="BO162" i="2"/>
  <c r="BP162" i="2" s="1"/>
  <c r="BO158" i="2"/>
  <c r="BP158" i="2"/>
  <c r="BO154" i="2"/>
  <c r="BP154" i="2" s="1"/>
  <c r="BT203" i="2"/>
  <c r="BT153" i="2"/>
  <c r="BS146" i="2"/>
  <c r="BS144" i="2"/>
  <c r="BT137" i="2"/>
  <c r="BS130" i="2"/>
  <c r="BS128" i="2"/>
  <c r="BT87" i="2"/>
  <c r="BT79" i="2"/>
  <c r="BT71" i="2"/>
  <c r="BT63" i="2"/>
  <c r="BT42" i="2"/>
  <c r="BM227" i="2"/>
  <c r="BM216" i="2"/>
  <c r="BM210" i="2"/>
  <c r="BM200" i="2"/>
  <c r="BL51" i="2"/>
  <c r="BM51" i="2" s="1"/>
  <c r="BO161" i="2"/>
  <c r="BP161" i="2" s="1"/>
  <c r="BO157" i="2"/>
  <c r="BP157" i="2"/>
  <c r="BO153" i="2"/>
  <c r="BP153" i="2" s="1"/>
  <c r="BL27" i="2"/>
  <c r="BM27" i="2" s="1"/>
  <c r="BO160" i="2"/>
  <c r="BP160" i="2" s="1"/>
  <c r="BO156" i="2"/>
  <c r="BP156" i="2"/>
  <c r="BO152" i="2"/>
  <c r="BP152" i="2" s="1"/>
  <c r="BW333" i="2"/>
  <c r="BW331" i="2"/>
  <c r="BW328" i="2"/>
  <c r="BW325" i="2"/>
  <c r="BW323" i="2"/>
  <c r="BW231" i="2"/>
  <c r="BW229" i="2"/>
  <c r="BW225" i="2"/>
  <c r="BV206" i="2"/>
  <c r="BW204" i="2"/>
  <c r="BV202" i="2"/>
  <c r="BV198" i="2"/>
  <c r="BV194" i="2"/>
  <c r="BW176" i="2"/>
  <c r="BW171" i="2"/>
  <c r="BW163" i="2"/>
  <c r="BW121" i="2"/>
  <c r="BW116" i="2"/>
  <c r="BW105" i="2"/>
  <c r="BW100" i="2"/>
  <c r="BW89" i="2"/>
  <c r="BW84" i="2"/>
  <c r="BW73" i="2"/>
  <c r="BW50" i="2"/>
  <c r="BW34" i="2"/>
  <c r="BP22" i="2"/>
  <c r="BU133" i="2"/>
  <c r="AO131" i="2"/>
  <c r="BP149" i="2"/>
  <c r="BP147" i="2"/>
  <c r="BP145" i="2"/>
  <c r="BP143" i="2"/>
  <c r="BP141" i="2"/>
  <c r="BM55" i="2"/>
  <c r="BM47" i="2"/>
  <c r="BM39" i="2"/>
  <c r="BM31" i="2"/>
  <c r="BW334" i="2"/>
  <c r="BV330" i="2"/>
  <c r="BW326" i="2"/>
  <c r="BV322" i="2"/>
  <c r="BV254" i="2"/>
  <c r="BW252" i="2"/>
  <c r="BW244" i="2"/>
  <c r="BW240" i="2"/>
  <c r="BW232" i="2"/>
  <c r="BW223" i="2"/>
  <c r="BW221" i="2"/>
  <c r="BW215" i="2"/>
  <c r="BW213" i="2"/>
  <c r="BW209" i="2"/>
  <c r="BV178" i="2"/>
  <c r="BV123" i="2"/>
  <c r="BV107" i="2"/>
  <c r="BV91" i="2"/>
  <c r="BV75" i="2"/>
  <c r="BW47" i="2"/>
  <c r="BW31" i="2"/>
  <c r="BU131" i="2"/>
  <c r="BV131" i="2" s="1"/>
  <c r="AO129" i="2"/>
  <c r="BW129" i="2" s="1"/>
  <c r="BM67" i="2"/>
  <c r="BV23" i="2"/>
  <c r="BV333" i="2"/>
  <c r="BW332" i="2"/>
  <c r="BW329" i="2"/>
  <c r="BW327" i="2"/>
  <c r="BV325" i="2"/>
  <c r="BW324" i="2"/>
  <c r="BV320" i="2"/>
  <c r="BV317" i="2"/>
  <c r="BW314" i="2"/>
  <c r="BW311" i="2"/>
  <c r="BV310" i="2"/>
  <c r="BW308" i="2"/>
  <c r="BV307" i="2"/>
  <c r="BW303" i="2"/>
  <c r="BW261" i="2"/>
  <c r="BW257" i="2"/>
  <c r="BV238" i="2"/>
  <c r="BV234" i="2"/>
  <c r="BV230" i="2"/>
  <c r="BV226" i="2"/>
  <c r="BW207" i="2"/>
  <c r="BW205" i="2"/>
  <c r="BV129" i="2"/>
  <c r="BV275" i="2"/>
  <c r="BI334" i="2"/>
  <c r="BH334" i="2"/>
  <c r="BW161" i="2"/>
  <c r="BW159" i="2"/>
  <c r="BW157" i="2"/>
  <c r="BW155" i="2"/>
  <c r="BW153" i="2"/>
  <c r="BW151" i="2"/>
  <c r="BW149" i="2"/>
  <c r="BW147" i="2"/>
  <c r="BW145" i="2"/>
  <c r="BW143" i="2"/>
  <c r="BW141" i="2"/>
  <c r="BW139" i="2"/>
  <c r="BV135" i="2"/>
  <c r="BV132" i="2"/>
  <c r="BV130" i="2"/>
  <c r="BW296" i="2"/>
  <c r="AO293" i="2"/>
  <c r="AO291" i="2"/>
  <c r="AP291" i="2" s="1"/>
  <c r="AQ291" i="2" s="1"/>
  <c r="AO289" i="2"/>
  <c r="AP289" i="2" s="1"/>
  <c r="AQ289" i="2" s="1"/>
  <c r="AO285" i="2"/>
  <c r="AO283" i="2"/>
  <c r="BV280" i="2"/>
  <c r="BV278" i="2"/>
  <c r="AO275" i="2"/>
  <c r="BK260" i="2"/>
  <c r="BM244" i="2"/>
  <c r="M61" i="2"/>
  <c r="M53" i="2"/>
  <c r="BG335" i="2" a="1"/>
  <c r="BG335" i="2" s="1"/>
  <c r="AG325" i="2"/>
  <c r="BG325" i="2" a="1"/>
  <c r="BG325" i="2" s="1"/>
  <c r="BH325" i="2" s="1"/>
  <c r="BI325" i="2" s="1"/>
  <c r="BM157" i="2"/>
  <c r="BU293" i="2"/>
  <c r="BW293" i="2" s="1"/>
  <c r="BU291" i="2"/>
  <c r="BW291" i="2" s="1"/>
  <c r="BU289" i="2"/>
  <c r="BU285" i="2"/>
  <c r="BW285" i="2" s="1"/>
  <c r="BU283" i="2"/>
  <c r="BW283" i="2" s="1"/>
  <c r="AO271" i="2"/>
  <c r="BV271" i="2" s="1"/>
  <c r="M59" i="2"/>
  <c r="M57" i="2"/>
  <c r="AH335" i="2" a="1"/>
  <c r="AH335" i="2" s="1"/>
  <c r="AG321" i="2"/>
  <c r="AG317" i="2"/>
  <c r="AG305" i="2"/>
  <c r="AH316" i="2"/>
  <c r="AI316" i="2" s="1"/>
  <c r="BG317" i="2" a="1"/>
  <c r="BG317" i="2" s="1"/>
  <c r="BM153" i="2"/>
  <c r="BM145" i="2"/>
  <c r="BM137" i="2"/>
  <c r="M54" i="2"/>
  <c r="AG301" i="2"/>
  <c r="AO301" i="2"/>
  <c r="AP301" i="2" s="1"/>
  <c r="AQ301" i="2" s="1"/>
  <c r="AJ23" i="2"/>
  <c r="BG309" i="2" a="1"/>
  <c r="BG309" i="2" s="1"/>
  <c r="BH309" i="2" s="1"/>
  <c r="BI309" i="2" s="1"/>
  <c r="BM147" i="2"/>
  <c r="BM139" i="2"/>
  <c r="BW279" i="2"/>
  <c r="BL151" i="2"/>
  <c r="BM151" i="2" s="1"/>
  <c r="BM149" i="2"/>
  <c r="BL143" i="2"/>
  <c r="BM143" i="2" s="1"/>
  <c r="BM141" i="2"/>
  <c r="BM133" i="2"/>
  <c r="BM179" i="2"/>
  <c r="W68" i="32"/>
  <c r="AF262" i="2"/>
  <c r="AG262" i="2" s="1"/>
  <c r="AF230" i="2"/>
  <c r="AG230" i="2" s="1"/>
  <c r="AF234" i="2"/>
  <c r="AG234" i="2" s="1"/>
  <c r="AF238" i="2"/>
  <c r="AG238" i="2"/>
  <c r="AF242" i="2"/>
  <c r="AG242" i="2" s="1"/>
  <c r="AF246" i="2"/>
  <c r="AG246" i="2"/>
  <c r="AF250" i="2"/>
  <c r="AG250" i="2" s="1"/>
  <c r="AF254" i="2"/>
  <c r="AG254" i="2" s="1"/>
  <c r="AF258" i="2"/>
  <c r="AG258" i="2" s="1"/>
  <c r="AF210" i="2"/>
  <c r="AG210" i="2"/>
  <c r="AG214" i="2"/>
  <c r="AF214" i="2"/>
  <c r="AF218" i="2"/>
  <c r="AG218" i="2"/>
  <c r="AG222" i="2"/>
  <c r="AF222" i="2"/>
  <c r="AF205" i="2"/>
  <c r="AG205" i="2" s="1"/>
  <c r="AF203" i="2"/>
  <c r="AG203" i="2" s="1"/>
  <c r="AF170" i="2"/>
  <c r="AG170" i="2" s="1"/>
  <c r="AF174" i="2"/>
  <c r="AG174" i="2" s="1"/>
  <c r="AF178" i="2"/>
  <c r="AG178" i="2" s="1"/>
  <c r="AF182" i="2"/>
  <c r="AG182" i="2" s="1"/>
  <c r="AF186" i="2"/>
  <c r="AG186" i="2" s="1"/>
  <c r="AF190" i="2"/>
  <c r="AG190" i="2" s="1"/>
  <c r="AF194" i="2"/>
  <c r="AG194" i="2" s="1"/>
  <c r="AF198" i="2"/>
  <c r="AG198" i="2" s="1"/>
  <c r="AF169" i="2"/>
  <c r="AG169" i="2" s="1"/>
  <c r="AI130" i="2"/>
  <c r="AJ130" i="2" s="1"/>
  <c r="AI139" i="2"/>
  <c r="AJ139" i="2" s="1"/>
  <c r="AI143" i="2"/>
  <c r="AJ143" i="2" s="1"/>
  <c r="AI147" i="2"/>
  <c r="AJ147" i="2" s="1"/>
  <c r="AI151" i="2"/>
  <c r="AJ151" i="2" s="1"/>
  <c r="AI155" i="2"/>
  <c r="AJ155" i="2"/>
  <c r="AJ159" i="2"/>
  <c r="AI159" i="2"/>
  <c r="AI127" i="2"/>
  <c r="AJ127" i="2"/>
  <c r="AF123" i="2"/>
  <c r="AG123" i="2" s="1"/>
  <c r="AF227" i="2"/>
  <c r="AG227" i="2" s="1"/>
  <c r="AF231" i="2"/>
  <c r="AG231" i="2" s="1"/>
  <c r="AF235" i="2"/>
  <c r="AG235" i="2" s="1"/>
  <c r="AG239" i="2"/>
  <c r="AF239" i="2"/>
  <c r="AF243" i="2"/>
  <c r="AG243" i="2"/>
  <c r="AF247" i="2"/>
  <c r="AG247" i="2" s="1"/>
  <c r="AF251" i="2"/>
  <c r="AG251" i="2" s="1"/>
  <c r="AF255" i="2"/>
  <c r="AG255" i="2" s="1"/>
  <c r="AF259" i="2"/>
  <c r="AG259" i="2" s="1"/>
  <c r="AF224" i="2"/>
  <c r="AG224" i="2" s="1"/>
  <c r="AF211" i="2"/>
  <c r="AG211" i="2" s="1"/>
  <c r="AF215" i="2"/>
  <c r="AG215" i="2" s="1"/>
  <c r="AF219" i="2"/>
  <c r="AG219" i="2" s="1"/>
  <c r="AF223" i="2"/>
  <c r="AG223" i="2" s="1"/>
  <c r="AF204" i="2"/>
  <c r="AG204" i="2"/>
  <c r="AF200" i="2"/>
  <c r="AG200" i="2" s="1"/>
  <c r="AF171" i="2"/>
  <c r="AG171" i="2" s="1"/>
  <c r="AF175" i="2"/>
  <c r="AG175" i="2" s="1"/>
  <c r="AF179" i="2"/>
  <c r="AG179" i="2" s="1"/>
  <c r="AG183" i="2"/>
  <c r="AF183" i="2"/>
  <c r="AF187" i="2"/>
  <c r="AG187" i="2"/>
  <c r="AF191" i="2"/>
  <c r="AG191" i="2" s="1"/>
  <c r="AF195" i="2"/>
  <c r="AG195" i="2"/>
  <c r="AG166" i="2"/>
  <c r="AF166" i="2"/>
  <c r="AF164" i="2"/>
  <c r="AG164" i="2"/>
  <c r="AJ131" i="2"/>
  <c r="AI131" i="2"/>
  <c r="AI135" i="2"/>
  <c r="AJ135" i="2"/>
  <c r="AI140" i="2"/>
  <c r="AJ140" i="2" s="1"/>
  <c r="AI144" i="2"/>
  <c r="AJ144" i="2" s="1"/>
  <c r="AI148" i="2"/>
  <c r="AJ148" i="2" s="1"/>
  <c r="AI152" i="2"/>
  <c r="AJ152" i="2" s="1"/>
  <c r="AI156" i="2"/>
  <c r="AJ156" i="2" s="1"/>
  <c r="AI160" i="2"/>
  <c r="AJ160" i="2" s="1"/>
  <c r="AF63" i="2"/>
  <c r="AG63" i="2" s="1"/>
  <c r="AF67" i="2"/>
  <c r="AG67" i="2" s="1"/>
  <c r="AF71" i="2"/>
  <c r="AG71" i="2" s="1"/>
  <c r="AF75" i="2"/>
  <c r="AG75" i="2"/>
  <c r="AF79" i="2"/>
  <c r="AG79" i="2" s="1"/>
  <c r="AF83" i="2"/>
  <c r="AG83" i="2"/>
  <c r="AF87" i="2"/>
  <c r="AG87" i="2" s="1"/>
  <c r="AF91" i="2"/>
  <c r="AG91" i="2" s="1"/>
  <c r="AF95" i="2"/>
  <c r="AG95" i="2" s="1"/>
  <c r="AF99" i="2"/>
  <c r="AG99" i="2" s="1"/>
  <c r="AF104" i="2"/>
  <c r="AG104" i="2" s="1"/>
  <c r="AF108" i="2"/>
  <c r="AG108" i="2"/>
  <c r="AF112" i="2"/>
  <c r="AG112" i="2" s="1"/>
  <c r="AF116" i="2"/>
  <c r="AG116" i="2"/>
  <c r="AF120" i="2"/>
  <c r="AG120" i="2" s="1"/>
  <c r="AF124" i="2"/>
  <c r="AG124" i="2" s="1"/>
  <c r="AF228" i="2"/>
  <c r="AG228" i="2" s="1"/>
  <c r="AF232" i="2"/>
  <c r="AG232" i="2" s="1"/>
  <c r="AF236" i="2"/>
  <c r="AG236" i="2" s="1"/>
  <c r="AF240" i="2"/>
  <c r="AG240" i="2"/>
  <c r="AG244" i="2"/>
  <c r="AF244" i="2"/>
  <c r="AF248" i="2"/>
  <c r="AG248" i="2" s="1"/>
  <c r="AF252" i="2"/>
  <c r="AG252" i="2" s="1"/>
  <c r="AF256" i="2"/>
  <c r="AG256" i="2" s="1"/>
  <c r="AF260" i="2"/>
  <c r="AG260" i="2" s="1"/>
  <c r="AF208" i="2"/>
  <c r="AG208" i="2" s="1"/>
  <c r="AF212" i="2"/>
  <c r="AG212" i="2" s="1"/>
  <c r="AF216" i="2"/>
  <c r="AG216" i="2"/>
  <c r="AG220" i="2"/>
  <c r="AF220" i="2"/>
  <c r="AF207" i="2"/>
  <c r="AG207" i="2"/>
  <c r="AF201" i="2"/>
  <c r="AG201" i="2" s="1"/>
  <c r="AF199" i="2"/>
  <c r="AG199" i="2" s="1"/>
  <c r="AF172" i="2"/>
  <c r="AG172" i="2" s="1"/>
  <c r="AF176" i="2"/>
  <c r="AG176" i="2" s="1"/>
  <c r="AF180" i="2"/>
  <c r="AG180" i="2" s="1"/>
  <c r="AF184" i="2"/>
  <c r="AG184" i="2" s="1"/>
  <c r="AF188" i="2"/>
  <c r="AG188" i="2" s="1"/>
  <c r="AF192" i="2"/>
  <c r="AG192" i="2" s="1"/>
  <c r="AF196" i="2"/>
  <c r="AG196" i="2" s="1"/>
  <c r="AF167" i="2"/>
  <c r="AG167" i="2"/>
  <c r="AJ128" i="2"/>
  <c r="AI128" i="2"/>
  <c r="AI132" i="2"/>
  <c r="AJ132" i="2"/>
  <c r="AJ136" i="2"/>
  <c r="AI136" i="2"/>
  <c r="AI141" i="2"/>
  <c r="AJ141" i="2"/>
  <c r="AI145" i="2"/>
  <c r="AJ145" i="2" s="1"/>
  <c r="AI149" i="2"/>
  <c r="AJ149" i="2" s="1"/>
  <c r="AI153" i="2"/>
  <c r="AJ153" i="2" s="1"/>
  <c r="AI157" i="2"/>
  <c r="AJ157" i="2" s="1"/>
  <c r="AJ161" i="2"/>
  <c r="AI161" i="2"/>
  <c r="AF64" i="2"/>
  <c r="AG64" i="2" s="1"/>
  <c r="AF68" i="2"/>
  <c r="AG68" i="2" s="1"/>
  <c r="AF72" i="2"/>
  <c r="AG72" i="2" s="1"/>
  <c r="AF76" i="2"/>
  <c r="AG76" i="2" s="1"/>
  <c r="AF80" i="2"/>
  <c r="AG80" i="2" s="1"/>
  <c r="AF84" i="2"/>
  <c r="AG84" i="2"/>
  <c r="AF88" i="2"/>
  <c r="AG88" i="2" s="1"/>
  <c r="AF92" i="2"/>
  <c r="AG92" i="2"/>
  <c r="AF96" i="2"/>
  <c r="AG96" i="2" s="1"/>
  <c r="AF100" i="2"/>
  <c r="AG100" i="2" s="1"/>
  <c r="AF105" i="2"/>
  <c r="AG105" i="2" s="1"/>
  <c r="AF109" i="2"/>
  <c r="AG109" i="2" s="1"/>
  <c r="AF113" i="2"/>
  <c r="AG113" i="2" s="1"/>
  <c r="AF117" i="2"/>
  <c r="AG117" i="2"/>
  <c r="AF121" i="2"/>
  <c r="AG121" i="2" s="1"/>
  <c r="AF125" i="2"/>
  <c r="AG125" i="2"/>
  <c r="BF21" i="2"/>
  <c r="BB21" i="2"/>
  <c r="BE21" i="2"/>
  <c r="AF261" i="2"/>
  <c r="AG261" i="2"/>
  <c r="AF229" i="2"/>
  <c r="AG229" i="2" s="1"/>
  <c r="AF233" i="2"/>
  <c r="AG233" i="2" s="1"/>
  <c r="AF237" i="2"/>
  <c r="AG237" i="2" s="1"/>
  <c r="AF241" i="2"/>
  <c r="AG241" i="2" s="1"/>
  <c r="AF245" i="2"/>
  <c r="AG245" i="2"/>
  <c r="AF249" i="2"/>
  <c r="AG249" i="2" s="1"/>
  <c r="AF253" i="2"/>
  <c r="AG253" i="2"/>
  <c r="AF257" i="2"/>
  <c r="AG257" i="2" s="1"/>
  <c r="AF226" i="2"/>
  <c r="AG226" i="2"/>
  <c r="AF209" i="2"/>
  <c r="AG209" i="2" s="1"/>
  <c r="AF213" i="2"/>
  <c r="AG213" i="2"/>
  <c r="AF217" i="2"/>
  <c r="AG217" i="2" s="1"/>
  <c r="AF221" i="2"/>
  <c r="AG221" i="2" s="1"/>
  <c r="AF206" i="2"/>
  <c r="AG206" i="2"/>
  <c r="AF202" i="2"/>
  <c r="AG202" i="2" s="1"/>
  <c r="AF165" i="2"/>
  <c r="AG165" i="2"/>
  <c r="AF173" i="2"/>
  <c r="AG173" i="2" s="1"/>
  <c r="AF177" i="2"/>
  <c r="AG177" i="2"/>
  <c r="AF181" i="2"/>
  <c r="AG181" i="2" s="1"/>
  <c r="AF185" i="2"/>
  <c r="AG185" i="2"/>
  <c r="AF189" i="2"/>
  <c r="AG189" i="2" s="1"/>
  <c r="AF193" i="2"/>
  <c r="AG193" i="2" s="1"/>
  <c r="AF197" i="2"/>
  <c r="AG197" i="2" s="1"/>
  <c r="AF168" i="2"/>
  <c r="AG168" i="2" s="1"/>
  <c r="AI129" i="2"/>
  <c r="AJ129" i="2"/>
  <c r="AI133" i="2"/>
  <c r="AJ133" i="2" s="1"/>
  <c r="AI138" i="2"/>
  <c r="AJ138" i="2" s="1"/>
  <c r="AI142" i="2"/>
  <c r="AJ142" i="2" s="1"/>
  <c r="AI146" i="2"/>
  <c r="AJ146" i="2" s="1"/>
  <c r="AI150" i="2"/>
  <c r="AJ150" i="2" s="1"/>
  <c r="AI154" i="2"/>
  <c r="AJ154" i="2" s="1"/>
  <c r="AI158" i="2"/>
  <c r="AJ158" i="2" s="1"/>
  <c r="AI162" i="2"/>
  <c r="AJ162" i="2"/>
  <c r="AF65" i="2"/>
  <c r="AG65" i="2"/>
  <c r="AF69" i="2"/>
  <c r="AG69" i="2" s="1"/>
  <c r="AF73" i="2"/>
  <c r="AG73" i="2"/>
  <c r="AF77" i="2"/>
  <c r="AG77" i="2" s="1"/>
  <c r="AF81" i="2"/>
  <c r="AG81" i="2"/>
  <c r="AF85" i="2"/>
  <c r="AG85" i="2" s="1"/>
  <c r="AF89" i="2"/>
  <c r="AG89" i="2"/>
  <c r="AF93" i="2"/>
  <c r="AG93" i="2" s="1"/>
  <c r="AF97" i="2"/>
  <c r="AG97" i="2"/>
  <c r="AF101" i="2"/>
  <c r="AG101" i="2" s="1"/>
  <c r="AF106" i="2"/>
  <c r="AG106" i="2"/>
  <c r="AF110" i="2"/>
  <c r="AG110" i="2" s="1"/>
  <c r="AF114" i="2"/>
  <c r="AG114" i="2"/>
  <c r="AF118" i="2"/>
  <c r="AG118" i="2" s="1"/>
  <c r="AF122" i="2"/>
  <c r="AG122" i="2"/>
  <c r="AF28" i="2"/>
  <c r="AG28" i="2" s="1"/>
  <c r="AF225" i="2"/>
  <c r="AG225" i="2" s="1"/>
  <c r="AI134" i="2"/>
  <c r="AJ134" i="2"/>
  <c r="AF62" i="2"/>
  <c r="AG62" i="2" s="1"/>
  <c r="AF66" i="2"/>
  <c r="AG66" i="2"/>
  <c r="AF70" i="2"/>
  <c r="AG70" i="2" s="1"/>
  <c r="AF74" i="2"/>
  <c r="AG74" i="2"/>
  <c r="AF78" i="2"/>
  <c r="AG78" i="2" s="1"/>
  <c r="AF82" i="2"/>
  <c r="AG82" i="2"/>
  <c r="AF86" i="2"/>
  <c r="AG86" i="2" s="1"/>
  <c r="AF90" i="2"/>
  <c r="AG90" i="2"/>
  <c r="AF94" i="2"/>
  <c r="AG94" i="2" s="1"/>
  <c r="AF98" i="2"/>
  <c r="AG98" i="2"/>
  <c r="AF102" i="2"/>
  <c r="AG102" i="2" s="1"/>
  <c r="AF107" i="2"/>
  <c r="AG107" i="2"/>
  <c r="AF111" i="2"/>
  <c r="AG111" i="2" s="1"/>
  <c r="AF115" i="2"/>
  <c r="AG115" i="2"/>
  <c r="AF119" i="2"/>
  <c r="AG119" i="2" s="1"/>
  <c r="BH126" i="2"/>
  <c r="BI126" i="2"/>
  <c r="BB209" i="2"/>
  <c r="BB213" i="2"/>
  <c r="BB217" i="2"/>
  <c r="BB221" i="2"/>
  <c r="BB227" i="2"/>
  <c r="BB231" i="2"/>
  <c r="BB235" i="2"/>
  <c r="BB239" i="2"/>
  <c r="BB244" i="2"/>
  <c r="BB250" i="2"/>
  <c r="BB255" i="2"/>
  <c r="BB260" i="2"/>
  <c r="BE122" i="2"/>
  <c r="BF122" i="2" s="1"/>
  <c r="BE118" i="2"/>
  <c r="BF118" i="2"/>
  <c r="BE114" i="2"/>
  <c r="BF114" i="2" s="1"/>
  <c r="BE110" i="2"/>
  <c r="BF110" i="2"/>
  <c r="BE106" i="2"/>
  <c r="BF106" i="2" s="1"/>
  <c r="BE102" i="2"/>
  <c r="BF102" i="2"/>
  <c r="BE98" i="2"/>
  <c r="BF98" i="2" s="1"/>
  <c r="BE94" i="2"/>
  <c r="BF94" i="2"/>
  <c r="BE90" i="2"/>
  <c r="BF90" i="2" s="1"/>
  <c r="BE86" i="2"/>
  <c r="BF86" i="2"/>
  <c r="BE82" i="2"/>
  <c r="BF82" i="2" s="1"/>
  <c r="BE78" i="2"/>
  <c r="BF78" i="2"/>
  <c r="BE74" i="2"/>
  <c r="BF74" i="2" s="1"/>
  <c r="BE70" i="2"/>
  <c r="BF70" i="2"/>
  <c r="BE66" i="2"/>
  <c r="BF66" i="2" s="1"/>
  <c r="BE62" i="2"/>
  <c r="BF62" i="2"/>
  <c r="BE49" i="2"/>
  <c r="BF49" i="2" s="1"/>
  <c r="BE45" i="2"/>
  <c r="BF45" i="2"/>
  <c r="BE41" i="2"/>
  <c r="BF41" i="2" s="1"/>
  <c r="BE37" i="2"/>
  <c r="BF37" i="2"/>
  <c r="BE33" i="2"/>
  <c r="BF33" i="2" s="1"/>
  <c r="BE29" i="2"/>
  <c r="BF29" i="2"/>
  <c r="BH128" i="2"/>
  <c r="BI128" i="2" s="1"/>
  <c r="BH132" i="2"/>
  <c r="BI132" i="2"/>
  <c r="BH136" i="2"/>
  <c r="BI136" i="2" s="1"/>
  <c r="BH140" i="2"/>
  <c r="BI140" i="2"/>
  <c r="BH144" i="2"/>
  <c r="BI144" i="2" s="1"/>
  <c r="BH148" i="2"/>
  <c r="BI148" i="2"/>
  <c r="BH152" i="2"/>
  <c r="BI152" i="2" s="1"/>
  <c r="BH156" i="2"/>
  <c r="BI156" i="2"/>
  <c r="BH160" i="2"/>
  <c r="BI160" i="2" s="1"/>
  <c r="N59" i="1"/>
  <c r="N60" i="1"/>
  <c r="AG29" i="2"/>
  <c r="AG30" i="2"/>
  <c r="AG31" i="2"/>
  <c r="AG32" i="2"/>
  <c r="AG33" i="2"/>
  <c r="AG34" i="2"/>
  <c r="AG35" i="2"/>
  <c r="AG36" i="2"/>
  <c r="AG37" i="2"/>
  <c r="AG38" i="2"/>
  <c r="AG39" i="2"/>
  <c r="AG40" i="2"/>
  <c r="AG41" i="2"/>
  <c r="AG42" i="2"/>
  <c r="AG43" i="2"/>
  <c r="AG44" i="2"/>
  <c r="AG45" i="2"/>
  <c r="AG46" i="2"/>
  <c r="AG47" i="2"/>
  <c r="AG48" i="2"/>
  <c r="AG49" i="2"/>
  <c r="AG50" i="2"/>
  <c r="AG51" i="2"/>
  <c r="AG52" i="2"/>
  <c r="AG55" i="2"/>
  <c r="AG25" i="2"/>
  <c r="AG26" i="2"/>
  <c r="AG27" i="2"/>
  <c r="AG24" i="2"/>
  <c r="BI23" i="2"/>
  <c r="BF257" i="2"/>
  <c r="BB257" i="2"/>
  <c r="BF255" i="2"/>
  <c r="BF253" i="2"/>
  <c r="BB253" i="2"/>
  <c r="BF251" i="2"/>
  <c r="BF249" i="2"/>
  <c r="BB249" i="2"/>
  <c r="BF247" i="2"/>
  <c r="BF245" i="2"/>
  <c r="BB245" i="2"/>
  <c r="BF243" i="2"/>
  <c r="BF241" i="2"/>
  <c r="BB241" i="2"/>
  <c r="BF239" i="2"/>
  <c r="BF237" i="2"/>
  <c r="BF235" i="2"/>
  <c r="BF233" i="2"/>
  <c r="BF231" i="2"/>
  <c r="BF229" i="2"/>
  <c r="BF227" i="2"/>
  <c r="BF223" i="2"/>
  <c r="BF221" i="2"/>
  <c r="BF219" i="2"/>
  <c r="BF217" i="2"/>
  <c r="BF215" i="2"/>
  <c r="BF213" i="2"/>
  <c r="BF211" i="2"/>
  <c r="BF209" i="2"/>
  <c r="BF207" i="2"/>
  <c r="BF204" i="2"/>
  <c r="BF202" i="2"/>
  <c r="BE125" i="2"/>
  <c r="BF125" i="2"/>
  <c r="BE121" i="2"/>
  <c r="BF121" i="2" s="1"/>
  <c r="BE117" i="2"/>
  <c r="BF117" i="2"/>
  <c r="BE113" i="2"/>
  <c r="BF113" i="2" s="1"/>
  <c r="BE109" i="2"/>
  <c r="BF109" i="2"/>
  <c r="BE105" i="2"/>
  <c r="BF105" i="2" s="1"/>
  <c r="BE101" i="2"/>
  <c r="BF101" i="2"/>
  <c r="BE97" i="2"/>
  <c r="BF97" i="2" s="1"/>
  <c r="BE93" i="2"/>
  <c r="BF93" i="2"/>
  <c r="BE89" i="2"/>
  <c r="BF89" i="2" s="1"/>
  <c r="BE85" i="2"/>
  <c r="BF85" i="2"/>
  <c r="BE81" i="2"/>
  <c r="BF81" i="2" s="1"/>
  <c r="BE77" i="2"/>
  <c r="BF77" i="2"/>
  <c r="BE73" i="2"/>
  <c r="BF73" i="2" s="1"/>
  <c r="BE69" i="2"/>
  <c r="BF69" i="2"/>
  <c r="BE65" i="2"/>
  <c r="BF65" i="2" s="1"/>
  <c r="BE52" i="2"/>
  <c r="BF52" i="2" s="1"/>
  <c r="BE48" i="2"/>
  <c r="BF48" i="2"/>
  <c r="BE44" i="2"/>
  <c r="BF44" i="2" s="1"/>
  <c r="BE40" i="2"/>
  <c r="BF40" i="2"/>
  <c r="BE36" i="2"/>
  <c r="BF36" i="2" s="1"/>
  <c r="BE32" i="2"/>
  <c r="BF32" i="2"/>
  <c r="BE28" i="2"/>
  <c r="BF28" i="2" s="1"/>
  <c r="BH129" i="2"/>
  <c r="BI129" i="2"/>
  <c r="BH133" i="2"/>
  <c r="BI133" i="2" s="1"/>
  <c r="BH137" i="2"/>
  <c r="BI137" i="2"/>
  <c r="BH141" i="2"/>
  <c r="BI141" i="2" s="1"/>
  <c r="BH145" i="2"/>
  <c r="BI145" i="2"/>
  <c r="BH149" i="2"/>
  <c r="BI149" i="2" s="1"/>
  <c r="BH153" i="2"/>
  <c r="BI153" i="2"/>
  <c r="BH157" i="2"/>
  <c r="BI157" i="2" s="1"/>
  <c r="BH161" i="2"/>
  <c r="BI161" i="2"/>
  <c r="P61" i="1"/>
  <c r="P63" i="1" s="1"/>
  <c r="BB197" i="2"/>
  <c r="BB193" i="2"/>
  <c r="BB189" i="2"/>
  <c r="BB181" i="2"/>
  <c r="BB177" i="2"/>
  <c r="BB173" i="2"/>
  <c r="BB169" i="2"/>
  <c r="BB165" i="2"/>
  <c r="BB200" i="2"/>
  <c r="BB196" i="2"/>
  <c r="BB192" i="2"/>
  <c r="BB188" i="2"/>
  <c r="BB184" i="2"/>
  <c r="BB180" i="2"/>
  <c r="BB176" i="2"/>
  <c r="BB172" i="2"/>
  <c r="BB168" i="2"/>
  <c r="AG163" i="2"/>
  <c r="BF225" i="2"/>
  <c r="BF224" i="2"/>
  <c r="BF206" i="2"/>
  <c r="BF200" i="2"/>
  <c r="BF199" i="2"/>
  <c r="BF198" i="2"/>
  <c r="BF197" i="2"/>
  <c r="BF196" i="2"/>
  <c r="BF195" i="2"/>
  <c r="BF194" i="2"/>
  <c r="BF193" i="2"/>
  <c r="BF192" i="2"/>
  <c r="BF191" i="2"/>
  <c r="BF190" i="2"/>
  <c r="BF189" i="2"/>
  <c r="BF188" i="2"/>
  <c r="BF187" i="2"/>
  <c r="BF186" i="2"/>
  <c r="BF185" i="2"/>
  <c r="BF184" i="2"/>
  <c r="BF183" i="2"/>
  <c r="BF182" i="2"/>
  <c r="BF181" i="2"/>
  <c r="BF180" i="2"/>
  <c r="BF179" i="2"/>
  <c r="BF178" i="2"/>
  <c r="BF177" i="2"/>
  <c r="BF176" i="2"/>
  <c r="BF175" i="2"/>
  <c r="BF174" i="2"/>
  <c r="BF173" i="2"/>
  <c r="BF172" i="2"/>
  <c r="BF171" i="2"/>
  <c r="BF170" i="2"/>
  <c r="BF169" i="2"/>
  <c r="BF168" i="2"/>
  <c r="BF167" i="2"/>
  <c r="BF166" i="2"/>
  <c r="BF165" i="2"/>
  <c r="BF164" i="2"/>
  <c r="BB219" i="2"/>
  <c r="BB223" i="2"/>
  <c r="BB229" i="2"/>
  <c r="BB233" i="2"/>
  <c r="BB237" i="2"/>
  <c r="BB242" i="2"/>
  <c r="BB247" i="2"/>
  <c r="BB252" i="2"/>
  <c r="BB258" i="2"/>
  <c r="BE261" i="2"/>
  <c r="BF261" i="2" s="1"/>
  <c r="BE124" i="2"/>
  <c r="BF124" i="2" s="1"/>
  <c r="BE120" i="2"/>
  <c r="BF120" i="2"/>
  <c r="BE116" i="2"/>
  <c r="BF116" i="2" s="1"/>
  <c r="BE112" i="2"/>
  <c r="BF112" i="2" s="1"/>
  <c r="BE108" i="2"/>
  <c r="BF108" i="2" s="1"/>
  <c r="BE104" i="2"/>
  <c r="BF104" i="2" s="1"/>
  <c r="BE100" i="2"/>
  <c r="BF100" i="2" s="1"/>
  <c r="BE96" i="2"/>
  <c r="BF96" i="2"/>
  <c r="BE92" i="2"/>
  <c r="BF92" i="2" s="1"/>
  <c r="BE88" i="2"/>
  <c r="BF88" i="2"/>
  <c r="BE84" i="2"/>
  <c r="BF84" i="2" s="1"/>
  <c r="BE80" i="2"/>
  <c r="BF80" i="2" s="1"/>
  <c r="BE76" i="2"/>
  <c r="BF76" i="2" s="1"/>
  <c r="BE72" i="2"/>
  <c r="BF72" i="2" s="1"/>
  <c r="BE68" i="2"/>
  <c r="BF68" i="2" s="1"/>
  <c r="BE64" i="2"/>
  <c r="BF64" i="2"/>
  <c r="BE55" i="2"/>
  <c r="BF55" i="2" s="1"/>
  <c r="BE51" i="2"/>
  <c r="BF51" i="2"/>
  <c r="BE47" i="2"/>
  <c r="BF47" i="2" s="1"/>
  <c r="BE43" i="2"/>
  <c r="BF43" i="2" s="1"/>
  <c r="BE39" i="2"/>
  <c r="BF39" i="2" s="1"/>
  <c r="BE35" i="2"/>
  <c r="BF35" i="2" s="1"/>
  <c r="BE31" i="2"/>
  <c r="BF31" i="2" s="1"/>
  <c r="BE27" i="2"/>
  <c r="BF27" i="2"/>
  <c r="BH130" i="2"/>
  <c r="BI130" i="2" s="1"/>
  <c r="BH134" i="2"/>
  <c r="BI134" i="2"/>
  <c r="BH138" i="2"/>
  <c r="BI138" i="2" s="1"/>
  <c r="BH142" i="2"/>
  <c r="BI142" i="2" s="1"/>
  <c r="BH146" i="2"/>
  <c r="BI146" i="2" s="1"/>
  <c r="BH150" i="2"/>
  <c r="BI150" i="2" s="1"/>
  <c r="BH154" i="2"/>
  <c r="BI154" i="2" s="1"/>
  <c r="BH158" i="2"/>
  <c r="BI158" i="2"/>
  <c r="BH162" i="2"/>
  <c r="BI162" i="2" s="1"/>
  <c r="P20" i="1"/>
  <c r="P21" i="1"/>
  <c r="P68" i="1" s="1"/>
  <c r="H59" i="1"/>
  <c r="H61" i="1"/>
  <c r="H63" i="1" s="1"/>
  <c r="L61" i="1"/>
  <c r="L63" i="1" s="1"/>
  <c r="L60" i="1"/>
  <c r="P60" i="1"/>
  <c r="P59" i="1"/>
  <c r="BB206" i="2"/>
  <c r="BB185" i="2"/>
  <c r="BB225" i="2"/>
  <c r="BB199" i="2"/>
  <c r="BB195" i="2"/>
  <c r="BB191" i="2"/>
  <c r="BB187" i="2"/>
  <c r="BB183" i="2"/>
  <c r="BB179" i="2"/>
  <c r="BB175" i="2"/>
  <c r="BB171" i="2"/>
  <c r="BB167" i="2"/>
  <c r="BF258" i="2"/>
  <c r="BF256" i="2"/>
  <c r="BF254" i="2"/>
  <c r="BF252" i="2"/>
  <c r="BF250" i="2"/>
  <c r="BF248" i="2"/>
  <c r="BF246" i="2"/>
  <c r="BF244" i="2"/>
  <c r="BF242" i="2"/>
  <c r="BF240" i="2"/>
  <c r="BF238" i="2"/>
  <c r="BF236" i="2"/>
  <c r="BF234" i="2"/>
  <c r="BF232" i="2"/>
  <c r="BF230" i="2"/>
  <c r="BF228" i="2"/>
  <c r="BF226" i="2"/>
  <c r="BF222" i="2"/>
  <c r="BF220" i="2"/>
  <c r="BF218" i="2"/>
  <c r="BF216" i="2"/>
  <c r="BF214" i="2"/>
  <c r="BF212" i="2"/>
  <c r="BF210" i="2"/>
  <c r="BF208" i="2"/>
  <c r="BF205" i="2"/>
  <c r="BF203" i="2"/>
  <c r="BF201" i="2"/>
  <c r="BE123" i="2"/>
  <c r="BF123" i="2"/>
  <c r="BE119" i="2"/>
  <c r="BF119" i="2" s="1"/>
  <c r="BE115" i="2"/>
  <c r="BF115" i="2" s="1"/>
  <c r="BE111" i="2"/>
  <c r="BF111" i="2" s="1"/>
  <c r="BE107" i="2"/>
  <c r="BF107" i="2" s="1"/>
  <c r="BE99" i="2"/>
  <c r="BF99" i="2" s="1"/>
  <c r="BE95" i="2"/>
  <c r="BF95" i="2"/>
  <c r="BE91" i="2"/>
  <c r="BF91" i="2" s="1"/>
  <c r="BE87" i="2"/>
  <c r="BF87" i="2"/>
  <c r="BE83" i="2"/>
  <c r="BF83" i="2" s="1"/>
  <c r="BE79" i="2"/>
  <c r="BF79" i="2" s="1"/>
  <c r="BE75" i="2"/>
  <c r="BF75" i="2" s="1"/>
  <c r="BE71" i="2"/>
  <c r="BF71" i="2" s="1"/>
  <c r="BE67" i="2"/>
  <c r="BF67" i="2" s="1"/>
  <c r="BE63" i="2"/>
  <c r="BF63" i="2"/>
  <c r="BE50" i="2"/>
  <c r="BF50" i="2" s="1"/>
  <c r="BE46" i="2"/>
  <c r="BF46" i="2" s="1"/>
  <c r="BE42" i="2"/>
  <c r="BF42" i="2" s="1"/>
  <c r="BE38" i="2"/>
  <c r="BF38" i="2" s="1"/>
  <c r="BE34" i="2"/>
  <c r="BF34" i="2" s="1"/>
  <c r="BE30" i="2"/>
  <c r="BF30" i="2"/>
  <c r="BE23" i="2"/>
  <c r="BF23" i="2" s="1"/>
  <c r="BH131" i="2"/>
  <c r="BI131" i="2"/>
  <c r="BH135" i="2"/>
  <c r="BI135" i="2" s="1"/>
  <c r="BH139" i="2"/>
  <c r="BI139" i="2" s="1"/>
  <c r="BH143" i="2"/>
  <c r="BI143" i="2" s="1"/>
  <c r="BH147" i="2"/>
  <c r="BI147" i="2" s="1"/>
  <c r="BH151" i="2"/>
  <c r="BI151" i="2" s="1"/>
  <c r="BH155" i="2"/>
  <c r="BI155" i="2"/>
  <c r="BH159" i="2"/>
  <c r="BI159" i="2" s="1"/>
  <c r="BH127" i="2"/>
  <c r="BI127" i="2"/>
  <c r="L57" i="1"/>
  <c r="L65" i="1" s="1"/>
  <c r="L69" i="1" s="1"/>
  <c r="L70" i="1" s="1"/>
  <c r="O57" i="1"/>
  <c r="T53" i="1"/>
  <c r="T49" i="1"/>
  <c r="T45" i="1"/>
  <c r="T41" i="1"/>
  <c r="T37" i="1"/>
  <c r="T33" i="1"/>
  <c r="T29" i="1"/>
  <c r="F60" i="1"/>
  <c r="J59" i="1"/>
  <c r="J57" i="1" s="1"/>
  <c r="F21" i="1"/>
  <c r="F68" i="1" s="1"/>
  <c r="U47" i="1"/>
  <c r="U39" i="1"/>
  <c r="U31" i="1"/>
  <c r="F65" i="1"/>
  <c r="F69" i="1" s="1"/>
  <c r="J65" i="1"/>
  <c r="J69" i="1" s="1"/>
  <c r="J70" i="1" s="1"/>
  <c r="F59" i="1"/>
  <c r="F57" i="1" s="1"/>
  <c r="AB269" i="2"/>
  <c r="AB265" i="2"/>
  <c r="AY296" i="2"/>
  <c r="AZ296" i="2" s="1"/>
  <c r="AY292" i="2"/>
  <c r="AZ292" i="2"/>
  <c r="AY288" i="2"/>
  <c r="AZ288" i="2" s="1"/>
  <c r="AY284" i="2"/>
  <c r="AZ284" i="2"/>
  <c r="AY280" i="2"/>
  <c r="AZ280" i="2" s="1"/>
  <c r="AY276" i="2"/>
  <c r="AZ276" i="2"/>
  <c r="AY272" i="2"/>
  <c r="AZ272" i="2" s="1"/>
  <c r="AY268" i="2"/>
  <c r="AZ268" i="2"/>
  <c r="AY264" i="2"/>
  <c r="AZ264" i="2" s="1"/>
  <c r="BT179" i="2"/>
  <c r="BS179" i="2"/>
  <c r="BT175" i="2"/>
  <c r="BS175" i="2"/>
  <c r="BT171" i="2"/>
  <c r="BS171" i="2"/>
  <c r="BT167" i="2"/>
  <c r="BS167" i="2"/>
  <c r="BS177" i="2"/>
  <c r="BS173" i="2"/>
  <c r="BS169" i="2"/>
  <c r="BS165" i="2"/>
  <c r="BV197" i="2"/>
  <c r="BW197" i="2"/>
  <c r="BV193" i="2"/>
  <c r="BW193" i="2"/>
  <c r="BV189" i="2"/>
  <c r="BW189" i="2"/>
  <c r="BV185" i="2"/>
  <c r="BW185" i="2"/>
  <c r="BV181" i="2"/>
  <c r="BW181" i="2"/>
  <c r="BV165" i="2"/>
  <c r="BW165" i="2"/>
  <c r="BV114" i="2"/>
  <c r="BW114" i="2"/>
  <c r="BV98" i="2"/>
  <c r="BW98" i="2"/>
  <c r="BV82" i="2"/>
  <c r="BW82" i="2"/>
  <c r="BW41" i="2"/>
  <c r="BV41" i="2"/>
  <c r="BW25" i="2"/>
  <c r="BV25" i="2"/>
  <c r="BT178" i="2"/>
  <c r="BT176" i="2"/>
  <c r="BT174" i="2"/>
  <c r="BT172" i="2"/>
  <c r="BT170" i="2"/>
  <c r="BT168" i="2"/>
  <c r="BT166" i="2"/>
  <c r="BM223" i="2"/>
  <c r="BM215" i="2"/>
  <c r="BM207" i="2"/>
  <c r="BM163" i="2"/>
  <c r="BM123" i="2"/>
  <c r="BM115" i="2"/>
  <c r="BM107" i="2"/>
  <c r="BM99" i="2"/>
  <c r="BM90" i="2"/>
  <c r="BM82" i="2"/>
  <c r="BM74" i="2"/>
  <c r="BM72" i="2"/>
  <c r="BM70" i="2"/>
  <c r="BM68" i="2"/>
  <c r="BM66" i="2"/>
  <c r="BM64" i="2"/>
  <c r="BM62" i="2"/>
  <c r="BM52" i="2"/>
  <c r="BM50" i="2"/>
  <c r="BM48" i="2"/>
  <c r="BM46" i="2"/>
  <c r="BM44" i="2"/>
  <c r="BM42" i="2"/>
  <c r="BM40" i="2"/>
  <c r="BM38" i="2"/>
  <c r="BM36" i="2"/>
  <c r="BM34" i="2"/>
  <c r="BM32" i="2"/>
  <c r="BM30" i="2"/>
  <c r="BM28" i="2"/>
  <c r="BM26" i="2"/>
  <c r="BM24" i="2"/>
  <c r="BV21" i="2"/>
  <c r="BW24" i="2"/>
  <c r="BW300" i="2"/>
  <c r="BW259" i="2"/>
  <c r="BW243" i="2"/>
  <c r="BW227" i="2"/>
  <c r="BW211" i="2"/>
  <c r="BV177" i="2"/>
  <c r="BW177" i="2"/>
  <c r="BV110" i="2"/>
  <c r="BW110" i="2"/>
  <c r="BV94" i="2"/>
  <c r="BW94" i="2"/>
  <c r="BV78" i="2"/>
  <c r="BW78" i="2"/>
  <c r="BW45" i="2"/>
  <c r="BV45" i="2"/>
  <c r="BW29" i="2"/>
  <c r="BV29" i="2"/>
  <c r="AZ314" i="2"/>
  <c r="AZ310" i="2"/>
  <c r="AZ300" i="2"/>
  <c r="AZ197" i="2"/>
  <c r="AZ193" i="2"/>
  <c r="AZ189" i="2"/>
  <c r="AZ185" i="2"/>
  <c r="AZ181" i="2"/>
  <c r="AZ177" i="2"/>
  <c r="AZ173" i="2"/>
  <c r="AZ169" i="2"/>
  <c r="AZ165" i="2"/>
  <c r="AZ161" i="2"/>
  <c r="AZ157" i="2"/>
  <c r="AZ153" i="2"/>
  <c r="AZ149" i="2"/>
  <c r="AZ145" i="2"/>
  <c r="AZ141" i="2"/>
  <c r="AZ137" i="2"/>
  <c r="AZ133" i="2"/>
  <c r="AZ129" i="2"/>
  <c r="BT201" i="2"/>
  <c r="BT159" i="2"/>
  <c r="BT155" i="2"/>
  <c r="BT151" i="2"/>
  <c r="BT147" i="2"/>
  <c r="BT143" i="2"/>
  <c r="BT139" i="2"/>
  <c r="BT135" i="2"/>
  <c r="BT131" i="2"/>
  <c r="BT122" i="2"/>
  <c r="BT118" i="2"/>
  <c r="BT114" i="2"/>
  <c r="BT110" i="2"/>
  <c r="BT106" i="2"/>
  <c r="BT102" i="2"/>
  <c r="BT98" i="2"/>
  <c r="BT94" i="2"/>
  <c r="BT52" i="2"/>
  <c r="BT48" i="2"/>
  <c r="BT44" i="2"/>
  <c r="BT40" i="2"/>
  <c r="BT36" i="2"/>
  <c r="BT32" i="2"/>
  <c r="BM121" i="2"/>
  <c r="BM120" i="2"/>
  <c r="BM113" i="2"/>
  <c r="BM112" i="2"/>
  <c r="BM105" i="2"/>
  <c r="BM104" i="2"/>
  <c r="BM97" i="2"/>
  <c r="BM96" i="2"/>
  <c r="BM88" i="2"/>
  <c r="BM87" i="2"/>
  <c r="BM80" i="2"/>
  <c r="BM79" i="2"/>
  <c r="BV331" i="2"/>
  <c r="BV327" i="2"/>
  <c r="BV323" i="2"/>
  <c r="BV173" i="2"/>
  <c r="BW173" i="2"/>
  <c r="BV122" i="2"/>
  <c r="BW122" i="2"/>
  <c r="BV106" i="2"/>
  <c r="BW106" i="2"/>
  <c r="BV90" i="2"/>
  <c r="BW90" i="2"/>
  <c r="BV74" i="2"/>
  <c r="BW74" i="2"/>
  <c r="BW49" i="2"/>
  <c r="BV49" i="2"/>
  <c r="BW33" i="2"/>
  <c r="BV33" i="2"/>
  <c r="AX334" i="2"/>
  <c r="BM262" i="2"/>
  <c r="BM219" i="2"/>
  <c r="BM211" i="2"/>
  <c r="BM203" i="2"/>
  <c r="BL124" i="2"/>
  <c r="BM124" i="2" s="1"/>
  <c r="BM119" i="2"/>
  <c r="BL116" i="2"/>
  <c r="BM116" i="2" s="1"/>
  <c r="BM111" i="2"/>
  <c r="BL108" i="2"/>
  <c r="BM108" i="2" s="1"/>
  <c r="BL100" i="2"/>
  <c r="BM100" i="2" s="1"/>
  <c r="BM95" i="2"/>
  <c r="BL91" i="2"/>
  <c r="BM91" i="2" s="1"/>
  <c r="BM86" i="2"/>
  <c r="BL83" i="2"/>
  <c r="BM83" i="2" s="1"/>
  <c r="BM78" i="2"/>
  <c r="BL75" i="2"/>
  <c r="BM75" i="2" s="1"/>
  <c r="BV332" i="2"/>
  <c r="BV328" i="2"/>
  <c r="BV324" i="2"/>
  <c r="BW317" i="2"/>
  <c r="BW313" i="2"/>
  <c r="BW309" i="2"/>
  <c r="BW302" i="2"/>
  <c r="BW251" i="2"/>
  <c r="BW249" i="2"/>
  <c r="BW235" i="2"/>
  <c r="BW233" i="2"/>
  <c r="BW219" i="2"/>
  <c r="BW217" i="2"/>
  <c r="BW203" i="2"/>
  <c r="BW201" i="2"/>
  <c r="BV169" i="2"/>
  <c r="BW169" i="2"/>
  <c r="BV118" i="2"/>
  <c r="BW118" i="2"/>
  <c r="BV102" i="2"/>
  <c r="BW102" i="2"/>
  <c r="BV86" i="2"/>
  <c r="BW86" i="2"/>
  <c r="BV70" i="2"/>
  <c r="BW70" i="2"/>
  <c r="BV66" i="2"/>
  <c r="BW66" i="2"/>
  <c r="BV62" i="2"/>
  <c r="BW62" i="2"/>
  <c r="BV58" i="2"/>
  <c r="BW58" i="2"/>
  <c r="BV54" i="2"/>
  <c r="BW54" i="2"/>
  <c r="BW37" i="2"/>
  <c r="BV37" i="2"/>
  <c r="BN277" i="2"/>
  <c r="AH277" i="2"/>
  <c r="BG277" i="2" a="1"/>
  <c r="BG277" i="2" s="1"/>
  <c r="AO277" i="2"/>
  <c r="BO269" i="2"/>
  <c r="BP269" i="2" s="1"/>
  <c r="BO267" i="2"/>
  <c r="BP267" i="2" s="1"/>
  <c r="BO265" i="2"/>
  <c r="BP265" i="2" s="1"/>
  <c r="BH179" i="2"/>
  <c r="BI179" i="2" s="1"/>
  <c r="BV48" i="2"/>
  <c r="BW48" i="2"/>
  <c r="BV44" i="2"/>
  <c r="BW44" i="2"/>
  <c r="BV40" i="2"/>
  <c r="BW40" i="2"/>
  <c r="BV36" i="2"/>
  <c r="BW36" i="2"/>
  <c r="BV32" i="2"/>
  <c r="BW32" i="2"/>
  <c r="BV28" i="2"/>
  <c r="BW28" i="2"/>
  <c r="BV162" i="2"/>
  <c r="BV160" i="2"/>
  <c r="BV158" i="2"/>
  <c r="BV156" i="2"/>
  <c r="BV154" i="2"/>
  <c r="BV152" i="2"/>
  <c r="BV150" i="2"/>
  <c r="BV148" i="2"/>
  <c r="BV146" i="2"/>
  <c r="BV144" i="2"/>
  <c r="BV142" i="2"/>
  <c r="BV140" i="2"/>
  <c r="BV138" i="2"/>
  <c r="BV294" i="2"/>
  <c r="BV292" i="2"/>
  <c r="BV290" i="2"/>
  <c r="BV288" i="2"/>
  <c r="BV286" i="2"/>
  <c r="BV284" i="2"/>
  <c r="BV282" i="2"/>
  <c r="BO294" i="2"/>
  <c r="BP294" i="2" s="1"/>
  <c r="BO292" i="2"/>
  <c r="BP292" i="2" s="1"/>
  <c r="BO290" i="2"/>
  <c r="BP290" i="2" s="1"/>
  <c r="BN288" i="2"/>
  <c r="BG288" i="2" a="1"/>
  <c r="BG288" i="2" s="1"/>
  <c r="AH288" i="2"/>
  <c r="BP314" i="2"/>
  <c r="BW134" i="2"/>
  <c r="BW130" i="2"/>
  <c r="BU277" i="2"/>
  <c r="BN281" i="2"/>
  <c r="AH281" i="2"/>
  <c r="BG281" i="2" a="1"/>
  <c r="BG281" i="2" s="1"/>
  <c r="AO281" i="2"/>
  <c r="BN273" i="2"/>
  <c r="BG273" i="2" a="1"/>
  <c r="BG273" i="2" s="1"/>
  <c r="AH273" i="2"/>
  <c r="AO273" i="2"/>
  <c r="BU273" i="2"/>
  <c r="BW273" i="2" s="1"/>
  <c r="BO268" i="2"/>
  <c r="BP268" i="2" s="1"/>
  <c r="BO266" i="2"/>
  <c r="BP266" i="2" s="1"/>
  <c r="BP330" i="2"/>
  <c r="BP324" i="2"/>
  <c r="BP306" i="2"/>
  <c r="BI166" i="2"/>
  <c r="BH166" i="2"/>
  <c r="BV161" i="2"/>
  <c r="BV159" i="2"/>
  <c r="BV157" i="2"/>
  <c r="BV155" i="2"/>
  <c r="BV153" i="2"/>
  <c r="BV151" i="2"/>
  <c r="BV149" i="2"/>
  <c r="BV147" i="2"/>
  <c r="BV145" i="2"/>
  <c r="BV143" i="2"/>
  <c r="BV141" i="2"/>
  <c r="BV139" i="2"/>
  <c r="BW135" i="2"/>
  <c r="BW131" i="2"/>
  <c r="BV293" i="2"/>
  <c r="BV291" i="2"/>
  <c r="BV289" i="2"/>
  <c r="BV287" i="2"/>
  <c r="BV285" i="2"/>
  <c r="BV283" i="2"/>
  <c r="BU281" i="2"/>
  <c r="BW281" i="2" s="1"/>
  <c r="BV276" i="2"/>
  <c r="BN298" i="2"/>
  <c r="BG298" i="2" a="1"/>
  <c r="BG298" i="2" s="1"/>
  <c r="AH298" i="2"/>
  <c r="BU298" i="2"/>
  <c r="BO293" i="2"/>
  <c r="BP293" i="2" s="1"/>
  <c r="BO291" i="2"/>
  <c r="BP291" i="2" s="1"/>
  <c r="BO289" i="2"/>
  <c r="BP289" i="2" s="1"/>
  <c r="BH170" i="2"/>
  <c r="BI170" i="2" s="1"/>
  <c r="BU263" i="2"/>
  <c r="BN263" i="2"/>
  <c r="BG263" i="2" a="1"/>
  <c r="BG263" i="2" s="1"/>
  <c r="AH263" i="2"/>
  <c r="AO263" i="2"/>
  <c r="BN297" i="2"/>
  <c r="AH297" i="2"/>
  <c r="BG297" i="2" a="1"/>
  <c r="BG297" i="2" s="1"/>
  <c r="BN287" i="2"/>
  <c r="BG287" i="2" a="1"/>
  <c r="BG287" i="2" s="1"/>
  <c r="AH287" i="2"/>
  <c r="BG286" i="2" a="1"/>
  <c r="BG286" i="2" s="1"/>
  <c r="AH286" i="2"/>
  <c r="BG280" i="2" a="1"/>
  <c r="BG280" i="2" s="1"/>
  <c r="BN280" i="2"/>
  <c r="AH280" i="2"/>
  <c r="BU276" i="2"/>
  <c r="BW276" i="2" s="1"/>
  <c r="BN276" i="2"/>
  <c r="AH276" i="2"/>
  <c r="BG276" i="2" a="1"/>
  <c r="BG276" i="2" s="1"/>
  <c r="BN272" i="2"/>
  <c r="BG272" i="2" a="1"/>
  <c r="BG272" i="2" s="1"/>
  <c r="BG264" i="2" a="1"/>
  <c r="BG264" i="2" s="1"/>
  <c r="BN264" i="2"/>
  <c r="AH264" i="2"/>
  <c r="AH272" i="2"/>
  <c r="BF278" i="2"/>
  <c r="AL227" i="2"/>
  <c r="AL206" i="2"/>
  <c r="M103" i="2"/>
  <c r="M58" i="2"/>
  <c r="AL207" i="2"/>
  <c r="BR207" i="2"/>
  <c r="AI335" i="2"/>
  <c r="AJ335" i="2"/>
  <c r="AF311" i="2"/>
  <c r="AG311" i="2" s="1"/>
  <c r="AF303" i="2"/>
  <c r="AG303" i="2"/>
  <c r="AI304" i="2"/>
  <c r="AJ304" i="2" s="1"/>
  <c r="BU297" i="2"/>
  <c r="AO264" i="2"/>
  <c r="BN295" i="2"/>
  <c r="BU295" i="2"/>
  <c r="BW295" i="2" s="1"/>
  <c r="BG295" i="2" a="1"/>
  <c r="BG295" i="2" s="1"/>
  <c r="AH295" i="2"/>
  <c r="BG294" i="2" a="1"/>
  <c r="BG294" i="2" s="1"/>
  <c r="AH294" i="2"/>
  <c r="AH293" i="2"/>
  <c r="BG293" i="2" a="1"/>
  <c r="BG293" i="2" s="1"/>
  <c r="BG292" i="2" a="1"/>
  <c r="BG292" i="2" s="1"/>
  <c r="AH292" i="2"/>
  <c r="BG291" i="2" a="1"/>
  <c r="BG291" i="2" s="1"/>
  <c r="AH291" i="2"/>
  <c r="BG290" i="2" a="1"/>
  <c r="BG290" i="2" s="1"/>
  <c r="AH290" i="2"/>
  <c r="AH289" i="2"/>
  <c r="BG289" i="2" a="1"/>
  <c r="BG289" i="2" s="1"/>
  <c r="BN282" i="2"/>
  <c r="BG282" i="2" a="1"/>
  <c r="BG282" i="2" s="1"/>
  <c r="AH282" i="2"/>
  <c r="BN278" i="2"/>
  <c r="BG278" i="2" a="1"/>
  <c r="BG278" i="2" s="1"/>
  <c r="AH278" i="2"/>
  <c r="BN274" i="2"/>
  <c r="AH274" i="2"/>
  <c r="BG274" i="2" a="1"/>
  <c r="BG274" i="2" s="1"/>
  <c r="BN270" i="2"/>
  <c r="BU270" i="2"/>
  <c r="BG270" i="2" a="1"/>
  <c r="BG270" i="2" s="1"/>
  <c r="AH270" i="2"/>
  <c r="BG269" i="2" a="1"/>
  <c r="BG269" i="2" s="1"/>
  <c r="AH269" i="2"/>
  <c r="BG268" i="2" a="1"/>
  <c r="BG268" i="2" s="1"/>
  <c r="AH268" i="2"/>
  <c r="BG267" i="2" a="1"/>
  <c r="BG267" i="2" s="1"/>
  <c r="AH267" i="2"/>
  <c r="AH266" i="2"/>
  <c r="BG266" i="2" a="1"/>
  <c r="BG266" i="2" s="1"/>
  <c r="BM22" i="2"/>
  <c r="BK226" i="2"/>
  <c r="AL164" i="2"/>
  <c r="BU164" i="2"/>
  <c r="BH163" i="2"/>
  <c r="BI163" i="2" s="1"/>
  <c r="AF22" i="2"/>
  <c r="AG22" i="2" s="1"/>
  <c r="AG160" i="2"/>
  <c r="AG156" i="2"/>
  <c r="AG152" i="2"/>
  <c r="AG148" i="2"/>
  <c r="AG144" i="2"/>
  <c r="AG140" i="2"/>
  <c r="AG136" i="2"/>
  <c r="AG132" i="2"/>
  <c r="AG128" i="2"/>
  <c r="BE267" i="2"/>
  <c r="BF267" i="2" s="1"/>
  <c r="BG285" i="2" a="1"/>
  <c r="BG285" i="2" s="1"/>
  <c r="AO127" i="2"/>
  <c r="BW127" i="2" s="1"/>
  <c r="AO274" i="2"/>
  <c r="AO272" i="2"/>
  <c r="AO270" i="2"/>
  <c r="BU269" i="2"/>
  <c r="BU268" i="2"/>
  <c r="BU267" i="2"/>
  <c r="BU266" i="2"/>
  <c r="BU264" i="2"/>
  <c r="BW264" i="2" s="1"/>
  <c r="BG296" i="2" a="1"/>
  <c r="BG296" i="2" s="1"/>
  <c r="BN296" i="2"/>
  <c r="AH296" i="2"/>
  <c r="BN286" i="2"/>
  <c r="BN285" i="2"/>
  <c r="BG284" i="2" a="1"/>
  <c r="BG284" i="2" s="1"/>
  <c r="BN284" i="2"/>
  <c r="AH284" i="2"/>
  <c r="BG283" i="2" a="1"/>
  <c r="BG283" i="2" s="1"/>
  <c r="AH283" i="2"/>
  <c r="BN279" i="2"/>
  <c r="BG279" i="2" a="1"/>
  <c r="BG279" i="2" s="1"/>
  <c r="AH279" i="2"/>
  <c r="BG275" i="2" a="1"/>
  <c r="BG275" i="2" s="1"/>
  <c r="BN275" i="2"/>
  <c r="AH275" i="2"/>
  <c r="BG271" i="2" a="1"/>
  <c r="BG271" i="2" s="1"/>
  <c r="BN271" i="2"/>
  <c r="AH271" i="2"/>
  <c r="BK92" i="2"/>
  <c r="BR258" i="2"/>
  <c r="BR254" i="2"/>
  <c r="BR250" i="2"/>
  <c r="BR246" i="2"/>
  <c r="BR242" i="2"/>
  <c r="BR238" i="2"/>
  <c r="BR234" i="2"/>
  <c r="BR230" i="2"/>
  <c r="BK258" i="2"/>
  <c r="BK254" i="2"/>
  <c r="BK250" i="2"/>
  <c r="BK246" i="2"/>
  <c r="BK242" i="2"/>
  <c r="BK238" i="2"/>
  <c r="BK234" i="2"/>
  <c r="BK230" i="2"/>
  <c r="AL217" i="2"/>
  <c r="AL209" i="2"/>
  <c r="AL163" i="2"/>
  <c r="M60" i="2"/>
  <c r="M56" i="2"/>
  <c r="BH317" i="2"/>
  <c r="BI317" i="2" s="1"/>
  <c r="AA301" i="2"/>
  <c r="AB301" i="2" s="1"/>
  <c r="AH301" i="2" s="1"/>
  <c r="AG299" i="2"/>
  <c r="AG319" i="2"/>
  <c r="AH330" i="2"/>
  <c r="BG330" i="2" a="1"/>
  <c r="BG330" i="2" s="1"/>
  <c r="BG326" i="2" a="1"/>
  <c r="BG326" i="2" s="1"/>
  <c r="AH326" i="2"/>
  <c r="BN322" i="2"/>
  <c r="BG322" i="2" a="1"/>
  <c r="BG322" i="2" s="1"/>
  <c r="AH322" i="2"/>
  <c r="BG318" i="2" a="1"/>
  <c r="BG318" i="2" s="1"/>
  <c r="BN318" i="2"/>
  <c r="AH318" i="2"/>
  <c r="BG333" i="2" a="1"/>
  <c r="BG333" i="2" s="1"/>
  <c r="AH333" i="2"/>
  <c r="BN329" i="2"/>
  <c r="BG329" i="2" a="1"/>
  <c r="BG329" i="2" s="1"/>
  <c r="AH329" i="2"/>
  <c r="AJ325" i="2"/>
  <c r="AJ321" i="2"/>
  <c r="AJ313" i="2"/>
  <c r="AJ309" i="2"/>
  <c r="AA305" i="2"/>
  <c r="AB305" i="2" s="1"/>
  <c r="BG305" i="2" s="1" a="1"/>
  <c r="BG305" i="2" s="1"/>
  <c r="BG302" i="2" a="1"/>
  <c r="BG302" i="2" s="1"/>
  <c r="AH302" i="2"/>
  <c r="AI22" i="2"/>
  <c r="AJ22" i="2" s="1"/>
  <c r="AH137" i="2"/>
  <c r="AO137" i="2"/>
  <c r="BW137" i="2" s="1"/>
  <c r="AJ316" i="2"/>
  <c r="AJ300" i="2"/>
  <c r="BN299" i="2"/>
  <c r="BG299" i="2" a="1"/>
  <c r="BG299" i="2" s="1"/>
  <c r="AH299" i="2"/>
  <c r="AX299" i="2"/>
  <c r="BN332" i="2"/>
  <c r="AH332" i="2"/>
  <c r="BG332" i="2" a="1"/>
  <c r="BG332" i="2" s="1"/>
  <c r="BN328" i="2"/>
  <c r="AH328" i="2"/>
  <c r="BG328" i="2" a="1"/>
  <c r="BG328" i="2" s="1"/>
  <c r="BG324" i="2" a="1"/>
  <c r="BG324" i="2" s="1"/>
  <c r="AH324" i="2"/>
  <c r="BG320" i="2" a="1"/>
  <c r="BG320" i="2" s="1"/>
  <c r="AH320" i="2"/>
  <c r="AJ334" i="2"/>
  <c r="AJ312" i="2"/>
  <c r="BG331" i="2" a="1"/>
  <c r="BG331" i="2" s="1"/>
  <c r="AH331" i="2"/>
  <c r="BG315" i="2" a="1"/>
  <c r="BG315" i="2" s="1"/>
  <c r="AH315" i="2"/>
  <c r="BN311" i="2"/>
  <c r="BG311" i="2" a="1"/>
  <c r="BG311" i="2" s="1"/>
  <c r="AH311" i="2"/>
  <c r="BG307" i="2" a="1"/>
  <c r="BG307" i="2" s="1"/>
  <c r="AH307" i="2"/>
  <c r="AH126" i="2"/>
  <c r="AO126" i="2"/>
  <c r="AJ308" i="2"/>
  <c r="AH327" i="2"/>
  <c r="AH323" i="2"/>
  <c r="AH319" i="2"/>
  <c r="AH317" i="2"/>
  <c r="BG300" i="2" a="1"/>
  <c r="BG300" i="2" s="1"/>
  <c r="BN300" i="2"/>
  <c r="AH303" i="2"/>
  <c r="BF265" i="2"/>
  <c r="BG323" i="2" a="1"/>
  <c r="BG323" i="2" s="1"/>
  <c r="BN321" i="2"/>
  <c r="BU321" i="2"/>
  <c r="BG304" i="2" a="1"/>
  <c r="BG304" i="2" s="1"/>
  <c r="BN304" i="2"/>
  <c r="AH314" i="2"/>
  <c r="AH310" i="2"/>
  <c r="AH306" i="2"/>
  <c r="BE265" i="2"/>
  <c r="BG321" i="2" a="1"/>
  <c r="BG321" i="2" s="1"/>
  <c r="BG313" i="2" a="1"/>
  <c r="BG313" i="2" s="1"/>
  <c r="BN312" i="2"/>
  <c r="BG312" i="2" a="1"/>
  <c r="BG312" i="2" s="1"/>
  <c r="BG308" i="2" a="1"/>
  <c r="BG308" i="2" s="1"/>
  <c r="BN308" i="2"/>
  <c r="BE268" i="2"/>
  <c r="BF268" i="2" s="1"/>
  <c r="BG319" i="2" a="1"/>
  <c r="BG319" i="2" s="1"/>
  <c r="BG303" i="2" a="1"/>
  <c r="BG303" i="2" s="1"/>
  <c r="BF269" i="2"/>
  <c r="BT127" i="2"/>
  <c r="BL127" i="2"/>
  <c r="BM127" i="2" s="1"/>
  <c r="BL128" i="2"/>
  <c r="BM128" i="2" s="1"/>
  <c r="BM129" i="2"/>
  <c r="BM159" i="2"/>
  <c r="BM155" i="2"/>
  <c r="BM160" i="2"/>
  <c r="BM156" i="2"/>
  <c r="BM152" i="2"/>
  <c r="BM148" i="2"/>
  <c r="BM144" i="2"/>
  <c r="BM140" i="2"/>
  <c r="BM136" i="2"/>
  <c r="BM132" i="2"/>
  <c r="BL131" i="2"/>
  <c r="BM131" i="2" s="1"/>
  <c r="AL61" i="2" l="1"/>
  <c r="AU61" i="2"/>
  <c r="BK61" i="2"/>
  <c r="BL61" i="2" s="1"/>
  <c r="BM61" i="2" s="1"/>
  <c r="BR61" i="2"/>
  <c r="BD61" i="2" a="1"/>
  <c r="BD61" i="2" s="1"/>
  <c r="AE61" i="2" a="1"/>
  <c r="AE61" i="2" s="1"/>
  <c r="N57" i="1"/>
  <c r="N65" i="1" s="1"/>
  <c r="N69" i="1" s="1"/>
  <c r="N70" i="1" s="1"/>
  <c r="AL57" i="2"/>
  <c r="BR57" i="2"/>
  <c r="AU57" i="2"/>
  <c r="BK57" i="2"/>
  <c r="BL57" i="2" s="1"/>
  <c r="BM57" i="2" s="1"/>
  <c r="BD57" i="2" a="1"/>
  <c r="BD57" i="2" s="1"/>
  <c r="AE57" i="2" a="1"/>
  <c r="AE57" i="2" s="1"/>
  <c r="BW271" i="2"/>
  <c r="BW277" i="2"/>
  <c r="AL59" i="2"/>
  <c r="BK59" i="2"/>
  <c r="BR59" i="2"/>
  <c r="AU59" i="2"/>
  <c r="BD59" i="2" a="1"/>
  <c r="BD59" i="2" s="1"/>
  <c r="AE59" i="2" a="1"/>
  <c r="AE59" i="2" s="1"/>
  <c r="BW289" i="2"/>
  <c r="BH335" i="2"/>
  <c r="BI335" i="2"/>
  <c r="BM260" i="2"/>
  <c r="BL260" i="2"/>
  <c r="AP283" i="2"/>
  <c r="AQ283" i="2"/>
  <c r="AQ293" i="2"/>
  <c r="AP293" i="2"/>
  <c r="AP129" i="2"/>
  <c r="AQ129" i="2"/>
  <c r="AP131" i="2"/>
  <c r="AQ131" i="2" s="1"/>
  <c r="BT207" i="2"/>
  <c r="AL54" i="2"/>
  <c r="AM54" i="2" s="1"/>
  <c r="AN54" i="2" s="1"/>
  <c r="BK54" i="2"/>
  <c r="AU54" i="2"/>
  <c r="BR54" i="2"/>
  <c r="BD54" i="2" a="1"/>
  <c r="BD54" i="2" s="1"/>
  <c r="AE54" i="2" a="1"/>
  <c r="AE54" i="2" s="1"/>
  <c r="AP271" i="2"/>
  <c r="AQ271" i="2"/>
  <c r="AL53" i="2"/>
  <c r="BR53" i="2"/>
  <c r="BK53" i="2"/>
  <c r="BL53" i="2" s="1"/>
  <c r="BM53" i="2" s="1"/>
  <c r="AU53" i="2"/>
  <c r="AE53" i="2" a="1"/>
  <c r="AE53" i="2" s="1"/>
  <c r="BD53" i="2" a="1"/>
  <c r="BD53" i="2" s="1"/>
  <c r="AP275" i="2"/>
  <c r="AQ275" i="2"/>
  <c r="AP285" i="2"/>
  <c r="AQ285" i="2" s="1"/>
  <c r="BW275" i="2"/>
  <c r="BV133" i="2"/>
  <c r="BW133" i="2"/>
  <c r="BO308" i="2"/>
  <c r="BP308" i="2" s="1"/>
  <c r="BH300" i="2"/>
  <c r="BI300" i="2" s="1"/>
  <c r="AI307" i="2"/>
  <c r="AJ307" i="2" s="1"/>
  <c r="AI328" i="2"/>
  <c r="AJ328" i="2" s="1"/>
  <c r="BO299" i="2"/>
  <c r="BP299" i="2" s="1"/>
  <c r="AI310" i="2"/>
  <c r="AJ310" i="2" s="1"/>
  <c r="BW321" i="2"/>
  <c r="BV321" i="2"/>
  <c r="AI317" i="2"/>
  <c r="AJ317" i="2" s="1"/>
  <c r="BH307" i="2"/>
  <c r="BI307" i="2" s="1"/>
  <c r="AI315" i="2"/>
  <c r="AJ315" i="2" s="1"/>
  <c r="AJ324" i="2"/>
  <c r="AI324" i="2"/>
  <c r="BO328" i="2"/>
  <c r="BP328" i="2" s="1"/>
  <c r="AY299" i="2"/>
  <c r="AZ299" i="2" s="1"/>
  <c r="AC305" i="2"/>
  <c r="AD305" i="2" s="1"/>
  <c r="AO305" i="2"/>
  <c r="BU305" i="2"/>
  <c r="AX305" i="2"/>
  <c r="BO329" i="2"/>
  <c r="BP329" i="2"/>
  <c r="BO318" i="2"/>
  <c r="BP318" i="2" s="1"/>
  <c r="BO322" i="2"/>
  <c r="BP322" i="2" s="1"/>
  <c r="AI330" i="2"/>
  <c r="AJ330" i="2" s="1"/>
  <c r="BT163" i="2"/>
  <c r="BS163" i="2"/>
  <c r="AM163" i="2"/>
  <c r="AN163" i="2" s="1"/>
  <c r="BL234" i="2"/>
  <c r="BM234" i="2" s="1"/>
  <c r="BL250" i="2"/>
  <c r="BM250" i="2" s="1"/>
  <c r="BT234" i="2"/>
  <c r="BS234" i="2"/>
  <c r="BT250" i="2"/>
  <c r="BS250" i="2"/>
  <c r="AI271" i="2"/>
  <c r="AJ271" i="2" s="1"/>
  <c r="BO275" i="2"/>
  <c r="BP275" i="2"/>
  <c r="BO279" i="2"/>
  <c r="BP279" i="2" s="1"/>
  <c r="BO284" i="2"/>
  <c r="BP284" i="2"/>
  <c r="AI296" i="2"/>
  <c r="AJ296" i="2" s="1"/>
  <c r="BW266" i="2"/>
  <c r="BV266" i="2"/>
  <c r="BV270" i="2"/>
  <c r="AP270" i="2"/>
  <c r="AQ270" i="2" s="1"/>
  <c r="BH285" i="2"/>
  <c r="BI285" i="2" s="1"/>
  <c r="BV164" i="2"/>
  <c r="BW164" i="2"/>
  <c r="BI266" i="2"/>
  <c r="BH266" i="2"/>
  <c r="AI268" i="2"/>
  <c r="AJ268" i="2" s="1"/>
  <c r="AI270" i="2"/>
  <c r="AJ270" i="2" s="1"/>
  <c r="BI274" i="2"/>
  <c r="BH274" i="2"/>
  <c r="BH278" i="2"/>
  <c r="BI278" i="2" s="1"/>
  <c r="BP282" i="2"/>
  <c r="BO282" i="2"/>
  <c r="BH290" i="2"/>
  <c r="BI290" i="2" s="1"/>
  <c r="BI292" i="2"/>
  <c r="BH292" i="2"/>
  <c r="BH294" i="2"/>
  <c r="BI294" i="2" s="1"/>
  <c r="BP295" i="2"/>
  <c r="BO295" i="2"/>
  <c r="BS207" i="2"/>
  <c r="AM207" i="2"/>
  <c r="AN207" i="2" s="1"/>
  <c r="BS227" i="2"/>
  <c r="BT227" i="2"/>
  <c r="AM227" i="2"/>
  <c r="AN227" i="2" s="1"/>
  <c r="BH264" i="2"/>
  <c r="BI264" i="2" s="1"/>
  <c r="AI276" i="2"/>
  <c r="AJ276" i="2"/>
  <c r="BO280" i="2"/>
  <c r="BP280" i="2" s="1"/>
  <c r="AI287" i="2"/>
  <c r="AJ287" i="2" s="1"/>
  <c r="AI297" i="2"/>
  <c r="AJ297" i="2" s="1"/>
  <c r="BH263" i="2"/>
  <c r="BI263" i="2" s="1"/>
  <c r="AI298" i="2"/>
  <c r="AJ298" i="2" s="1"/>
  <c r="BV273" i="2"/>
  <c r="AP273" i="2"/>
  <c r="AQ273" i="2" s="1"/>
  <c r="BV281" i="2"/>
  <c r="AP281" i="2"/>
  <c r="AQ281" i="2"/>
  <c r="AI288" i="2"/>
  <c r="AJ288" i="2" s="1"/>
  <c r="BO277" i="2"/>
  <c r="BP277" i="2" s="1"/>
  <c r="AY334" i="2"/>
  <c r="AZ334" i="2"/>
  <c r="AH265" i="2"/>
  <c r="AC265" i="2"/>
  <c r="AD265" i="2" s="1"/>
  <c r="F70" i="1"/>
  <c r="BH304" i="2"/>
  <c r="BI304" i="2" s="1"/>
  <c r="BH331" i="2"/>
  <c r="BI331" i="2" s="1"/>
  <c r="AI137" i="2"/>
  <c r="AJ137" i="2" s="1"/>
  <c r="BH308" i="2"/>
  <c r="BI308" i="2" s="1"/>
  <c r="BH303" i="2"/>
  <c r="BI303" i="2" s="1"/>
  <c r="BH312" i="2"/>
  <c r="BI312" i="2" s="1"/>
  <c r="AI314" i="2"/>
  <c r="AJ314" i="2" s="1"/>
  <c r="AI303" i="2"/>
  <c r="AJ303" i="2" s="1"/>
  <c r="AP126" i="2"/>
  <c r="AQ126" i="2" s="1"/>
  <c r="BV126" i="2"/>
  <c r="AI311" i="2"/>
  <c r="AJ311" i="2" s="1"/>
  <c r="BH332" i="2"/>
  <c r="BI332" i="2" s="1"/>
  <c r="BH318" i="2"/>
  <c r="BI318" i="2" s="1"/>
  <c r="BL238" i="2"/>
  <c r="BM238" i="2" s="1"/>
  <c r="BM254" i="2"/>
  <c r="BL254" i="2"/>
  <c r="BT238" i="2"/>
  <c r="BS238" i="2"/>
  <c r="BT254" i="2"/>
  <c r="BS254" i="2"/>
  <c r="BO271" i="2"/>
  <c r="BP271" i="2" s="1"/>
  <c r="BH275" i="2"/>
  <c r="BI275" i="2" s="1"/>
  <c r="AJ283" i="2"/>
  <c r="AI283" i="2"/>
  <c r="BH284" i="2"/>
  <c r="BI284" i="2" s="1"/>
  <c r="BO296" i="2"/>
  <c r="BP296" i="2" s="1"/>
  <c r="BW267" i="2"/>
  <c r="BV267" i="2"/>
  <c r="BV272" i="2"/>
  <c r="BW272" i="2"/>
  <c r="AP272" i="2"/>
  <c r="AQ272" i="2" s="1"/>
  <c r="BS164" i="2"/>
  <c r="AM164" i="2"/>
  <c r="AN164" i="2"/>
  <c r="AI266" i="2"/>
  <c r="AJ266" i="2" s="1"/>
  <c r="BH268" i="2"/>
  <c r="BI268" i="2" s="1"/>
  <c r="BH270" i="2"/>
  <c r="BI270" i="2" s="1"/>
  <c r="AI274" i="2"/>
  <c r="AJ274" i="2" s="1"/>
  <c r="BO278" i="2"/>
  <c r="BP278" i="2" s="1"/>
  <c r="BH289" i="2"/>
  <c r="BI289" i="2"/>
  <c r="AI291" i="2"/>
  <c r="AJ291" i="2" s="1"/>
  <c r="BH293" i="2"/>
  <c r="BI293" i="2"/>
  <c r="AI295" i="2"/>
  <c r="AJ295" i="2" s="1"/>
  <c r="BV264" i="2"/>
  <c r="AP264" i="2"/>
  <c r="AQ264" i="2" s="1"/>
  <c r="AL58" i="2"/>
  <c r="AU58" i="2"/>
  <c r="BK58" i="2"/>
  <c r="BR58" i="2"/>
  <c r="BD58" i="2" a="1"/>
  <c r="BD58" i="2" s="1"/>
  <c r="AE58" i="2" a="1"/>
  <c r="AE58" i="2" s="1"/>
  <c r="AJ272" i="2"/>
  <c r="AI272" i="2"/>
  <c r="BH272" i="2"/>
  <c r="BI272" i="2" s="1"/>
  <c r="BO276" i="2"/>
  <c r="BP276" i="2" s="1"/>
  <c r="BH280" i="2"/>
  <c r="BI280" i="2" s="1"/>
  <c r="BH287" i="2"/>
  <c r="BI287" i="2" s="1"/>
  <c r="BO297" i="2"/>
  <c r="BP297" i="2" s="1"/>
  <c r="BO263" i="2"/>
  <c r="BP263" i="2" s="1"/>
  <c r="BH298" i="2"/>
  <c r="BI298" i="2" s="1"/>
  <c r="AJ273" i="2"/>
  <c r="AI273" i="2"/>
  <c r="BH281" i="2"/>
  <c r="BI281" i="2" s="1"/>
  <c r="BI288" i="2"/>
  <c r="BH288" i="2"/>
  <c r="BV277" i="2"/>
  <c r="AP277" i="2"/>
  <c r="AQ277" i="2"/>
  <c r="BW126" i="2"/>
  <c r="AC269" i="2"/>
  <c r="AD269" i="2" s="1"/>
  <c r="H57" i="1"/>
  <c r="H65" i="1" s="1"/>
  <c r="H69" i="1" s="1"/>
  <c r="H70" i="1" s="1"/>
  <c r="BH323" i="2"/>
  <c r="BI323" i="2" s="1"/>
  <c r="AI327" i="2"/>
  <c r="AJ327" i="2" s="1"/>
  <c r="BO311" i="2"/>
  <c r="BP311" i="2"/>
  <c r="BO332" i="2"/>
  <c r="BP332" i="2" s="1"/>
  <c r="BH313" i="2"/>
  <c r="BI313" i="2" s="1"/>
  <c r="AI301" i="2"/>
  <c r="AJ301" i="2"/>
  <c r="BH321" i="2"/>
  <c r="BI321" i="2" s="1"/>
  <c r="BO321" i="2"/>
  <c r="BP321" i="2" s="1"/>
  <c r="AI319" i="2"/>
  <c r="AJ319" i="2" s="1"/>
  <c r="BH315" i="2"/>
  <c r="BI315" i="2" s="1"/>
  <c r="BH324" i="2"/>
  <c r="BI324" i="2" s="1"/>
  <c r="AI299" i="2"/>
  <c r="AJ299" i="2"/>
  <c r="AI333" i="2"/>
  <c r="AJ333" i="2" s="1"/>
  <c r="AI326" i="2"/>
  <c r="AJ326" i="2" s="1"/>
  <c r="BS209" i="2"/>
  <c r="BT209" i="2"/>
  <c r="AM209" i="2"/>
  <c r="AN209" i="2" s="1"/>
  <c r="BH319" i="2"/>
  <c r="BI319" i="2" s="1"/>
  <c r="AH305" i="2"/>
  <c r="BP312" i="2"/>
  <c r="BO312" i="2"/>
  <c r="BO304" i="2"/>
  <c r="BP304" i="2" s="1"/>
  <c r="BP300" i="2"/>
  <c r="BO300" i="2"/>
  <c r="AI323" i="2"/>
  <c r="AJ323" i="2" s="1"/>
  <c r="AJ126" i="2"/>
  <c r="AI126" i="2"/>
  <c r="BH311" i="2"/>
  <c r="BI311" i="2" s="1"/>
  <c r="AJ331" i="2"/>
  <c r="AI331" i="2"/>
  <c r="AI320" i="2"/>
  <c r="AJ320" i="2" s="1"/>
  <c r="BH328" i="2"/>
  <c r="BI328" i="2" s="1"/>
  <c r="AI332" i="2"/>
  <c r="AJ332" i="2" s="1"/>
  <c r="BI299" i="2"/>
  <c r="BH299" i="2"/>
  <c r="BV137" i="2"/>
  <c r="AP137" i="2"/>
  <c r="AQ137" i="2" s="1"/>
  <c r="AI302" i="2"/>
  <c r="AJ302" i="2" s="1"/>
  <c r="AI329" i="2"/>
  <c r="AJ329" i="2" s="1"/>
  <c r="BH333" i="2"/>
  <c r="BI333" i="2" s="1"/>
  <c r="AI322" i="2"/>
  <c r="AJ322" i="2" s="1"/>
  <c r="BH326" i="2"/>
  <c r="BI326" i="2" s="1"/>
  <c r="AL56" i="2"/>
  <c r="AU56" i="2"/>
  <c r="BK56" i="2"/>
  <c r="BR56" i="2"/>
  <c r="BT56" i="2" s="1"/>
  <c r="BD56" i="2" a="1"/>
  <c r="BD56" i="2" s="1"/>
  <c r="AE56" i="2" a="1"/>
  <c r="AE56" i="2" s="1"/>
  <c r="BS217" i="2"/>
  <c r="BT217" i="2"/>
  <c r="AM217" i="2"/>
  <c r="AN217" i="2"/>
  <c r="BL242" i="2"/>
  <c r="BM242" i="2" s="1"/>
  <c r="BL258" i="2"/>
  <c r="BM258" i="2" s="1"/>
  <c r="BT242" i="2"/>
  <c r="BS242" i="2"/>
  <c r="BT258" i="2"/>
  <c r="BS258" i="2"/>
  <c r="BH271" i="2"/>
  <c r="BI271" i="2"/>
  <c r="AI279" i="2"/>
  <c r="AJ279" i="2" s="1"/>
  <c r="BH283" i="2"/>
  <c r="BI283" i="2" s="1"/>
  <c r="BO285" i="2"/>
  <c r="BP285" i="2"/>
  <c r="BH296" i="2"/>
  <c r="BI296" i="2" s="1"/>
  <c r="BW268" i="2"/>
  <c r="BV268" i="2"/>
  <c r="BV274" i="2"/>
  <c r="BW274" i="2"/>
  <c r="AP274" i="2"/>
  <c r="AQ274" i="2"/>
  <c r="BL226" i="2"/>
  <c r="BM226" i="2" s="1"/>
  <c r="AI267" i="2"/>
  <c r="AJ267" i="2" s="1"/>
  <c r="AI269" i="2"/>
  <c r="AJ269" i="2" s="1"/>
  <c r="BW270" i="2"/>
  <c r="BP274" i="2"/>
  <c r="BO274" i="2"/>
  <c r="AI282" i="2"/>
  <c r="AJ282" i="2" s="1"/>
  <c r="AJ289" i="2"/>
  <c r="AI289" i="2"/>
  <c r="BH291" i="2"/>
  <c r="BI291" i="2" s="1"/>
  <c r="AI293" i="2"/>
  <c r="AJ293" i="2" s="1"/>
  <c r="BH295" i="2"/>
  <c r="BI295" i="2" s="1"/>
  <c r="BW297" i="2"/>
  <c r="BV297" i="2"/>
  <c r="AL103" i="2"/>
  <c r="BR103" i="2"/>
  <c r="AU103" i="2"/>
  <c r="BK103" i="2"/>
  <c r="BD103" i="2" a="1"/>
  <c r="BD103" i="2" s="1"/>
  <c r="AE103" i="2" a="1"/>
  <c r="AE103" i="2" s="1"/>
  <c r="AI264" i="2"/>
  <c r="AJ264" i="2" s="1"/>
  <c r="BO272" i="2"/>
  <c r="BP272" i="2" s="1"/>
  <c r="AI286" i="2"/>
  <c r="AJ286" i="2" s="1"/>
  <c r="BO287" i="2"/>
  <c r="BP287" i="2" s="1"/>
  <c r="BV263" i="2"/>
  <c r="AP263" i="2"/>
  <c r="AQ263" i="2" s="1"/>
  <c r="BW263" i="2"/>
  <c r="BO298" i="2"/>
  <c r="BP298" i="2" s="1"/>
  <c r="BH273" i="2"/>
  <c r="BI273" i="2" s="1"/>
  <c r="AI281" i="2"/>
  <c r="AJ281" i="2" s="1"/>
  <c r="BP288" i="2"/>
  <c r="BO288" i="2"/>
  <c r="BH277" i="2"/>
  <c r="BI277" i="2" s="1"/>
  <c r="P57" i="1"/>
  <c r="P65" i="1" s="1"/>
  <c r="P69" i="1" s="1"/>
  <c r="BH305" i="2"/>
  <c r="BI305" i="2" s="1"/>
  <c r="AI306" i="2"/>
  <c r="AJ306" i="2" s="1"/>
  <c r="BH320" i="2"/>
  <c r="BI320" i="2"/>
  <c r="BH302" i="2"/>
  <c r="BI302" i="2" s="1"/>
  <c r="BH329" i="2"/>
  <c r="BI329" i="2" s="1"/>
  <c r="AI318" i="2"/>
  <c r="AJ318" i="2" s="1"/>
  <c r="BH322" i="2"/>
  <c r="BI322" i="2" s="1"/>
  <c r="BH330" i="2"/>
  <c r="BI330" i="2"/>
  <c r="BG301" i="2" a="1"/>
  <c r="BG301" i="2" s="1"/>
  <c r="AC301" i="2"/>
  <c r="AD301" i="2" s="1"/>
  <c r="BU301" i="2"/>
  <c r="AX301" i="2"/>
  <c r="AL60" i="2"/>
  <c r="AU60" i="2"/>
  <c r="BK60" i="2"/>
  <c r="BR60" i="2"/>
  <c r="BD60" i="2" a="1"/>
  <c r="BD60" i="2" s="1"/>
  <c r="AE60" i="2" a="1"/>
  <c r="AE60" i="2" s="1"/>
  <c r="BL230" i="2"/>
  <c r="BM230" i="2" s="1"/>
  <c r="BM246" i="2"/>
  <c r="BL246" i="2"/>
  <c r="BT230" i="2"/>
  <c r="BS230" i="2"/>
  <c r="BT246" i="2"/>
  <c r="BS246" i="2"/>
  <c r="BL92" i="2"/>
  <c r="BM92" i="2" s="1"/>
  <c r="AI275" i="2"/>
  <c r="AJ275" i="2" s="1"/>
  <c r="BH279" i="2"/>
  <c r="BI279" i="2" s="1"/>
  <c r="AI284" i="2"/>
  <c r="AJ284" i="2" s="1"/>
  <c r="BO286" i="2"/>
  <c r="BP286" i="2" s="1"/>
  <c r="BW269" i="2"/>
  <c r="BV269" i="2"/>
  <c r="BV127" i="2"/>
  <c r="AP127" i="2"/>
  <c r="AQ127" i="2"/>
  <c r="BH267" i="2"/>
  <c r="BI267" i="2" s="1"/>
  <c r="BH269" i="2"/>
  <c r="BI269" i="2"/>
  <c r="BO270" i="2"/>
  <c r="BP270" i="2" s="1"/>
  <c r="AI278" i="2"/>
  <c r="AJ278" i="2" s="1"/>
  <c r="BH282" i="2"/>
  <c r="BI282" i="2" s="1"/>
  <c r="AI290" i="2"/>
  <c r="AJ290" i="2" s="1"/>
  <c r="AI292" i="2"/>
  <c r="AJ292" i="2" s="1"/>
  <c r="AI294" i="2"/>
  <c r="AJ294" i="2"/>
  <c r="BS206" i="2"/>
  <c r="BT206" i="2"/>
  <c r="AM206" i="2"/>
  <c r="AN206" i="2"/>
  <c r="BO264" i="2"/>
  <c r="BP264" i="2" s="1"/>
  <c r="BH276" i="2"/>
  <c r="BI276" i="2" s="1"/>
  <c r="AI280" i="2"/>
  <c r="AJ280" i="2" s="1"/>
  <c r="BH286" i="2"/>
  <c r="BI286" i="2" s="1"/>
  <c r="BH297" i="2"/>
  <c r="BI297" i="2"/>
  <c r="AI263" i="2"/>
  <c r="AJ263" i="2" s="1"/>
  <c r="BW298" i="2"/>
  <c r="BV298" i="2"/>
  <c r="BO273" i="2"/>
  <c r="BP273" i="2" s="1"/>
  <c r="BO281" i="2"/>
  <c r="BP281" i="2" s="1"/>
  <c r="AI277" i="2"/>
  <c r="AJ277" i="2" s="1"/>
  <c r="BV295" i="2"/>
  <c r="BT164" i="2"/>
  <c r="P70" i="1"/>
  <c r="BB54" i="2" l="1"/>
  <c r="BE54" i="2"/>
  <c r="BF54" i="2"/>
  <c r="BB57" i="2"/>
  <c r="BE57" i="2"/>
  <c r="BF57" i="2"/>
  <c r="BS57" i="2"/>
  <c r="AM57" i="2"/>
  <c r="AN57" i="2" s="1"/>
  <c r="AS53" i="2"/>
  <c r="AV53" i="2"/>
  <c r="AW53" i="2" s="1"/>
  <c r="BS54" i="2"/>
  <c r="BT54" i="2"/>
  <c r="AS59" i="2"/>
  <c r="AV59" i="2"/>
  <c r="AW59" i="2" s="1"/>
  <c r="AF53" i="2"/>
  <c r="AG53" i="2" s="1"/>
  <c r="BB59" i="2"/>
  <c r="BE59" i="2"/>
  <c r="BF59" i="2" s="1"/>
  <c r="AM59" i="2"/>
  <c r="AN59" i="2" s="1"/>
  <c r="BS61" i="2"/>
  <c r="BT61" i="2"/>
  <c r="AS54" i="2"/>
  <c r="AV54" i="2"/>
  <c r="AW54" i="2" s="1"/>
  <c r="BS59" i="2"/>
  <c r="BT59" i="2"/>
  <c r="AS57" i="2"/>
  <c r="AV57" i="2"/>
  <c r="AW57" i="2" s="1"/>
  <c r="AF61" i="2"/>
  <c r="AG61" i="2" s="1"/>
  <c r="AS61" i="2"/>
  <c r="AV61" i="2"/>
  <c r="AW61" i="2" s="1"/>
  <c r="BS53" i="2"/>
  <c r="AM53" i="2"/>
  <c r="AN53" i="2" s="1"/>
  <c r="BB53" i="2"/>
  <c r="BE53" i="2"/>
  <c r="BF53" i="2"/>
  <c r="BT53" i="2"/>
  <c r="AF54" i="2"/>
  <c r="AG54" i="2" s="1"/>
  <c r="BL54" i="2"/>
  <c r="BM54" i="2"/>
  <c r="AF59" i="2"/>
  <c r="AG59" i="2" s="1"/>
  <c r="BL59" i="2"/>
  <c r="BM59" i="2" s="1"/>
  <c r="AF57" i="2"/>
  <c r="AG57" i="2" s="1"/>
  <c r="BT57" i="2"/>
  <c r="BB61" i="2"/>
  <c r="BE61" i="2"/>
  <c r="BF61" i="2" s="1"/>
  <c r="AM61" i="2"/>
  <c r="AN61" i="2"/>
  <c r="BV301" i="2"/>
  <c r="BW301" i="2"/>
  <c r="BE103" i="2"/>
  <c r="BF103" i="2" s="1"/>
  <c r="BB103" i="2"/>
  <c r="AF60" i="2"/>
  <c r="AG60" i="2" s="1"/>
  <c r="AS60" i="2"/>
  <c r="AV60" i="2"/>
  <c r="AW60" i="2" s="1"/>
  <c r="BL103" i="2"/>
  <c r="BM103" i="2" s="1"/>
  <c r="BL56" i="2"/>
  <c r="BM56" i="2" s="1"/>
  <c r="BT58" i="2"/>
  <c r="AI265" i="2"/>
  <c r="AJ265" i="2" s="1"/>
  <c r="BS60" i="2"/>
  <c r="AM60" i="2"/>
  <c r="AN60" i="2" s="1"/>
  <c r="AS103" i="2"/>
  <c r="AV103" i="2"/>
  <c r="AW103" i="2" s="1"/>
  <c r="AF56" i="2"/>
  <c r="AG56" i="2" s="1"/>
  <c r="AS56" i="2"/>
  <c r="AV56" i="2"/>
  <c r="AW56" i="2" s="1"/>
  <c r="BL58" i="2"/>
  <c r="BM58" i="2" s="1"/>
  <c r="AY305" i="2"/>
  <c r="AZ305" i="2" s="1"/>
  <c r="BE60" i="2"/>
  <c r="BF60" i="2" s="1"/>
  <c r="BB60" i="2"/>
  <c r="BT60" i="2"/>
  <c r="AY301" i="2"/>
  <c r="AZ301" i="2" s="1"/>
  <c r="BH301" i="2"/>
  <c r="BI301" i="2" s="1"/>
  <c r="AF103" i="2"/>
  <c r="AG103" i="2" s="1"/>
  <c r="BT103" i="2"/>
  <c r="BE56" i="2"/>
  <c r="BF56" i="2"/>
  <c r="BB56" i="2"/>
  <c r="BS56" i="2"/>
  <c r="AM56" i="2"/>
  <c r="AN56" i="2"/>
  <c r="AI305" i="2"/>
  <c r="AJ305" i="2" s="1"/>
  <c r="AF58" i="2"/>
  <c r="AG58" i="2" s="1"/>
  <c r="AS58" i="2"/>
  <c r="AV58" i="2"/>
  <c r="AW58" i="2" s="1"/>
  <c r="BW305" i="2"/>
  <c r="BL60" i="2"/>
  <c r="BM60" i="2"/>
  <c r="BS103" i="2"/>
  <c r="AM103" i="2"/>
  <c r="AN103" i="2" s="1"/>
  <c r="BB58" i="2"/>
  <c r="BE58" i="2"/>
  <c r="BF58" i="2" s="1"/>
  <c r="BS58" i="2"/>
  <c r="AM58" i="2"/>
  <c r="AN58" i="2" s="1"/>
  <c r="BV305" i="2"/>
  <c r="AP305" i="2"/>
  <c r="AQ305" i="2" s="1"/>
  <c r="T48" i="32"/>
  <c r="K48" i="32"/>
  <c r="H48" i="32"/>
  <c r="I48" i="32"/>
  <c r="U48" i="32" l="1"/>
  <c r="V48" i="32" s="1"/>
  <c r="W48" i="32" s="1"/>
  <c r="W88" i="3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<sst xmlns="http://schemas.openxmlformats.org/spreadsheetml/2006/main" count="2025" uniqueCount="426">
  <si>
    <t>CUADRO COMPARATIVO DE INVESTIGACIÓN DE MERCADO</t>
  </si>
  <si>
    <t xml:space="preserve">Código: </t>
  </si>
  <si>
    <t>F-ADQ-002</t>
  </si>
  <si>
    <t xml:space="preserve">Fecha de aprobación: </t>
  </si>
  <si>
    <t>SUBDIRECCIÓN DE CONTRATACIÓN - GRUPO DE INVESTIGACIÓN DE MERCADO</t>
  </si>
  <si>
    <t xml:space="preserve">Versión: </t>
  </si>
  <si>
    <t>DEPENDENCIA SOLICITANTE:</t>
  </si>
  <si>
    <t>Dirección de Infraestructura Social y Hábitat</t>
  </si>
  <si>
    <t>NOMBRE DEL BIEN O SERVICIO SOLICITADO:</t>
  </si>
  <si>
    <t>Ejecutar, por riesgo y cuenta propia, el proyecto “Estudios, diseño y Construcción de la cancha sintética y obras complementarias en el municipio de Bojayá – Chocó”. Para ello, El contratista seleccionado ejecutará las dos etapas que comprende el proyecto: Etapa I: Ajustes a los estudios y diseños hasta llevarlo a fase de maduración III. Etapa II: Ejecución de las obras.</t>
  </si>
  <si>
    <t>FECHA:</t>
  </si>
  <si>
    <t>ESTA INVESTIGACIÓN DE MERCADO ES REALIZADA 
DE ACUERDO CON LA FICHA TÉCNICA.</t>
  </si>
  <si>
    <t>NOMBRE DEL ANALISTA:</t>
  </si>
  <si>
    <t>Geovanni Alfonso Bermúdez Segura</t>
  </si>
  <si>
    <t>1. ETAPA ESTUDIOS Y DISEÑOS</t>
  </si>
  <si>
    <t>PROVEEDOR 1</t>
  </si>
  <si>
    <t>PROVEEDOR 2</t>
  </si>
  <si>
    <t>PROVEEDOR 3</t>
  </si>
  <si>
    <t>PROVEEDOR 4</t>
  </si>
  <si>
    <t>PROVEEDOR 5</t>
  </si>
  <si>
    <t>INVESTIGACIÓN DE MERCADO</t>
  </si>
  <si>
    <t>ÍTEM</t>
  </si>
  <si>
    <t>DESCRIPCIÓN</t>
  </si>
  <si>
    <t>UNIDAD DE MEDIDA</t>
  </si>
  <si>
    <t xml:space="preserve">CANTIDADES </t>
  </si>
  <si>
    <t>VALOR UNITARIO</t>
  </si>
  <si>
    <t>VALOR TOTAL</t>
  </si>
  <si>
    <t>Promedio</t>
  </si>
  <si>
    <t>Des Estandar</t>
  </si>
  <si>
    <t>Min</t>
  </si>
  <si>
    <t>Max</t>
  </si>
  <si>
    <t xml:space="preserve">ESTUDIOS Y DISEÑOS </t>
  </si>
  <si>
    <t>GL</t>
  </si>
  <si>
    <t>No cotiza</t>
  </si>
  <si>
    <t>SUBTOTAL VALOR DE LA ETAPA DE VERIFICACIÓN TECNICA</t>
  </si>
  <si>
    <t>VALOR TOTAL IVA 19% ETAPA 1</t>
  </si>
  <si>
    <t>(A)</t>
  </si>
  <si>
    <t>VALOR  TOTAL (A) DE LA ETAPA DE ESTUDIOS Y DISEÑOS</t>
  </si>
  <si>
    <t xml:space="preserve">2. ETAPA CONSTRUCCIÓN DE CANCHA SINTETICA Y OBRAS COMPLEMENTARIAS EN EL MUNICIPIO DE BOJAYA - CHOCO </t>
  </si>
  <si>
    <t>ITEM</t>
  </si>
  <si>
    <t>LOCALIZACION Y REPLANTEO</t>
  </si>
  <si>
    <t>M2</t>
  </si>
  <si>
    <t>DESCAPOTE</t>
  </si>
  <si>
    <t>EXCAVACION MAQUINARIA (INCLUYE RETIRO)</t>
  </si>
  <si>
    <t>M3</t>
  </si>
  <si>
    <t>EXCAVACION MANUAL (INCLUYE RETIRO)</t>
  </si>
  <si>
    <t>LLENO MATERIAL SELECCIONADO COMPACTADO</t>
  </si>
  <si>
    <t>LLENO EN MATERIAL GRANULAR DE ALTA PERMEABILIDAD CLASIFICADO COMPACTADO</t>
  </si>
  <si>
    <t>CONFIGURACION Y NIVELACION DEL TERRENO</t>
  </si>
  <si>
    <t>RIEGO DE IMPRIMACION CON EMULSION ASFALTICA INCLUYE TRANSPORTE Y SUMINISTRO</t>
  </si>
  <si>
    <t>DEMOLICION DE CERRAMIENTO (INCLUYE RETIRO)</t>
  </si>
  <si>
    <t>M</t>
  </si>
  <si>
    <t>CERRAMIENTO PROVISIONAL EN LONA</t>
  </si>
  <si>
    <t>CONFIGURACION- NIVELACION DE TERRENO</t>
  </si>
  <si>
    <t xml:space="preserve">BORDILLOS 0,15 M DE ANCHO 0,50 DE PROFUNDIDAD </t>
  </si>
  <si>
    <t>GRAMA SINTENTICA IMPERMEABILIZANTE EN FIBRA ARTIFICIAL DE POLITILENO INCLUYE RIEGO DE ARENA DE SILICE Y GRANO DE CAUCHO</t>
  </si>
  <si>
    <t>FILTRO GEODREN (INLCUYE EXCAV Y RELLENO)</t>
  </si>
  <si>
    <t xml:space="preserve">INSTALACION DE TUBERIA PVC PARA CONEXIÓN AL CONECTOR PRINCIPAL DE ALCANTARILLADO 8” </t>
  </si>
  <si>
    <t>CAJAS DE INSPECCION DE 0.80 X 0.80</t>
  </si>
  <si>
    <t>UN</t>
  </si>
  <si>
    <t>Tubería de aguas lluvias 8”</t>
  </si>
  <si>
    <t>Canal de cubierta</t>
  </si>
  <si>
    <t>Bajantes 8”</t>
  </si>
  <si>
    <t xml:space="preserve">MURO DE CONCRETO  3500 PSI INCLUYE ACERO DE REFUERZO </t>
  </si>
  <si>
    <t>CAPITULO ELÉCTRICO (postes - dados de concreto o alternativa de iluminación en cubierta, 15 reflectores, cableado, cajas, tubería, tablero) incluye certificado</t>
  </si>
  <si>
    <t>Estructura de cubierta</t>
  </si>
  <si>
    <t>CERRAMIENTO PERIMETRAL MURO Y MALLA</t>
  </si>
  <si>
    <t>DOTACION (ARCOS DE FUTBOL 7)</t>
  </si>
  <si>
    <t>DEMARCACION</t>
  </si>
  <si>
    <t>MALLA (anti-escape de balón) Incluye soporte</t>
  </si>
  <si>
    <t xml:space="preserve">LIMPIEZA TOTAL </t>
  </si>
  <si>
    <t>Otros no cotizados</t>
  </si>
  <si>
    <t>VALOR COSTOS DIRECTOS</t>
  </si>
  <si>
    <t xml:space="preserve"> </t>
  </si>
  <si>
    <t>VALOR COSTOS INDIRECTOS</t>
  </si>
  <si>
    <t xml:space="preserve">ADMINISTRACION </t>
  </si>
  <si>
    <t>%</t>
  </si>
  <si>
    <t>IMPREVISTOS</t>
  </si>
  <si>
    <t>UTILIDAD</t>
  </si>
  <si>
    <t>VALOR IVA 19% SOBRE UTILIDAD</t>
  </si>
  <si>
    <t>(B)</t>
  </si>
  <si>
    <t>VALOR  TOTAL ETAPA CONSTRUCCION</t>
  </si>
  <si>
    <t>RESUMEN DE TOTAL DE LA OFERTA</t>
  </si>
  <si>
    <t>VALOR ETAPA DE ESTUDIOS Y DISEÑOS</t>
  </si>
  <si>
    <t>VALOR ETAPA DE CONSTRUCCION</t>
  </si>
  <si>
    <t>(C)</t>
  </si>
  <si>
    <t>VALOR  TOTAL =  (A)  + (B)</t>
  </si>
  <si>
    <t>EVALUACIÓN DEL ANALISTA</t>
  </si>
  <si>
    <t>Proveedor</t>
  </si>
  <si>
    <t>Fecha de la cotización</t>
  </si>
  <si>
    <t>IVA</t>
  </si>
  <si>
    <t>SI</t>
  </si>
  <si>
    <t xml:space="preserve">NO </t>
  </si>
  <si>
    <t xml:space="preserve">PROVEEDOR 1: ECONTAINERS SAS  </t>
  </si>
  <si>
    <t>X</t>
  </si>
  <si>
    <t>PROVEEDOR 2: CONCREACERO</t>
  </si>
  <si>
    <t>PROVEEDOR 3: GRUPO ASCENSO</t>
  </si>
  <si>
    <t>PROVEEDOR 4: INGENIERÍA CODISER PALACIOS</t>
  </si>
  <si>
    <t>PROVEEDOR 5: PLEXIMUNDO</t>
  </si>
  <si>
    <t>Elaboró:</t>
  </si>
  <si>
    <t xml:space="preserve">Geovanni Alfonso Bermúdez Segura - Profesional Especializado Subdirección de Contratación </t>
  </si>
  <si>
    <t>Revisó:</t>
  </si>
  <si>
    <t>Carlos Javier Mendez Suarez - Contratista Direccion De Infraestructura Social Y Habitat</t>
  </si>
  <si>
    <t>Albert Jose Campo Camargo - Contratista Direccion De Infraestructura Social Y Habitat</t>
  </si>
  <si>
    <t xml:space="preserve">Armando Arango Cabra - Coordinador GIT Investigación de Mercado - Subdirección de Contratación </t>
  </si>
  <si>
    <t xml:space="preserve">Aprobó: </t>
  </si>
  <si>
    <t xml:space="preserve">Jose Andres Torres Rodriguez - Director de Infraestructura Social y Habitat (e) </t>
  </si>
  <si>
    <t>Diana Sandoval Aramburo - Subdirectora de Contratación</t>
  </si>
  <si>
    <t>F-AB-27</t>
  </si>
  <si>
    <t>GRUPO INTERNO DE TRABAJO DE INVESTIGACIÓN DE MERCADO - SUBDIRECCIÓN DE CONTRATACIÓN</t>
  </si>
  <si>
    <t>Diciembre 2020</t>
  </si>
  <si>
    <t>DATOS GENERALES:</t>
  </si>
  <si>
    <t>OBJETO</t>
  </si>
  <si>
    <t>ESTA INVESTIGACIÓN DE MERCADO ES REALIZADA 
DE ACUERDO CON 
LA FICHA TÉCNICA.</t>
  </si>
  <si>
    <t>FECHA DE ELABORACIÓN:</t>
  </si>
  <si>
    <t>ANÁLISIS DE COSTOS:</t>
  </si>
  <si>
    <t>FUENTES DE INFORMACIÓN:</t>
  </si>
  <si>
    <t>Fecha de la 
información</t>
  </si>
  <si>
    <t xml:space="preserve">PROMEDIO </t>
  </si>
  <si>
    <t>DESVIACIÓN ESTANDAR</t>
  </si>
  <si>
    <t>Sandra Milena Clavijo Alayón</t>
  </si>
  <si>
    <t xml:space="preserve">KESIMO MENOR </t>
  </si>
  <si>
    <t xml:space="preserve">MEDIA GEOMETRICA </t>
  </si>
  <si>
    <t>Sandra Milena Clavijo Alayón - GIT Investigación de Mercados - Subdirección de Contratación</t>
  </si>
  <si>
    <t>MEDIA PODADA</t>
  </si>
  <si>
    <t xml:space="preserve">LIMITE INFERIOR </t>
  </si>
  <si>
    <t>LIMITE SUPERIOR</t>
  </si>
  <si>
    <t>Subdirección de Talento Humano</t>
  </si>
  <si>
    <t xml:space="preserve">Edward Kenneth Fuentes - Subdirección de Talento Humano	</t>
  </si>
  <si>
    <t xml:space="preserve">SERVICIO </t>
  </si>
  <si>
    <t>Maria Camila Burbano Rosero – Coordinadora GIT Investigación de Mercado- Subdirección de Contratación</t>
  </si>
  <si>
    <t>FUENTE INTERNA CONTRATO SAMC No. 03 de 2020</t>
  </si>
  <si>
    <t>Prestar los servicios necesarios para la realización de actividades de bienestar laboral, dirigidas a los servidores públicos del Departamento Administrativo para la Prosperidad Social - PROSPERIDAD SOCIAL y sus familias en el nivel nacional y regional, contempladas en el marco del Plan de Bienestar para la vigencia 2022</t>
  </si>
  <si>
    <t xml:space="preserve">DESCRIPCIÓN </t>
  </si>
  <si>
    <t xml:space="preserve">CIUDAD </t>
  </si>
  <si>
    <t xml:space="preserve">MODALIDAD </t>
  </si>
  <si>
    <t>UNIDAD DE MEDIDA / NUMERO DE PARTICIPANTES APROXIMADOS</t>
  </si>
  <si>
    <t xml:space="preserve">DÍA DEL NIÑO DE MESES A 5 AÑOS Y 11 MESES </t>
  </si>
  <si>
    <t xml:space="preserve">N/A </t>
  </si>
  <si>
    <t>VIRTUAL</t>
  </si>
  <si>
    <t>ACTIVIDAD PARA NIÑOS DE 6 A 12 AÑOS</t>
  </si>
  <si>
    <t>BOGOTA</t>
  </si>
  <si>
    <t>PRESENCIAL</t>
  </si>
  <si>
    <t>ACTIVIDAD PARA JÓVENES DE 13 A 17 AÑOS</t>
  </si>
  <si>
    <t>CAMPAMENTOS VIRTUALES 6- 10</t>
  </si>
  <si>
    <t>AMAZONAS</t>
  </si>
  <si>
    <t>ANTIOQUIA</t>
  </si>
  <si>
    <t>ARAUCA</t>
  </si>
  <si>
    <t>ATLÁNTICO</t>
  </si>
  <si>
    <t>BOGOTÁ</t>
  </si>
  <si>
    <t>BOLÍVAR</t>
  </si>
  <si>
    <t xml:space="preserve">BOYACÁ </t>
  </si>
  <si>
    <t xml:space="preserve">CALDAS </t>
  </si>
  <si>
    <t>CAQUETÁ</t>
  </si>
  <si>
    <t>CASANARE</t>
  </si>
  <si>
    <t xml:space="preserve">CAUCA </t>
  </si>
  <si>
    <t>CESAR</t>
  </si>
  <si>
    <t>CHOCÓ</t>
  </si>
  <si>
    <t>CÓRDOBA</t>
  </si>
  <si>
    <t xml:space="preserve">GUAINÍA </t>
  </si>
  <si>
    <t xml:space="preserve">GUAVIARE </t>
  </si>
  <si>
    <t>HUILA</t>
  </si>
  <si>
    <t xml:space="preserve">LA GUAJIRA </t>
  </si>
  <si>
    <t xml:space="preserve">MAGDALENA </t>
  </si>
  <si>
    <t>MAGDALENA MEDIO</t>
  </si>
  <si>
    <t>META</t>
  </si>
  <si>
    <t xml:space="preserve">NARIÑO </t>
  </si>
  <si>
    <t xml:space="preserve">NORTE DE SANTANDER </t>
  </si>
  <si>
    <t>PUTUMAYO</t>
  </si>
  <si>
    <t>QUINDÍO</t>
  </si>
  <si>
    <t xml:space="preserve">RISARALDA </t>
  </si>
  <si>
    <t xml:space="preserve">SAN ANDRÉS </t>
  </si>
  <si>
    <t>SANTANDER</t>
  </si>
  <si>
    <t xml:space="preserve">SUCRE </t>
  </si>
  <si>
    <t>TOLIMA</t>
  </si>
  <si>
    <t>URABÁ</t>
  </si>
  <si>
    <t>VALLE DEL CAUCA</t>
  </si>
  <si>
    <t>VAUPÉS</t>
  </si>
  <si>
    <t>VICHADA</t>
  </si>
  <si>
    <t>CAMPAMENTOS VIRTUALES 11- 13</t>
  </si>
  <si>
    <t>CAMPAMENTOS VIRTUALES 14- 17</t>
  </si>
  <si>
    <t>CAMINATA ECOLOGICA</t>
  </si>
  <si>
    <t xml:space="preserve">NIVEL NACIONAL </t>
  </si>
  <si>
    <t>CAMINATA BOSQUE PROSPERIDAD</t>
  </si>
  <si>
    <t>APARTADÓ</t>
  </si>
  <si>
    <t>CUNDINAMARCA</t>
  </si>
  <si>
    <t>TORNEO DE BOLOS</t>
  </si>
  <si>
    <t>TARDE DE INTEGRACIÓN (BOLOS / OTRA MODALIDAD ) – NIVEL REGIONAL</t>
  </si>
  <si>
    <t>ENTRENAMIENTO FISICO Fútbol Sala Femenino</t>
  </si>
  <si>
    <t>PRESENCIAL (horas)</t>
  </si>
  <si>
    <t>ENTRENAMIENTO FISICO - Baloncesto</t>
  </si>
  <si>
    <t xml:space="preserve"> ENTRENAMIENTO FISICO - Voleibol</t>
  </si>
  <si>
    <t>ENTRENAMIENTO FISICO - Fútbol Masculino</t>
  </si>
  <si>
    <t>CARRERA ATLÉTICA NIVEL NACIONAL</t>
  </si>
  <si>
    <t>CARRERA ATLÉTICA NIVEL REGIONAL</t>
  </si>
  <si>
    <t xml:space="preserve">PROGRAMA DE ACONDICIONAMIENTO FISICO </t>
  </si>
  <si>
    <t xml:space="preserve">PAQUETE POR SEIS MESES </t>
  </si>
  <si>
    <t>ANTIOQUIA-Apatadó</t>
  </si>
  <si>
    <t>CAUCA</t>
  </si>
  <si>
    <t>GUAINÍA</t>
  </si>
  <si>
    <t>GUAVIARE</t>
  </si>
  <si>
    <t>LA GUAJIRA</t>
  </si>
  <si>
    <t>MAGDALENA</t>
  </si>
  <si>
    <t>SAN ANDRÉS</t>
  </si>
  <si>
    <t>SUCRE</t>
  </si>
  <si>
    <t>TALLER PARA SERVIDORES CON DISCAPACIDAD</t>
  </si>
  <si>
    <t xml:space="preserve">BOLETERIA CINE+ COMBO - DOBLE </t>
  </si>
  <si>
    <t>TALLER DE LIDERAZGO COORDINADORES</t>
  </si>
  <si>
    <t>ESCUELA DE PADRES – ESTRATEGIA PEPE</t>
  </si>
  <si>
    <t>ACTIVIDAD DE INTEGRACIÓN REGIONAL</t>
  </si>
  <si>
    <t>ACTIVIDAD DE CIERRE DE GESTIÓN REGIONAL</t>
  </si>
  <si>
    <t>ACTIVIDAD DE CIERRE DE GESTIÓN NACIONAL</t>
  </si>
  <si>
    <t>VALOR UNITARIO EVENTO Y/O ACTIVIDAD SIN TRANSPORTE</t>
  </si>
  <si>
    <t>VALOR IVA (EVENTO Y/O ACTIVIDAD SIN TRANSPORTE)</t>
  </si>
  <si>
    <t>VALOR TOTAL SIN TRANSPORTE</t>
  </si>
  <si>
    <t>VALOR UNITARIO CON TRANSPORTE</t>
  </si>
  <si>
    <t>VALOR IVA EVENTO CON TRANSPORTE</t>
  </si>
  <si>
    <t>VALOR TOTAL CONTRANSPORTE</t>
  </si>
  <si>
    <t>N/A</t>
  </si>
  <si>
    <t>PROVEEDOR 1: DOUGLAS TRADE</t>
  </si>
  <si>
    <t>ACTIVIDADES FAMILIARES</t>
  </si>
  <si>
    <t>ACTIVIDADES DEPORTIVAS</t>
  </si>
  <si>
    <t>ACTIVIDADES DEL PROGRAMA DE SALUD MENTAL</t>
  </si>
  <si>
    <t xml:space="preserve">PREMIACIÓN: </t>
  </si>
  <si>
    <t>PREMIACIÓN TORNEO BOLOS</t>
  </si>
  <si>
    <t>PREMIACIÓN TARDE DE INTEGRACIÓN</t>
  </si>
  <si>
    <t>PREMIACIÓN CONCURSO TALENTOS</t>
  </si>
  <si>
    <t>PREMIACIÓN CONCURSO NAVIDEÑO NACIONAL</t>
  </si>
  <si>
    <t>PREMIACIÓN CONCURSO NAVIDEÑO REGIONAL</t>
  </si>
  <si>
    <t>TOTAL DE BONOS libres de IVA</t>
  </si>
  <si>
    <t>ACTIVIDAD</t>
  </si>
  <si>
    <t>ACTIVIDADES PARA FORTALECIMIENTO DEL CLIMA LABORAL DE LA ENTIDAD</t>
  </si>
  <si>
    <t xml:space="preserve">ACTIVIDADES RECREATIVAS </t>
  </si>
  <si>
    <t>ENTRENAMIENTOS TODAS LAS DISCIPLINAS</t>
  </si>
  <si>
    <t xml:space="preserve">TALLERES A MADRES GESTANTES AL INTERIOR DE LA ENTIDAD </t>
  </si>
  <si>
    <t>PREMIACIÓN EN BONOS LIBRES DE IVA</t>
  </si>
  <si>
    <t xml:space="preserve">PREMIACIÓN: TORNEO BOLOS, CONCURSO TALENTOS, CONCURSO NAVIDEÑO 
(NACIONAL y REGIONAL) </t>
  </si>
  <si>
    <t>VALOR TOTAL NIVEL NACIONAL</t>
  </si>
  <si>
    <t>VALOR TOTAL NIVEL REGIONAL</t>
  </si>
  <si>
    <t>PREMIACIÓN EN BONOS (LIBRES DE IVA)</t>
  </si>
  <si>
    <t xml:space="preserve">VALOR TOTAL OFERTA ECONOMICA </t>
  </si>
  <si>
    <t xml:space="preserve">TALLER DE MADRES GESTANTES </t>
  </si>
  <si>
    <t xml:space="preserve">No hay cotizaciones suficientes </t>
  </si>
  <si>
    <t xml:space="preserve">PROVEEDOR 2: ROYAL PARK </t>
  </si>
  <si>
    <t xml:space="preserve">PROVEEDOR 3: COMPENSAR </t>
  </si>
  <si>
    <t xml:space="preserve"> 29 de agosto de 2022</t>
  </si>
  <si>
    <t>PRECIO HISTORICO</t>
  </si>
  <si>
    <t xml:space="preserve">Sin transporte </t>
  </si>
  <si>
    <t xml:space="preserve">Con transporte </t>
  </si>
  <si>
    <t>VALOR TOTAL CON TRANSPORTE</t>
  </si>
  <si>
    <t xml:space="preserve">VALOR TOTAL POR ACTIVIDAD SIN TRANSPORTE </t>
  </si>
  <si>
    <t xml:space="preserve">VALOR TOTAL POR ACTIVIDAD CON TRANSPORTE </t>
  </si>
  <si>
    <t xml:space="preserve">PROMEDIO CON TRANSPORTE </t>
  </si>
  <si>
    <t xml:space="preserve">PROMEDIO SIN TRANSPORTE </t>
  </si>
  <si>
    <t xml:space="preserve">MEDIA GEOMETRICA SIN TRANSPORTE </t>
  </si>
  <si>
    <t xml:space="preserve">MEDIA GEOMETRICA CON TRANSPORTE </t>
  </si>
  <si>
    <t xml:space="preserve">KESIMO SIN TRANSPORTE </t>
  </si>
  <si>
    <t xml:space="preserve">KESIMO CON TRANSPORTE </t>
  </si>
  <si>
    <t xml:space="preserve">MEDIA PODADA SIN TRANSPORTE </t>
  </si>
  <si>
    <t xml:space="preserve">MEDIA PODADA CON TRANSPORTE </t>
  </si>
  <si>
    <t xml:space="preserve">ACTIVIDAD PARA JÓVENES DE 13 A 17 AÑOS </t>
  </si>
  <si>
    <t>TARDE DE BOLOS</t>
  </si>
  <si>
    <t xml:space="preserve">CARRERA ATLÉTICA PROSPERIDAD SOCIAL NIVEL NACIONAL </t>
  </si>
  <si>
    <t xml:space="preserve">CARRERA ATLÉTICA PROSPERIDAD SOCIAL NIVEL REGIONAL </t>
  </si>
  <si>
    <t xml:space="preserve">ACTIVIDAD PARA SERVIDORES CON DISCAPACIDAD </t>
  </si>
  <si>
    <t>ACTIVIDAD DE CIERRE DE INTEGRACIÓN REGIONAL</t>
  </si>
  <si>
    <t>ACTIVIDAD DE CIERRE DE INTEGRACIÓN NACIONAL</t>
  </si>
  <si>
    <t>DÍA DEL NIÑO DE MESES A 5 AÑOS Y 11 MESES *</t>
  </si>
  <si>
    <t>CAMPAMENTOS VIRTUALES 6- 10*</t>
  </si>
  <si>
    <t>CAMPAMENTOS VIRTUALES 11- 13*</t>
  </si>
  <si>
    <t>CAMPAMENTOS VIRTUALES 14- 17*</t>
  </si>
  <si>
    <t xml:space="preserve">no hay cotizaciones </t>
  </si>
  <si>
    <t xml:space="preserve">* Estas actividades por ser de carácter virtual no contemplan costos de transporte </t>
  </si>
  <si>
    <t xml:space="preserve">Aquí </t>
  </si>
  <si>
    <t xml:space="preserve">toca esta por que np hay suficientes cotizaciones </t>
  </si>
  <si>
    <t xml:space="preserve">Rocio Acosta - Subdirección de Talento Humano	</t>
  </si>
  <si>
    <t>Maria Fernanda Martinez Sarmiento - Subdirección de Contratación</t>
  </si>
  <si>
    <t>Pilar María Goyeneche Carvajal - Subdirección de Contratación</t>
  </si>
  <si>
    <t>Jabón abrasivo</t>
  </si>
  <si>
    <t>Gel antibacterial para manos</t>
  </si>
  <si>
    <t>Líquido desengrasante</t>
  </si>
  <si>
    <t>Detergente multiusos en polvo</t>
  </si>
  <si>
    <t xml:space="preserve">Jabón neutro para pisos </t>
  </si>
  <si>
    <t>Desmanchador multiusos</t>
  </si>
  <si>
    <t xml:space="preserve"> - En tela fileteada
 -  100% algodón y fibra natural 
- Color blanco sin estampado
-Tamaño mínimo de 100 cm de largo por 70 cm de ancho</t>
  </si>
  <si>
    <t xml:space="preserve"> - En tela fileteada
 - 100% algodón y fibra natural 
 - Color rojo sin estampado
 -Tamaño mínimo de 100 cm de largo por 70 cm de ancho</t>
  </si>
  <si>
    <t xml:space="preserve">- Cerdas suaves elaboradas con PET calibre entre 0,3 y 0,4 mm.
- Área de barrido mínima de 35 cm de largo por 8 cm de ancho por 10 cm de alto
- Material de base en plástico con acople tipo rosca
</t>
  </si>
  <si>
    <t xml:space="preserve">- Cerdas duras elaboradas con PET calibre entre 0,4 y 0,6 mm.
- Área de barrido mínima de 35 cm de largo por 8 cm de ancho por 10 cm de alto
- Material de base en plástico con acople tipo rosca
</t>
  </si>
  <si>
    <t xml:space="preserve">- Extensión mínima de 140 cm
- Acople plástico o rosca para palos de escoba
 </t>
  </si>
  <si>
    <t>- Elaborado con hilaza de algodón natural
- Mecha con peso mínimo de 450 gr y extensión mínima de 32 cm de largo
- Material de base en plástico con acople tipo rosca</t>
  </si>
  <si>
    <t>Cepillo para sanitario (churrusco)</t>
  </si>
  <si>
    <t>- Rollo con longitud mínima de 250 metros
- Doble hoja blanca
- Sin fragancia</t>
  </si>
  <si>
    <t>Servilleta papel</t>
  </si>
  <si>
    <t xml:space="preserve"> - Térmico, con bomba tipo dispensador. Portatil.  
 - Bomba manual para dispensar la bebida.  
 - Acero inoxidable y plastico. 
 - Agarradera plastica, tapa con empaque, bomba manual. 
 - Capacidad mínima de 3 litros</t>
  </si>
  <si>
    <t>Jarra</t>
  </si>
  <si>
    <t xml:space="preserve">
- 100% café tostado y molido.   
- Tostión media.                                          
- Puntaje en taza mayor o igual a 80 puntos catación SCA.
- Empacada en bolsa de polipropileno aluminizada resistente a la humedad y al oxígeno.  
- Debe cumplir con Resolución 333 de 2011 sobre rotulado y etiquetado nutricional y las normas que la modifiquen. </t>
  </si>
  <si>
    <t>Crema para café</t>
  </si>
  <si>
    <t>Endulzante</t>
  </si>
  <si>
    <t>Aromática</t>
  </si>
  <si>
    <t>Bebida de frutas</t>
  </si>
  <si>
    <t>Bebida de panela</t>
  </si>
  <si>
    <t>Infusión frutal</t>
  </si>
  <si>
    <t>Destapador para sanitario (chupa)</t>
  </si>
  <si>
    <t>Atomizadores</t>
  </si>
  <si>
    <t>Espátula (Compra)</t>
  </si>
  <si>
    <t xml:space="preserve">PRECIO UNITARIO </t>
  </si>
  <si>
    <t>PRECIO UNITARIO CON IVA</t>
  </si>
  <si>
    <t>Subdirección de Operaciones</t>
  </si>
  <si>
    <r>
      <rPr>
        <sz val="12"/>
        <rFont val="Work Sans"/>
      </rPr>
      <t>- Espuma enmallada
- Tamaño mínimo de 7 cm de largo por 10 cm de ancho</t>
    </r>
  </si>
  <si>
    <r>
      <rPr>
        <sz val="12"/>
        <rFont val="Work Sans"/>
      </rPr>
      <t>- Tipo plancha, con mango de plástico
- Cuerpo elaborado en plástico
- Cerdas duras en fibra plástica
- Tamaño mínimo de 15 cm de largo por 5cm de ancho por 6 cm de alto.</t>
    </r>
  </si>
  <si>
    <r>
      <rPr>
        <sz val="12"/>
        <rFont val="Work Sans"/>
      </rPr>
      <t>- Cerdas duras elaboradas en fibras plásticas
- Extensión mínima de las cerdas es de 2,5 cm
- Base y mango elaborados en plástico
- Mango con longitud mínima de 33 cm</t>
    </r>
  </si>
  <si>
    <r>
      <rPr>
        <sz val="12"/>
        <rFont val="Work Sans"/>
      </rPr>
      <t>- Para remoción
- Diámetro mínimo de 16 pulgadas
- Café o negro</t>
    </r>
  </si>
  <si>
    <r>
      <rPr>
        <sz val="12"/>
        <rFont val="Work Sans"/>
      </rPr>
      <t>- Tipo doméstico
- Elaborados en látex
- Calibre mínimo de 18
- Tallas 7 a 9
- Color amarillo</t>
    </r>
  </si>
  <si>
    <r>
      <rPr>
        <sz val="12"/>
        <rFont val="Work Sans"/>
      </rPr>
      <t>- Tipo doméstico
- Elaborados en látex
- Calibre mínimo de 25
- Tallas 7 a 9
- Color negro</t>
    </r>
  </si>
  <si>
    <r>
      <rPr>
        <sz val="12"/>
        <rFont val="Work Sans"/>
      </rPr>
      <t>- Tipo doméstico
- Elaborados en látex
- Calibre mínimo de 25
- Tallas 7 a 9
- Color rojo</t>
    </r>
  </si>
  <si>
    <r>
      <rPr>
        <sz val="12"/>
        <rFont val="Work Sans"/>
      </rPr>
      <t>- Rollo con longitud mínima de 100 metros
- Doble hoja con un tamaño mínimo 15 cm de ancho
- Disponibles en color natural</t>
    </r>
  </si>
  <si>
    <r>
      <rPr>
        <sz val="12"/>
        <rFont val="Work Sans"/>
      </rPr>
      <t>- Elaborada en tela
- Para greca
- Capacidad de una 1 libra</t>
    </r>
  </si>
  <si>
    <r>
      <rPr>
        <sz val="12"/>
        <rFont val="Work Sans"/>
      </rPr>
      <t>- Elaborada en tela
- Para greca
- Capacidad de dos 2 libras</t>
    </r>
  </si>
  <si>
    <r>
      <rPr>
        <sz val="12"/>
        <rFont val="Work Sans"/>
      </rPr>
      <t>- Elaborada en plástico
- Capacidad mínima de 2 litros
- Con tapa</t>
    </r>
  </si>
  <si>
    <r>
      <rPr>
        <sz val="12"/>
        <rFont val="Work Sans"/>
      </rPr>
      <t>- Mopa elaborada en algodón
- Área de barrido mínima de 60 cm de largo por 16cm de ancho
- Armazón y mango metálico</t>
    </r>
  </si>
  <si>
    <r>
      <rPr>
        <sz val="12"/>
        <rFont val="Work Sans"/>
      </rPr>
      <t>- Mopa elaborada en algodón
- Área de barrido mínima de 60 cm de largo por 16 cm de ancho</t>
    </r>
  </si>
  <si>
    <r>
      <rPr>
        <sz val="12"/>
        <rFont val="Work Sans"/>
      </rPr>
      <t>- Tipo campana
- Chupa elaborada en caucho
- Diámetro mínimo de 12 cm
- Mango elaborado en plástico o madera
- Mango con longitud mínima de 33 cm</t>
    </r>
  </si>
  <si>
    <r>
      <rPr>
        <sz val="12"/>
        <rFont val="Work Sans"/>
      </rPr>
      <t>- Elaborado en plástico
- Con banda de goma y dientas barrescobas
- Mango con longitud mínima de 70 cm</t>
    </r>
  </si>
  <si>
    <r>
      <rPr>
        <sz val="12"/>
        <rFont val="Work Sans"/>
      </rPr>
      <t>- Elaborado en plástico
- Reutilizable
- Capacidad mínima de 500 cc
- con pistola</t>
    </r>
  </si>
  <si>
    <r>
      <rPr>
        <sz val="12"/>
        <rFont val="Work Sans"/>
      </rPr>
      <t>- Elaborado en plástico
- Capacidad de mínima de 10 litros
- Con manija móvil
- Con "pico" antiderrames
- Disponibles en color amarillo, azul, rojo y verde</t>
    </r>
  </si>
  <si>
    <r>
      <rPr>
        <sz val="12"/>
        <rFont val="Work Sans"/>
      </rPr>
      <t>- Elaborado en vidrio
- Cilíndrico
- Capacidad mínima de 12 oz</t>
    </r>
  </si>
  <si>
    <r>
      <rPr>
        <sz val="12"/>
        <rFont val="Work Sans"/>
      </rPr>
      <t>- Elaborada en vidrio
- Sin diseño
- Capacidad mínima de 1,5 litros</t>
    </r>
  </si>
  <si>
    <r>
      <rPr>
        <sz val="12"/>
        <rFont val="Work Sans"/>
      </rPr>
      <t>- Metálica con mango de plástico
- Con hoja de mínimo 2 pulgadas de largo</t>
    </r>
  </si>
  <si>
    <r>
      <rPr>
        <sz val="12"/>
        <rFont val="Work Sans"/>
      </rPr>
      <t>- Para limpiar vidrios
- Con banda de goma con longitud mínima de 50 cm.
- Mango metálico extensible con longitud mínima
de 60 cm y máxima de 150 cm</t>
    </r>
  </si>
  <si>
    <r>
      <rPr>
        <sz val="12"/>
        <rFont val="Work Sans"/>
      </rPr>
      <t>- Para escurrir pisos
- Con banda de goma con longitud mínima de 35 cm</t>
    </r>
  </si>
  <si>
    <t xml:space="preserve">INVESTIGACIÓN DE MERCADO </t>
  </si>
  <si>
    <t xml:space="preserve">INSUMOS DE ASEO Y CAFETERIA </t>
  </si>
  <si>
    <t>BIEN</t>
  </si>
  <si>
    <t>ESPECIFICACIÓN</t>
  </si>
  <si>
    <t>Jabón para loza</t>
  </si>
  <si>
    <t>Jabón de dispensador para manos</t>
  </si>
  <si>
    <t>- Con agente limpiador en una concentración mínima del 6%. Líquido, en recipiente plástico con capacidad mínima de 3.785 cc
- Con agente antibacterial en una concentración mínima del 0,2%
- Con agente humectante en una concentración mínima del 3%
- pH entre 5,5 a 7
- Disponible en mínimo (2) dos fragancias</t>
  </si>
  <si>
    <t>- Con agente antibacterial en una concentración mínima del 0,2%, Gel, en recipiente plástico con capacidad mínima de 3.785 cc
- Con agente humectante
- pH entre 5, 5 a 7
- Con fragancia</t>
  </si>
  <si>
    <t xml:space="preserve">Limpiador multiusos </t>
  </si>
  <si>
    <t xml:space="preserve"> - Con agente(s) tensoactivo(s) principal(es) con efecto limpiador y desengrasante en una concentración mínima del 10%, Líquido, en recipiente plástico con capacidad mínima de 3.785 cc
 - El envase debe estar  correctamente etiquetados bajo los parámetros establecidos en el sistema globalmente armonizado indicando: nombre comercial del producto, pictogramas de los compuestos peligrosos e instrucciones de uso
</t>
  </si>
  <si>
    <t xml:space="preserve">Desinfectante para uso general </t>
  </si>
  <si>
    <t xml:space="preserve">Líquido para limpiar vidrios </t>
  </si>
  <si>
    <t>Blanqueador o hipoclorito</t>
  </si>
  <si>
    <t>- Solución con una concentración mínima del 5%,Líquido, en recipiente plástico con capacidad
 - El  envase del producto deberá estar correctamente etiquetado, indicando: nombre comercial del producto, pictogramas de los compuestos peligrosos e instrucciones de uso
 -  El  envase del producto deberá estar correctamente etiquetado bajo los parámetros establecidos en el sistema globalmente armonizado, indicando: nombre comercial del producto, pictogramas de los compuestos peligrosos e instrucciones de uso</t>
  </si>
  <si>
    <t>Alcohol industrial</t>
  </si>
  <si>
    <t>Líquido para limpiar equipos de oficina</t>
  </si>
  <si>
    <t xml:space="preserve"> - Con agente(s) principal(es) con efecto limpiador, desengrasante y desinfectante en una concentración mínima del 4%, Líquido, en recipiente plástico con capacidad mínima de 500 cc con
atomizador
 - El envase debe estar  correctamente etiquetados bajo los parámetros establecidos en el sistema globalmente armonizado indicando: nombre comercial del producto, pictogramas de los compuestos peligrosos e instrucciones de uso</t>
  </si>
  <si>
    <t xml:space="preserve"> - Jabón multiusos, Líquido, en recipiente
plástico con capacidad mínima de 3.785 cc
 - PH Neutro, 
 - No corrosivo ni tóxico. </t>
  </si>
  <si>
    <t>Ambientador</t>
  </si>
  <si>
    <t>- Solución con alcohol etílico y solventes. Líquido, en recipiente plástico con capacidad
mínima de 3.785 cc
- Con fragancia en una concentración del 1,5%
- En múltiples fragancias
 - Envase correctamente etiquetado bajo los parámetros establecidos en el sistema globalmente armonizado.</t>
  </si>
  <si>
    <t>Limpiones</t>
  </si>
  <si>
    <t>Bayetilla</t>
  </si>
  <si>
    <t>Esponjilla</t>
  </si>
  <si>
    <t>Escoba</t>
  </si>
  <si>
    <t xml:space="preserve">Mango metálico escoba </t>
  </si>
  <si>
    <t xml:space="preserve">Cepillos </t>
  </si>
  <si>
    <t>Trapero</t>
  </si>
  <si>
    <t>Mango madera trapero</t>
  </si>
  <si>
    <t>Pads</t>
  </si>
  <si>
    <t>Bolsas plástica</t>
  </si>
  <si>
    <t>- Elaborada en polietileno de baja densidad, Paquete de mínimo 6
- De color negro
- Calibre de mínimo 1
- Tamaño de 40 cm de ancho por 55 cm de largo</t>
  </si>
  <si>
    <t>- Elaborada en polietileno de baja densidad, Paquete de mínimo 6
- De color negro
- Calibre de mínimo 2
- Tamaño de 70 cm de ancho por 90 cm de largo</t>
  </si>
  <si>
    <t xml:space="preserve">Bolsas plástica </t>
  </si>
  <si>
    <t>Guantes</t>
  </si>
  <si>
    <t xml:space="preserve">Tapabocas </t>
  </si>
  <si>
    <t>Papel higiénico</t>
  </si>
  <si>
    <t>Toallas para manos</t>
  </si>
  <si>
    <t xml:space="preserve">Vasos </t>
  </si>
  <si>
    <t xml:space="preserve"> - Elaborado en cartón 97% biodegradable, Paquete de mínimo 50
 - Capacidad mínima de 6 oz</t>
  </si>
  <si>
    <t xml:space="preserve">Mezclador </t>
  </si>
  <si>
    <t xml:space="preserve"> - Mezcladores  elaborados en madera y/o apartir de recursos renovables como la caña de azucar y/o almidón de maíz
  - Longitud mínima de 11 cm
Paquete minimo  500</t>
  </si>
  <si>
    <t>- Tipo cafetería
 - Dobe hoja
Paquete de mínimo 100 unidades
- Color blanco
- Dimensiones mínimas de 25 cm de largo y 15 cm de ancho</t>
  </si>
  <si>
    <t xml:space="preserve">Filtro para greca </t>
  </si>
  <si>
    <t xml:space="preserve">Termo para café </t>
  </si>
  <si>
    <t xml:space="preserve">Café </t>
  </si>
  <si>
    <t xml:space="preserve">Azúcar </t>
  </si>
  <si>
    <t>- Sin calorías
- Empaque elaborado en materiales atóxicosCaja de mínimo 100 sobres
- Debe cumplir con Resolución 333 de 2011 sobre rotulado y etiquetado nutricional y las normas que la modifiquen</t>
  </si>
  <si>
    <t>- En jarabe
- Cajas disponbiles en mínimo tres (3) sabores
Caja de mínimo 20 sobres</t>
  </si>
  <si>
    <t>- Bebida instantánea granuladaCaja de mínimo 25 sobres
- Cajas disponbiles en mínimo tres (3) sabores</t>
  </si>
  <si>
    <t xml:space="preserve">Agua potable </t>
  </si>
  <si>
    <t>- Agua potable potable purificada, Botellón de mínimo 18.9 litros</t>
  </si>
  <si>
    <t xml:space="preserve">Brillador </t>
  </si>
  <si>
    <t xml:space="preserve">Repuestos brillador </t>
  </si>
  <si>
    <t xml:space="preserve">Recogedor de basura </t>
  </si>
  <si>
    <t xml:space="preserve">Baldes </t>
  </si>
  <si>
    <t>Vasos</t>
  </si>
  <si>
    <t>Haraganes (Compra)</t>
  </si>
  <si>
    <t>Haraganes  (Compra)</t>
  </si>
  <si>
    <r>
      <rPr>
        <sz val="12"/>
        <rFont val="Work Sans"/>
      </rPr>
      <t xml:space="preserve"> - Con agente(s) tensoactivo(s) principal(es) con efecto limpiador y desengrasante en una concentración mínima del 15%. Crema, en recipiente plástico de mínimo 900 gr
 - Disponible en mínimo (2) dos fragancias</t>
    </r>
    <r>
      <rPr>
        <sz val="12"/>
        <color rgb="FF000000"/>
        <rFont val="Work Sans"/>
      </rPr>
      <t xml:space="preserve">
 -  El  envase del producto deberá estar correctamente etiquetado, indicando: nombre comercial del producto, pictogramas de los compuestos peligrosos si aplica e instrucciones de uso.</t>
    </r>
  </si>
  <si>
    <r>
      <rPr>
        <sz val="12"/>
        <rFont val="Work Sans"/>
      </rPr>
      <t>-Con agente(s) tensoactivo(s) pincipal(es) con efecto limpiador, pulidor y desengrasante</t>
    </r>
    <r>
      <rPr>
        <sz val="12"/>
        <color rgb="FF000000"/>
        <rFont val="Work Sans"/>
      </rPr>
      <t>,</t>
    </r>
    <r>
      <rPr>
        <sz val="12"/>
        <rFont val="Work Sans"/>
      </rPr>
      <t xml:space="preserve"> </t>
    </r>
    <r>
      <rPr>
        <sz val="12"/>
        <color rgb="FF000000"/>
        <rFont val="Work Sans"/>
      </rPr>
      <t>En polvo, en tarro de mínimo 500 gr</t>
    </r>
    <r>
      <rPr>
        <sz val="12"/>
        <rFont val="Work Sans"/>
      </rPr>
      <t xml:space="preserve">
- Con agente activo mínimo del 5%</t>
    </r>
  </si>
  <si>
    <r>
      <rPr>
        <sz val="12"/>
        <rFont val="Work Sans"/>
      </rPr>
      <t>- Con agente(s) tensoactivo(s) principal(es) con efecto limpiador en una concentración mínima del 8%</t>
    </r>
    <r>
      <rPr>
        <sz val="12"/>
        <color rgb="FF000000"/>
        <rFont val="Work Sans"/>
      </rPr>
      <t>,</t>
    </r>
    <r>
      <rPr>
        <sz val="12"/>
        <rFont val="Work Sans"/>
      </rPr>
      <t xml:space="preserve"> </t>
    </r>
    <r>
      <rPr>
        <sz val="12"/>
        <color rgb="FF000000"/>
        <rFont val="Work Sans"/>
      </rPr>
      <t>Líquido, en recipiente plástico con capacidad mínima de 3.785 cc</t>
    </r>
    <r>
      <rPr>
        <sz val="12"/>
        <rFont val="Work Sans"/>
      </rPr>
      <t xml:space="preserve">
- Disponible en mínimo (2) dos fragancias</t>
    </r>
    <r>
      <rPr>
        <sz val="12"/>
        <color rgb="FF000000"/>
        <rFont val="Work Sans"/>
      </rPr>
      <t xml:space="preserve">
 - El envase debe estar  correctamente etiquetados bajo los parámetros establecidos en el sistema globalmente armonizado indicando: nombre comercial del producto, pictogramas de los compuestos peligrosos e instrucciones de uso</t>
    </r>
  </si>
  <si>
    <r>
      <rPr>
        <sz val="12"/>
        <rFont val="Work Sans"/>
      </rPr>
      <t xml:space="preserve"> - Con agente tensoactivo de mínimo 60% de biodegradabilidad, Polvo, en bolsa plástica o recipiente plástico
  -Con efecto limpiador de mínimo 9%.</t>
    </r>
    <r>
      <rPr>
        <sz val="12"/>
        <color rgb="FF000000"/>
        <rFont val="Work Sans"/>
      </rPr>
      <t xml:space="preserve">
 -  El  envase del producto deberá estar correctamente etiquetado bajo los parámetros: nombre comercial del producto, pictogramas de los compuestos peligrosos e instrucciones de uso
</t>
    </r>
  </si>
  <si>
    <r>
      <rPr>
        <sz val="12"/>
        <rFont val="Work Sans"/>
      </rPr>
      <t>- Con agente(s) tensoactivo(s) con efecto antibacterial en una concentración mínima del 0,2%</t>
    </r>
    <r>
      <rPr>
        <sz val="12"/>
        <color rgb="FF000000"/>
        <rFont val="Work Sans"/>
      </rPr>
      <t>,</t>
    </r>
    <r>
      <rPr>
        <sz val="12"/>
        <rFont val="Work Sans"/>
      </rPr>
      <t xml:space="preserve"> </t>
    </r>
    <r>
      <rPr>
        <sz val="12"/>
        <color rgb="FF000000"/>
        <rFont val="Work Sans"/>
      </rPr>
      <t>Líquido, en recipiente plástico con capacidad mínima de 3.785 cc</t>
    </r>
    <r>
      <rPr>
        <sz val="12"/>
        <rFont val="Work Sans"/>
      </rPr>
      <t xml:space="preserve">
- Con agente(s) tensoactivo(s) con efecto limpiador y desengrasante en una concentración mínima del 1,5%</t>
    </r>
    <r>
      <rPr>
        <sz val="12"/>
        <color rgb="FF000000"/>
        <rFont val="Work Sans"/>
      </rPr>
      <t xml:space="preserve">
 - El envase debe estar  correctamente etiquetados bajo los parámetros establecidos en el sistema globalmente armonizado indicando: nombre comercial del producto, pictogramas de los compuestos peligrosos e instrucciones de uso</t>
    </r>
  </si>
  <si>
    <r>
      <rPr>
        <sz val="12"/>
        <rFont val="Work Sans"/>
      </rPr>
      <t>- Con agente(s) principal(es) con efecto limpiador y desengrasante en una concentración mínima del 4%</t>
    </r>
    <r>
      <rPr>
        <sz val="12"/>
        <color rgb="FF000000"/>
        <rFont val="Work Sans"/>
      </rPr>
      <t>,</t>
    </r>
    <r>
      <rPr>
        <sz val="12"/>
        <rFont val="Work Sans"/>
      </rPr>
      <t xml:space="preserve"> </t>
    </r>
    <r>
      <rPr>
        <sz val="12"/>
        <color rgb="FF000000"/>
        <rFont val="Work Sans"/>
      </rPr>
      <t>Líquido, en recipiente plástico con capacidad mínima de 3.785 cc</t>
    </r>
    <r>
      <rPr>
        <sz val="12"/>
        <rFont val="Work Sans"/>
      </rPr>
      <t xml:space="preserve">
- Disponible mínimo en dos (2) fragancias</t>
    </r>
    <r>
      <rPr>
        <sz val="12"/>
        <color rgb="FF000000"/>
        <rFont val="Work Sans"/>
      </rPr>
      <t xml:space="preserve">
 - El envase debe estar  correctamente etiquetados bajo los parámetros establecidos en el sistema globalmente armonizado indicando: nombre comercial del producto, pictogramas de los compuestos peligrosos e instrucciones de uso</t>
    </r>
  </si>
  <si>
    <r>
      <t xml:space="preserve"> - Solución acuosa de alcohol etílico desnaturalizado con una concentración mínima de </t>
    </r>
    <r>
      <rPr>
        <sz val="12"/>
        <color theme="1" tint="4.9989318521683403E-2"/>
        <rFont val="Work Sans"/>
      </rPr>
      <t>70%, Líquido, en recipiente plástico con capacidad mínima de 3.785 cc</t>
    </r>
    <r>
      <rPr>
        <sz val="12"/>
        <rFont val="Work Sans"/>
      </rPr>
      <t xml:space="preserve">
 - Desnaturalizado</t>
    </r>
  </si>
  <si>
    <r>
      <rPr>
        <sz val="12"/>
        <rFont val="Work Sans"/>
      </rPr>
      <t>- Con agente(s) tensoactivo(s) con efecto limpiador y desengrasante</t>
    </r>
    <r>
      <rPr>
        <sz val="12"/>
        <color rgb="FF000000"/>
        <rFont val="Work Sans"/>
      </rPr>
      <t>,</t>
    </r>
    <r>
      <rPr>
        <sz val="12"/>
        <rFont val="Work Sans"/>
      </rPr>
      <t xml:space="preserve"> </t>
    </r>
    <r>
      <rPr>
        <sz val="12"/>
        <color rgb="FF000000"/>
        <rFont val="Work Sans"/>
      </rPr>
      <t>Crema, en bolsa plástica de mínimo 500 gr</t>
    </r>
    <r>
      <rPr>
        <sz val="12"/>
        <rFont val="Work Sans"/>
      </rPr>
      <t xml:space="preserve">
- Para superficies de todo tipo.</t>
    </r>
  </si>
  <si>
    <r>
      <rPr>
        <sz val="12"/>
        <rFont val="Work Sans"/>
      </rPr>
      <t>- Solución con alcohol etílico y solventes, Líquido, en aerosol seguro para la capa de ozono con capacidad mínima de 400 cc
- Con fragancia en una concentración del 1,5%
- En múltiples fragancias
- libre de CFC</t>
    </r>
    <r>
      <rPr>
        <sz val="12"/>
        <color rgb="FF000000"/>
        <rFont val="Work Sans"/>
      </rPr>
      <t xml:space="preserve">
 - Envase correctamente etiquetado bajo los parámetros establecidos indicando: nombre comercial del producto, pictogramas de los compuestos peligrosos e instrucciones de uso.</t>
    </r>
  </si>
  <si>
    <r>
      <rPr>
        <sz val="12"/>
        <rFont val="Work Sans"/>
      </rPr>
      <t>- En tela de toalla fileteada
- Color blanco sin estampado
-Tamaño mínimo de 100 cm de largo por 70 cm de ancho</t>
    </r>
  </si>
  <si>
    <r>
      <rPr>
        <sz val="12"/>
        <rFont val="Work Sans"/>
      </rPr>
      <t>- En tela fileteada
- Color blanco sin estampado
- Tamaño mínimo de 45 cm de largo por 45 cm de ancho</t>
    </r>
  </si>
  <si>
    <r>
      <rPr>
        <sz val="12"/>
        <rFont val="Work Sans"/>
      </rPr>
      <t>- Elaborada en polietileno de baja densidad</t>
    </r>
    <r>
      <rPr>
        <sz val="12"/>
        <color rgb="FF000000"/>
        <rFont val="Work Sans"/>
      </rPr>
      <t>,</t>
    </r>
    <r>
      <rPr>
        <sz val="12"/>
        <rFont val="Work Sans"/>
      </rPr>
      <t xml:space="preserve"> </t>
    </r>
    <r>
      <rPr>
        <sz val="12"/>
        <color rgb="FF000000"/>
        <rFont val="Work Sans"/>
      </rPr>
      <t>Paquete de mínimo 6</t>
    </r>
    <r>
      <rPr>
        <sz val="12"/>
        <rFont val="Work Sans"/>
      </rPr>
      <t xml:space="preserve">
- De color blanco
- Calibre de mínimo 2
- Tamaño de 70 cm de ancho por 90 cm de largo</t>
    </r>
  </si>
  <si>
    <r>
      <rPr>
        <sz val="12"/>
        <rFont val="Work Sans"/>
      </rPr>
      <t>- Elaborado en tela no tejida</t>
    </r>
    <r>
      <rPr>
        <sz val="12"/>
        <color rgb="FF000000"/>
        <rFont val="Work Sans"/>
      </rPr>
      <t>, Caja de mínimo 50 unidades</t>
    </r>
    <r>
      <rPr>
        <sz val="12"/>
        <rFont val="Work Sans"/>
      </rPr>
      <t xml:space="preserve">
- Desechable
- Con tiras elásticas</t>
    </r>
  </si>
  <si>
    <r>
      <rPr>
        <sz val="12"/>
        <rFont val="Work Sans"/>
      </rPr>
      <t>- No láctea
- Debe cumplir con Resolución 333 de 2011 sobre rotulado y etiquetado nutricional y las normas que la modifiquen</t>
    </r>
    <r>
      <rPr>
        <sz val="12"/>
        <color rgb="FF000000"/>
        <rFont val="Work Sans"/>
      </rPr>
      <t>,</t>
    </r>
    <r>
      <rPr>
        <sz val="12"/>
        <rFont val="Work Sans"/>
      </rPr>
      <t xml:space="preserve"> </t>
    </r>
    <r>
      <rPr>
        <sz val="12"/>
        <color rgb="FF000000"/>
        <rFont val="Work Sans"/>
      </rPr>
      <t>Bolsas de mínimo 100 sobres de mínimo 4 gr</t>
    </r>
  </si>
  <si>
    <r>
      <rPr>
        <sz val="12"/>
        <rFont val="Work Sans"/>
      </rPr>
      <t>- Blanca
- Empaque elaborado en materiales atóxicos</t>
    </r>
    <r>
      <rPr>
        <sz val="12"/>
        <color rgb="FF000000"/>
        <rFont val="Work Sans"/>
      </rPr>
      <t xml:space="preserve">
</t>
    </r>
    <r>
      <rPr>
        <sz val="12"/>
        <rFont val="Work Sans"/>
      </rPr>
      <t>Bolsa de mínimo 200 sobres o tubipacks de 5 gr
- Debe cumplir con Resolución 333 de 2011 sobre rotulado y etiquetado nutricional y las normas que la modifiquen</t>
    </r>
  </si>
  <si>
    <r>
      <rPr>
        <sz val="12"/>
        <rFont val="Work Sans"/>
      </rPr>
      <t>- Para infusión
- Cajas disponbiles en mínimo tres (3) sabores
- 100% naturales</t>
    </r>
    <r>
      <rPr>
        <sz val="12"/>
        <color rgb="FF000000"/>
        <rFont val="Work Sans"/>
      </rPr>
      <t xml:space="preserve">
</t>
    </r>
    <r>
      <rPr>
        <sz val="12"/>
        <rFont val="Work Sans"/>
      </rPr>
      <t>Cajas de mínimo 20 en sobres.</t>
    </r>
  </si>
  <si>
    <r>
      <rPr>
        <sz val="12"/>
        <rFont val="Work Sans"/>
      </rPr>
      <t xml:space="preserve"> - Para infusión
Caja x 20 mínimo sobres
 - 100% naturales
 -</t>
    </r>
    <r>
      <rPr>
        <sz val="12"/>
        <color rgb="FFFF0000"/>
        <rFont val="Work Sans"/>
      </rPr>
      <t xml:space="preserve"> </t>
    </r>
    <r>
      <rPr>
        <sz val="12"/>
        <color theme="1" tint="0.14999847407452621"/>
        <rFont val="Work Sans"/>
      </rPr>
      <t>Sabores surtidos</t>
    </r>
  </si>
  <si>
    <t>CANTIDAD MENSUAL</t>
  </si>
  <si>
    <t xml:space="preserve">Unidad  </t>
  </si>
  <si>
    <t>UNIDAD DE MEDIDA PRODUCTOS E INSUMOS</t>
  </si>
  <si>
    <t>MESES DE EJECUCIÓN</t>
  </si>
  <si>
    <t xml:space="preserve">PRECIO TOTAL CON IVA MENSUAL </t>
  </si>
  <si>
    <t>Elaboró</t>
  </si>
  <si>
    <t>Revisó</t>
  </si>
  <si>
    <t>Mayden Peña - Subdirección de Operaciones</t>
  </si>
  <si>
    <t>Aprobó</t>
  </si>
  <si>
    <t>Johanna Elizabeth Duarte - Subdirección de Operaciones</t>
  </si>
  <si>
    <t>PROVEEDORES EN LINEA CONSULTADOS</t>
  </si>
  <si>
    <t xml:space="preserve">Almacenes Olímpica, Mercacentro, Estrategias Limitada, Megaseo, Supermercados la 80, Homecenter, Districost S.A.S, Multigrass, Familia Institucional, Detercol, Homecentry, Canela Hogar, Easy, Tiendas Jumbo, Fonina, Mercado Libre, Aseo con Sentido, Saluti, Instrumentalia, Ofix, Tienda Edexa, Distribuciones VJ, El punto, Cigmax, Cocina Ilko, Mercacentro, Ferreco, Su inversión S.A.S, Éxito, Estra, Cristalería la Paz, Bin Colombia, Megadistribución, Comercial COB S.A.S, Papeleria la Gran 12, Farmatodo, La Feria de la Greca, Tiendas Metro, Casa Limpia, Almacenes la 13, Canela Hogar, Imusa, La rebaja Virtual, La cosecha, Congrupo, Supermercado Duarte, Casa Ideas, Cachivaches basic, Linio, entre otros. </t>
  </si>
  <si>
    <t>- Para brillo
- Diámetro mínimo de 16 pulgadas
- Rojo o blanco</t>
  </si>
  <si>
    <t>Suministro de insumos de Aseo – Cafetería, para la prestación del servicio de aseo y cafetería en la sede Principal y para las regionales Bogotá y Cundinamarca del DEPARTAMENTO ADMINISTRATIVO PARA LA PROSPERIDAD – PROSPERIDAD SOCIAL.</t>
  </si>
  <si>
    <t xml:space="preserve">PRECIO TOTAL CON IVA </t>
  </si>
  <si>
    <t>Jenny Marcela Herrera Molina– Coordinadora GIT Investigación de Mercado- Subdirección de Contratación</t>
  </si>
  <si>
    <t>23 de marzo de 2023</t>
  </si>
  <si>
    <t>IVA*</t>
  </si>
  <si>
    <t>Nota: Para los productos: Cafe, Azúcar y Endulzante se aplica el IVA diferencial de 5% de acuerdo con la tabla de IVA aplicable a la canasta familiar publicada por la DIAN
Para el producto agua potable no se aplica IVA
Todos los demas productos se aplica IVA del 19% 
https://www.dian.gov.co/impuestos/Reforma%20Tributaria%20Estructural/Listado%20completo%20IVA%20Canasta%20Familiar.pdf 
https://estrategias-ltda.com/</t>
  </si>
  <si>
    <t>TOTAL</t>
  </si>
  <si>
    <r>
      <rPr>
        <sz val="12"/>
        <rFont val="Work Sans"/>
      </rPr>
      <t xml:space="preserve">- Doble uso </t>
    </r>
    <r>
      <rPr>
        <sz val="12"/>
        <color rgb="FF000000"/>
        <rFont val="Work Sans"/>
      </rPr>
      <t>(</t>
    </r>
    <r>
      <rPr>
        <sz val="12"/>
        <rFont val="Work Sans"/>
      </rPr>
      <t>material de esponjilla blanda y abrasiva</t>
    </r>
    <r>
      <rPr>
        <sz val="12"/>
        <color rgb="FF000000"/>
        <rFont val="Work Sans"/>
      </rPr>
      <t>)</t>
    </r>
    <r>
      <rPr>
        <sz val="12"/>
        <rFont val="Work Sans"/>
      </rPr>
      <t xml:space="preserve">
- Tamaño mínimo de 7 cm de largo por 10 cm de
ancho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</si>
</sst>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 #,##0.00;[Red]\-&quot;$&quot;\ #,##0.00"/>
    <numFmt numFmtId="41" formatCode="_-* #,##0_-;\-* #,##0_-;_-* &quot;-&quot;_-;_-@_-"/>
    <numFmt numFmtId="44" formatCode="_-&quot;$&quot;\ * #,##0.00_-;\-&quot;$&quot;\ * #,##0.00_-;_-&quot;$&quot;\ * &quot;-&quot;??_-;_-@_-"/>
    <numFmt numFmtId="43" formatCode="_-* #,##0.00_-;\-* #,##0.00_-;_-* &quot;-&quot;??_-;_-@_-"/>
    <numFmt numFmtId="164" formatCode="[$-C0A]d\ &quot;de&quot;\ mmmm\ &quot;de&quot;\ yyyy;@"/>
    <numFmt numFmtId="165" formatCode="_-* #,##0.00_-;\-* #,##0.00_-;_-* &quot;-&quot;_-;_-@_-"/>
    <numFmt numFmtId="166" formatCode="\$\ #,##0.00"/>
    <numFmt numFmtId="167" formatCode="&quot;$&quot;\ #,##0.00"/>
    <numFmt numFmtId="168" formatCode="_-&quot;$&quot;\ * #,##0_-;\-&quot;$&quot;\ * #,##0_-;_-&quot;$&quot;\ * &quot;-&quot;??_-;_-@_-"/>
  </numFmts>
  <fonts count="46" x14ac:knownFonts="1">
    <font>
      <sz val="11"/>
      <color theme="1"/>
      <name val="Calibri"/>
      <family val="2"/>
      <scheme val="minor"/>
    </font>
    <font>
      <sz val="11"/>
      <color theme="1"/>
      <name val="Calibri"/>
      <family val="2"/>
      <scheme val="minor"/>
    </font>
    <font>
      <b/>
      <sz val="14"/>
      <color indexed="8"/>
      <name val="Arial Narrow"/>
      <family val="2"/>
    </font>
    <font>
      <b/>
      <sz val="12"/>
      <name val="Arial Narrow"/>
      <family val="2"/>
    </font>
    <font>
      <sz val="12"/>
      <name val="Arial Narrow"/>
      <family val="2"/>
    </font>
    <font>
      <b/>
      <sz val="12"/>
      <color indexed="8"/>
      <name val="Arial Narrow"/>
      <family val="2"/>
    </font>
    <font>
      <sz val="12"/>
      <color indexed="8"/>
      <name val="Arial Narrow"/>
      <family val="2"/>
    </font>
    <font>
      <b/>
      <sz val="10"/>
      <name val="Calibri"/>
      <family val="2"/>
      <scheme val="minor"/>
    </font>
    <font>
      <b/>
      <sz val="10"/>
      <color indexed="8"/>
      <name val="Calibri"/>
      <family val="2"/>
      <scheme val="minor"/>
    </font>
    <font>
      <sz val="8"/>
      <name val="Calibri"/>
      <family val="2"/>
      <scheme val="minor"/>
    </font>
    <font>
      <sz val="10"/>
      <name val="Arial Narrow"/>
      <family val="2"/>
    </font>
    <font>
      <b/>
      <sz val="10"/>
      <color indexed="8"/>
      <name val="Arial Narrow"/>
      <family val="2"/>
    </font>
    <font>
      <sz val="8"/>
      <name val="Arial Narrow"/>
      <family val="2"/>
    </font>
    <font>
      <b/>
      <sz val="10"/>
      <name val="Arial Narrow"/>
      <family val="2"/>
    </font>
    <font>
      <b/>
      <sz val="8"/>
      <name val="Arial Narrow"/>
      <family val="2"/>
    </font>
    <font>
      <b/>
      <sz val="14"/>
      <name val="Arial Narrow"/>
      <family val="2"/>
    </font>
    <font>
      <sz val="14"/>
      <name val="Arial Narrow"/>
      <family val="2"/>
    </font>
    <font>
      <b/>
      <sz val="12"/>
      <color rgb="FF000000"/>
      <name val="Arial Narrow"/>
      <family val="2"/>
    </font>
    <font>
      <sz val="12"/>
      <color theme="1"/>
      <name val="Arial Narrow"/>
      <family val="2"/>
    </font>
    <font>
      <sz val="12"/>
      <color rgb="FF000000"/>
      <name val="Arial Narrow"/>
      <family val="2"/>
    </font>
    <font>
      <sz val="10"/>
      <color indexed="8"/>
      <name val="MS Sans Serif"/>
    </font>
    <font>
      <b/>
      <sz val="12"/>
      <name val="Work Sans"/>
    </font>
    <font>
      <b/>
      <sz val="12"/>
      <color indexed="8"/>
      <name val="Work Sans"/>
    </font>
    <font>
      <b/>
      <sz val="12"/>
      <color theme="1"/>
      <name val="Work Sans"/>
    </font>
    <font>
      <sz val="12"/>
      <name val="Work Sans"/>
    </font>
    <font>
      <sz val="12"/>
      <color theme="1"/>
      <name val="Work Sans"/>
    </font>
    <font>
      <sz val="12"/>
      <color rgb="FF000000"/>
      <name val="Work Sans"/>
    </font>
    <font>
      <sz val="10"/>
      <color rgb="FF000000"/>
      <name val="Times New Roman"/>
      <family val="1"/>
    </font>
    <font>
      <b/>
      <sz val="12"/>
      <color rgb="FF000000"/>
      <name val="Work Sans"/>
    </font>
    <font>
      <b/>
      <u/>
      <sz val="12"/>
      <color indexed="8"/>
      <name val="Work Sans"/>
    </font>
    <font>
      <sz val="12"/>
      <color indexed="8"/>
      <name val="Work Sans"/>
    </font>
    <font>
      <b/>
      <u/>
      <sz val="12"/>
      <color theme="1"/>
      <name val="Work Sans"/>
    </font>
    <font>
      <sz val="10"/>
      <name val="Work Sans"/>
    </font>
    <font>
      <b/>
      <sz val="10"/>
      <color rgb="FF000000"/>
      <name val="Work Sans"/>
    </font>
    <font>
      <b/>
      <sz val="10"/>
      <name val="Work Sans"/>
    </font>
    <font>
      <sz val="10"/>
      <color theme="1"/>
      <name val="Work Sans"/>
    </font>
    <font>
      <b/>
      <sz val="10"/>
      <color theme="1"/>
      <name val="Work Sans"/>
    </font>
    <font>
      <b/>
      <sz val="10"/>
      <color theme="0"/>
      <name val="Work Sans"/>
    </font>
    <font>
      <sz val="10"/>
      <color rgb="FF000000"/>
      <name val="Work Sans"/>
    </font>
    <font>
      <b/>
      <sz val="10"/>
      <color indexed="8"/>
      <name val="Work Sans"/>
    </font>
    <font>
      <b/>
      <sz val="11"/>
      <color theme="1"/>
      <name val="Calibri"/>
      <family val="2"/>
      <scheme val="minor"/>
    </font>
    <font>
      <sz val="11"/>
      <name val="Calibri"/>
      <family val="2"/>
      <scheme val="minor"/>
    </font>
    <font>
      <b/>
      <sz val="12"/>
      <color rgb="FFFF0000"/>
      <name val="Work Sans"/>
    </font>
    <font>
      <sz val="12"/>
      <color theme="1" tint="4.9989318521683403E-2"/>
      <name val="Work Sans"/>
    </font>
    <font>
      <sz val="12"/>
      <color rgb="FFFF0000"/>
      <name val="Work Sans"/>
    </font>
    <font>
      <sz val="12"/>
      <color theme="1" tint="0.14999847407452621"/>
      <name val="Work Sans"/>
    </font>
  </fonts>
  <fills count="11">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D9D9D9"/>
        <bgColor indexed="64"/>
      </patternFill>
    </fill>
    <fill>
      <patternFill patternType="solid">
        <fgColor theme="2"/>
        <bgColor indexed="64"/>
      </patternFill>
    </fill>
    <fill>
      <patternFill patternType="solid">
        <fgColor theme="9"/>
        <bgColor indexed="64"/>
      </patternFill>
    </fill>
    <fill>
      <patternFill patternType="solid">
        <fgColor theme="1"/>
        <bgColor indexed="64"/>
      </patternFill>
    </fill>
    <fill>
      <patternFill patternType="solid">
        <fgColor theme="0" tint="-4.9989318521683403E-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right style="thin">
        <color indexed="64"/>
      </right>
      <top/>
      <bottom/>
      <diagonal/>
    </border>
    <border>
      <left style="medium">
        <color indexed="64"/>
      </left>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9"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0" fillId="0" borderId="0"/>
    <xf numFmtId="0" fontId="1" fillId="0" borderId="0"/>
    <xf numFmtId="0" fontId="27" fillId="0" borderId="0"/>
    <xf numFmtId="43" fontId="1" fillId="0" borderId="0" applyFont="0" applyFill="0" applyBorder="0" applyAlignment="0" applyProtection="0"/>
  </cellStyleXfs>
  <cellXfs count="663">
    <xf numFmtId="0" fontId="0" fillId="0" borderId="0" xfId="0"/>
    <xf numFmtId="0" fontId="4" fillId="0" borderId="0" xfId="0" applyFont="1" applyAlignment="1">
      <alignment vertical="center"/>
    </xf>
    <xf numFmtId="0" fontId="5" fillId="4" borderId="14" xfId="0" applyFont="1" applyFill="1" applyBorder="1" applyAlignment="1">
      <alignment horizontal="left" vertical="center"/>
    </xf>
    <xf numFmtId="0" fontId="5" fillId="4" borderId="0" xfId="0" applyFont="1" applyFill="1" applyAlignment="1">
      <alignment horizontal="left" vertical="center"/>
    </xf>
    <xf numFmtId="0" fontId="6" fillId="4" borderId="0" xfId="0" applyFont="1" applyFill="1" applyAlignment="1">
      <alignment horizontal="center" vertical="center"/>
    </xf>
    <xf numFmtId="0" fontId="6" fillId="4" borderId="15" xfId="0" applyFont="1" applyFill="1" applyBorder="1" applyAlignment="1">
      <alignment horizontal="center" vertical="center"/>
    </xf>
    <xf numFmtId="0" fontId="5" fillId="4" borderId="0" xfId="0" applyFont="1" applyFill="1" applyAlignment="1">
      <alignment horizontal="center" vertical="center"/>
    </xf>
    <xf numFmtId="0" fontId="5" fillId="4" borderId="14" xfId="0" applyFont="1" applyFill="1" applyBorder="1" applyAlignment="1">
      <alignment vertical="center"/>
    </xf>
    <xf numFmtId="0" fontId="5" fillId="4" borderId="15" xfId="0" applyFont="1" applyFill="1" applyBorder="1" applyAlignment="1">
      <alignment horizontal="center" vertical="center"/>
    </xf>
    <xf numFmtId="0" fontId="4" fillId="4" borderId="15" xfId="0" applyFont="1" applyFill="1" applyBorder="1" applyAlignment="1">
      <alignment horizontal="center" vertical="center"/>
    </xf>
    <xf numFmtId="0" fontId="3" fillId="4" borderId="0" xfId="0" applyFont="1" applyFill="1" applyAlignment="1">
      <alignment vertical="center"/>
    </xf>
    <xf numFmtId="0" fontId="3" fillId="4" borderId="0" xfId="0" applyFont="1" applyFill="1" applyAlignment="1">
      <alignment vertical="center" wrapText="1"/>
    </xf>
    <xf numFmtId="0" fontId="8" fillId="4" borderId="14" xfId="0" applyFont="1" applyFill="1" applyBorder="1" applyAlignment="1">
      <alignment horizontal="center" vertical="center"/>
    </xf>
    <xf numFmtId="0" fontId="0" fillId="0" borderId="0" xfId="0" applyAlignment="1">
      <alignment vertical="center"/>
    </xf>
    <xf numFmtId="0" fontId="4" fillId="4" borderId="16" xfId="0" applyFont="1" applyFill="1" applyBorder="1" applyAlignment="1">
      <alignment vertical="center" wrapText="1"/>
    </xf>
    <xf numFmtId="0" fontId="4" fillId="4" borderId="0" xfId="0" applyFont="1" applyFill="1" applyAlignment="1">
      <alignment horizontal="center" vertical="center"/>
    </xf>
    <xf numFmtId="0" fontId="4" fillId="4" borderId="0" xfId="0" applyFont="1" applyFill="1" applyAlignment="1">
      <alignment vertical="center"/>
    </xf>
    <xf numFmtId="0" fontId="3" fillId="0" borderId="25" xfId="0" applyFont="1" applyBorder="1" applyAlignment="1">
      <alignment horizontal="center" vertical="center"/>
    </xf>
    <xf numFmtId="14" fontId="3" fillId="0" borderId="26" xfId="0" applyNumberFormat="1" applyFont="1" applyBorder="1" applyAlignment="1">
      <alignment horizontal="center" vertical="center"/>
    </xf>
    <xf numFmtId="0" fontId="10" fillId="0" borderId="0" xfId="0" applyFont="1" applyAlignment="1">
      <alignment vertical="center"/>
    </xf>
    <xf numFmtId="0" fontId="11" fillId="4" borderId="31" xfId="0" applyFont="1" applyFill="1" applyBorder="1" applyAlignment="1">
      <alignment vertical="center"/>
    </xf>
    <xf numFmtId="0" fontId="11" fillId="4" borderId="7" xfId="0" applyFont="1" applyFill="1" applyBorder="1" applyAlignment="1">
      <alignment vertical="center"/>
    </xf>
    <xf numFmtId="0" fontId="11" fillId="4" borderId="13" xfId="0" applyFont="1" applyFill="1" applyBorder="1" applyAlignment="1">
      <alignment vertical="center"/>
    </xf>
    <xf numFmtId="0" fontId="5" fillId="4" borderId="2" xfId="0" applyFont="1" applyFill="1" applyBorder="1" applyAlignment="1">
      <alignment horizontal="center" vertical="center"/>
    </xf>
    <xf numFmtId="0" fontId="11" fillId="4" borderId="33" xfId="0" applyFont="1" applyFill="1" applyBorder="1" applyAlignment="1">
      <alignment vertical="center"/>
    </xf>
    <xf numFmtId="0" fontId="11" fillId="4" borderId="15" xfId="0" applyFont="1" applyFill="1" applyBorder="1" applyAlignment="1">
      <alignment vertical="center"/>
    </xf>
    <xf numFmtId="0" fontId="3" fillId="4" borderId="2"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34"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4" borderId="35" xfId="0" applyFont="1" applyFill="1" applyBorder="1" applyAlignment="1">
      <alignment horizontal="center" vertical="center" wrapText="1"/>
    </xf>
    <xf numFmtId="0" fontId="3" fillId="4" borderId="35" xfId="0" applyFont="1" applyFill="1" applyBorder="1" applyAlignment="1">
      <alignment horizontal="left" vertical="center" wrapText="1"/>
    </xf>
    <xf numFmtId="0" fontId="11" fillId="4" borderId="36" xfId="0" applyFont="1" applyFill="1" applyBorder="1" applyAlignment="1">
      <alignment vertical="center"/>
    </xf>
    <xf numFmtId="0" fontId="11" fillId="4" borderId="18" xfId="0" applyFont="1" applyFill="1" applyBorder="1" applyAlignment="1">
      <alignment vertical="center"/>
    </xf>
    <xf numFmtId="0" fontId="11" fillId="4" borderId="19" xfId="0" applyFont="1" applyFill="1" applyBorder="1" applyAlignment="1">
      <alignment vertical="center"/>
    </xf>
    <xf numFmtId="0" fontId="12" fillId="4" borderId="6" xfId="0" applyFont="1" applyFill="1" applyBorder="1" applyAlignment="1">
      <alignment vertical="center"/>
    </xf>
    <xf numFmtId="0" fontId="12" fillId="4" borderId="7" xfId="0" applyFont="1" applyFill="1" applyBorder="1" applyAlignment="1">
      <alignment vertical="center"/>
    </xf>
    <xf numFmtId="0" fontId="13" fillId="4" borderId="7"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2" fillId="0" borderId="0" xfId="0" applyFont="1" applyAlignment="1">
      <alignment vertical="center"/>
    </xf>
    <xf numFmtId="0" fontId="14" fillId="4" borderId="14" xfId="0" applyFont="1" applyFill="1" applyBorder="1" applyAlignment="1">
      <alignment vertical="center"/>
    </xf>
    <xf numFmtId="0" fontId="14" fillId="4" borderId="14" xfId="0" applyFont="1" applyFill="1" applyBorder="1" applyAlignment="1">
      <alignment vertical="center" wrapText="1"/>
    </xf>
    <xf numFmtId="0" fontId="12" fillId="4" borderId="14" xfId="0" applyFont="1" applyFill="1" applyBorder="1" applyAlignment="1">
      <alignment vertical="center"/>
    </xf>
    <xf numFmtId="0" fontId="14" fillId="4" borderId="17" xfId="0" applyFont="1" applyFill="1" applyBorder="1" applyAlignment="1">
      <alignment vertical="center"/>
    </xf>
    <xf numFmtId="0" fontId="14" fillId="4" borderId="18" xfId="0" applyFont="1" applyFill="1" applyBorder="1" applyAlignment="1">
      <alignment vertical="center"/>
    </xf>
    <xf numFmtId="0" fontId="13" fillId="4" borderId="18"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5" fillId="4" borderId="0" xfId="0" applyFont="1" applyFill="1" applyAlignment="1">
      <alignment vertical="center"/>
    </xf>
    <xf numFmtId="0" fontId="0" fillId="0" borderId="15" xfId="0" applyBorder="1"/>
    <xf numFmtId="0" fontId="4" fillId="4" borderId="0" xfId="0" applyFont="1" applyFill="1" applyAlignment="1">
      <alignment horizontal="left" vertical="center"/>
    </xf>
    <xf numFmtId="0" fontId="8" fillId="4" borderId="0" xfId="0" applyFont="1" applyFill="1" applyAlignment="1">
      <alignment horizontal="center" vertical="center"/>
    </xf>
    <xf numFmtId="0" fontId="0" fillId="0" borderId="14" xfId="0" applyBorder="1"/>
    <xf numFmtId="0" fontId="11" fillId="4" borderId="0" xfId="0" applyFont="1" applyFill="1" applyAlignment="1">
      <alignment vertical="center"/>
    </xf>
    <xf numFmtId="0" fontId="14" fillId="4" borderId="0" xfId="0" applyFont="1" applyFill="1" applyAlignment="1">
      <alignment vertical="center"/>
    </xf>
    <xf numFmtId="0" fontId="15" fillId="4" borderId="0" xfId="0" applyFont="1" applyFill="1" applyAlignment="1">
      <alignment horizontal="left" vertical="center" wrapText="1"/>
    </xf>
    <xf numFmtId="10" fontId="14" fillId="4" borderId="0" xfId="0" applyNumberFormat="1" applyFont="1" applyFill="1" applyAlignment="1">
      <alignment horizontal="left" vertical="center"/>
    </xf>
    <xf numFmtId="0" fontId="13" fillId="4" borderId="0" xfId="0" applyFont="1" applyFill="1" applyAlignment="1">
      <alignment horizontal="center" vertical="center" wrapText="1"/>
    </xf>
    <xf numFmtId="0" fontId="12" fillId="4" borderId="0" xfId="0" applyFont="1" applyFill="1" applyAlignment="1">
      <alignment vertical="center"/>
    </xf>
    <xf numFmtId="0" fontId="6" fillId="4" borderId="0" xfId="0" applyFont="1" applyFill="1" applyAlignment="1">
      <alignment vertical="center"/>
    </xf>
    <xf numFmtId="0" fontId="3" fillId="0" borderId="26" xfId="0" applyFont="1" applyBorder="1" applyAlignment="1">
      <alignment horizontal="center" vertical="center"/>
    </xf>
    <xf numFmtId="0" fontId="18" fillId="0" borderId="0" xfId="0" applyFont="1"/>
    <xf numFmtId="0" fontId="18" fillId="0" borderId="14" xfId="0" applyFont="1" applyBorder="1"/>
    <xf numFmtId="0" fontId="18" fillId="0" borderId="15" xfId="0" applyFont="1" applyBorder="1"/>
    <xf numFmtId="0" fontId="17" fillId="3" borderId="37"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7" fillId="3" borderId="12" xfId="0" applyFont="1" applyFill="1" applyBorder="1" applyAlignment="1">
      <alignment horizontal="center" vertical="center" wrapText="1"/>
    </xf>
    <xf numFmtId="0" fontId="19" fillId="2" borderId="37" xfId="0" applyFont="1" applyFill="1" applyBorder="1" applyAlignment="1">
      <alignment horizontal="center" vertical="center" wrapText="1"/>
    </xf>
    <xf numFmtId="0" fontId="19" fillId="2" borderId="1" xfId="0" applyFont="1" applyFill="1" applyBorder="1" applyAlignment="1">
      <alignment vertical="center" wrapText="1"/>
    </xf>
    <xf numFmtId="0" fontId="19" fillId="2" borderId="1" xfId="0" applyFont="1" applyFill="1" applyBorder="1" applyAlignment="1">
      <alignment horizontal="center" vertical="center" wrapText="1"/>
    </xf>
    <xf numFmtId="4" fontId="19" fillId="2" borderId="12" xfId="0" applyNumberFormat="1" applyFont="1" applyFill="1" applyBorder="1" applyAlignment="1">
      <alignment horizontal="right" vertical="center" wrapText="1"/>
    </xf>
    <xf numFmtId="0" fontId="17" fillId="2" borderId="37" xfId="0" applyFont="1" applyFill="1" applyBorder="1" applyAlignment="1">
      <alignment horizontal="center" vertical="center" wrapText="1"/>
    </xf>
    <xf numFmtId="0" fontId="17" fillId="2" borderId="1" xfId="0" applyFont="1" applyFill="1" applyBorder="1" applyAlignment="1">
      <alignment vertical="center" wrapText="1"/>
    </xf>
    <xf numFmtId="0" fontId="17" fillId="2" borderId="1" xfId="0" applyFont="1" applyFill="1" applyBorder="1" applyAlignment="1">
      <alignment horizontal="center" vertical="center" wrapText="1"/>
    </xf>
    <xf numFmtId="4" fontId="17" fillId="2" borderId="12" xfId="0" applyNumberFormat="1" applyFont="1" applyFill="1" applyBorder="1" applyAlignment="1">
      <alignment horizontal="right" vertical="center" wrapText="1"/>
    </xf>
    <xf numFmtId="4" fontId="17" fillId="3" borderId="12" xfId="0" applyNumberFormat="1" applyFont="1" applyFill="1" applyBorder="1" applyAlignment="1">
      <alignment horizontal="right" vertical="center" wrapText="1"/>
    </xf>
    <xf numFmtId="0" fontId="19" fillId="2" borderId="37" xfId="0" applyFont="1" applyFill="1" applyBorder="1" applyAlignment="1">
      <alignment horizontal="center" vertical="center"/>
    </xf>
    <xf numFmtId="0" fontId="19" fillId="0" borderId="1" xfId="0" applyFont="1" applyBorder="1" applyAlignment="1">
      <alignment vertical="center" wrapText="1"/>
    </xf>
    <xf numFmtId="0" fontId="19" fillId="0" borderId="1" xfId="0" applyFont="1" applyBorder="1" applyAlignment="1">
      <alignment horizontal="center" vertical="center"/>
    </xf>
    <xf numFmtId="3" fontId="19" fillId="0" borderId="1" xfId="0" applyNumberFormat="1" applyFont="1" applyBorder="1" applyAlignment="1">
      <alignment horizontal="right" vertical="center"/>
    </xf>
    <xf numFmtId="4" fontId="19" fillId="2" borderId="3" xfId="0" applyNumberFormat="1" applyFont="1" applyFill="1" applyBorder="1" applyAlignment="1">
      <alignment horizontal="center" vertical="center" wrapText="1"/>
    </xf>
    <xf numFmtId="0" fontId="19" fillId="2" borderId="12" xfId="0" applyFont="1" applyFill="1" applyBorder="1" applyAlignment="1">
      <alignment horizontal="right" vertical="center"/>
    </xf>
    <xf numFmtId="0" fontId="17" fillId="2" borderId="1" xfId="0" applyFont="1" applyFill="1" applyBorder="1" applyAlignment="1">
      <alignment horizontal="justify"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right" vertical="center" wrapText="1"/>
    </xf>
    <xf numFmtId="4" fontId="17" fillId="2" borderId="12" xfId="0" applyNumberFormat="1" applyFont="1" applyFill="1" applyBorder="1" applyAlignment="1">
      <alignment horizontal="right" vertical="center"/>
    </xf>
    <xf numFmtId="0" fontId="19" fillId="2" borderId="1" xfId="0" applyFont="1" applyFill="1" applyBorder="1" applyAlignment="1">
      <alignment horizontal="justify" vertical="center" wrapText="1"/>
    </xf>
    <xf numFmtId="0" fontId="19" fillId="2" borderId="1" xfId="0" applyFont="1" applyFill="1" applyBorder="1" applyAlignment="1">
      <alignment horizontal="center" vertical="center"/>
    </xf>
    <xf numFmtId="10" fontId="19" fillId="2" borderId="1" xfId="1" applyNumberFormat="1" applyFont="1" applyFill="1" applyBorder="1" applyAlignment="1">
      <alignment horizontal="center" vertical="center" wrapText="1"/>
    </xf>
    <xf numFmtId="0" fontId="19" fillId="2" borderId="1" xfId="0" applyFont="1" applyFill="1" applyBorder="1" applyAlignment="1">
      <alignment horizontal="right" vertical="center" wrapText="1"/>
    </xf>
    <xf numFmtId="10" fontId="17" fillId="2" borderId="1" xfId="0" applyNumberFormat="1" applyFont="1" applyFill="1" applyBorder="1" applyAlignment="1">
      <alignment horizontal="center" vertical="center" wrapText="1"/>
    </xf>
    <xf numFmtId="4" fontId="19" fillId="2" borderId="12" xfId="0" applyNumberFormat="1" applyFont="1" applyFill="1" applyBorder="1" applyAlignment="1">
      <alignment horizontal="right" vertical="center"/>
    </xf>
    <xf numFmtId="0" fontId="17" fillId="3" borderId="37" xfId="0" applyFont="1" applyFill="1" applyBorder="1" applyAlignment="1">
      <alignment horizontal="center" vertical="center"/>
    </xf>
    <xf numFmtId="0" fontId="17" fillId="3" borderId="1" xfId="0" applyFont="1" applyFill="1" applyBorder="1" applyAlignment="1">
      <alignment horizontal="justify" vertical="center" wrapText="1"/>
    </xf>
    <xf numFmtId="0" fontId="17" fillId="3" borderId="1" xfId="0" applyFont="1" applyFill="1" applyBorder="1" applyAlignment="1">
      <alignment horizontal="center" vertical="center"/>
    </xf>
    <xf numFmtId="0" fontId="17" fillId="3" borderId="1" xfId="0" applyFont="1" applyFill="1" applyBorder="1" applyAlignment="1">
      <alignment horizontal="right" vertical="center" wrapText="1"/>
    </xf>
    <xf numFmtId="0" fontId="17" fillId="2" borderId="37" xfId="0" applyFont="1" applyFill="1" applyBorder="1" applyAlignment="1">
      <alignment horizontal="center" vertical="center"/>
    </xf>
    <xf numFmtId="0" fontId="18" fillId="0" borderId="17" xfId="0" applyFont="1" applyBorder="1" applyAlignment="1">
      <alignment vertical="center"/>
    </xf>
    <xf numFmtId="0" fontId="18" fillId="0" borderId="18" xfId="0" applyFont="1" applyBorder="1" applyAlignment="1">
      <alignment vertical="center"/>
    </xf>
    <xf numFmtId="44" fontId="18" fillId="0" borderId="18" xfId="3" applyFont="1" applyBorder="1" applyAlignment="1">
      <alignment vertical="center"/>
    </xf>
    <xf numFmtId="0" fontId="18" fillId="0" borderId="19" xfId="0" applyFont="1" applyBorder="1" applyAlignment="1">
      <alignment vertical="center"/>
    </xf>
    <xf numFmtId="0" fontId="18" fillId="0" borderId="0" xfId="0" applyFont="1" applyAlignment="1">
      <alignment vertical="center"/>
    </xf>
    <xf numFmtId="165" fontId="19" fillId="2" borderId="1" xfId="2" applyNumberFormat="1" applyFont="1" applyFill="1" applyBorder="1" applyAlignment="1">
      <alignment horizontal="center" vertical="center" wrapText="1"/>
    </xf>
    <xf numFmtId="165" fontId="19" fillId="2" borderId="12" xfId="2" applyNumberFormat="1" applyFont="1" applyFill="1" applyBorder="1" applyAlignment="1">
      <alignment horizontal="right" vertical="center" wrapText="1"/>
    </xf>
    <xf numFmtId="165" fontId="17" fillId="2" borderId="1" xfId="2" applyNumberFormat="1" applyFont="1" applyFill="1" applyBorder="1" applyAlignment="1">
      <alignment horizontal="center" vertical="center" wrapText="1"/>
    </xf>
    <xf numFmtId="165" fontId="17" fillId="2" borderId="1" xfId="2" applyNumberFormat="1" applyFont="1" applyFill="1" applyBorder="1" applyAlignment="1">
      <alignment vertical="center" wrapText="1"/>
    </xf>
    <xf numFmtId="165" fontId="17" fillId="2" borderId="12" xfId="2" applyNumberFormat="1" applyFont="1" applyFill="1" applyBorder="1" applyAlignment="1">
      <alignment horizontal="right" vertical="center" wrapText="1"/>
    </xf>
    <xf numFmtId="165" fontId="17" fillId="3" borderId="1" xfId="2" applyNumberFormat="1" applyFont="1" applyFill="1" applyBorder="1" applyAlignment="1">
      <alignment horizontal="center" vertical="center" wrapText="1"/>
    </xf>
    <xf numFmtId="165" fontId="17" fillId="3" borderId="1" xfId="2" applyNumberFormat="1" applyFont="1" applyFill="1" applyBorder="1" applyAlignment="1">
      <alignment vertical="center" wrapText="1"/>
    </xf>
    <xf numFmtId="165" fontId="17" fillId="3" borderId="12" xfId="2" applyNumberFormat="1" applyFont="1" applyFill="1" applyBorder="1" applyAlignment="1">
      <alignment horizontal="right" vertical="center" wrapText="1"/>
    </xf>
    <xf numFmtId="4" fontId="19" fillId="0" borderId="3" xfId="0" applyNumberFormat="1" applyFont="1" applyBorder="1" applyAlignment="1">
      <alignment horizontal="right" vertical="center"/>
    </xf>
    <xf numFmtId="4" fontId="17" fillId="2" borderId="1" xfId="0" applyNumberFormat="1" applyFont="1" applyFill="1" applyBorder="1" applyAlignment="1">
      <alignment horizontal="right" vertical="center" wrapText="1"/>
    </xf>
    <xf numFmtId="4" fontId="19" fillId="5" borderId="3" xfId="0" applyNumberFormat="1" applyFont="1" applyFill="1" applyBorder="1" applyAlignment="1">
      <alignment horizontal="right" vertical="center"/>
    </xf>
    <xf numFmtId="4" fontId="19" fillId="5" borderId="12" xfId="0" applyNumberFormat="1" applyFont="1" applyFill="1" applyBorder="1" applyAlignment="1">
      <alignment horizontal="right" vertical="center" wrapText="1"/>
    </xf>
    <xf numFmtId="4" fontId="19" fillId="0" borderId="12" xfId="0" applyNumberFormat="1" applyFont="1" applyBorder="1" applyAlignment="1">
      <alignment horizontal="right" vertical="center" wrapText="1"/>
    </xf>
    <xf numFmtId="4" fontId="19" fillId="5" borderId="5" xfId="0" applyNumberFormat="1" applyFont="1" applyFill="1" applyBorder="1" applyAlignment="1">
      <alignment horizontal="right" vertical="center"/>
    </xf>
    <xf numFmtId="0" fontId="19" fillId="5" borderId="5" xfId="0" applyFont="1" applyFill="1" applyBorder="1" applyAlignment="1">
      <alignment horizontal="justify" vertical="center" wrapText="1"/>
    </xf>
    <xf numFmtId="0" fontId="18" fillId="0" borderId="0" xfId="0" applyFont="1" applyAlignment="1">
      <alignment horizontal="center"/>
    </xf>
    <xf numFmtId="165" fontId="18" fillId="0" borderId="0" xfId="0" applyNumberFormat="1" applyFont="1"/>
    <xf numFmtId="43" fontId="18" fillId="0" borderId="0" xfId="0" applyNumberFormat="1" applyFont="1"/>
    <xf numFmtId="10" fontId="18" fillId="0" borderId="0" xfId="1" applyNumberFormat="1" applyFont="1" applyBorder="1"/>
    <xf numFmtId="10" fontId="18" fillId="0" borderId="0" xfId="1" applyNumberFormat="1" applyFont="1"/>
    <xf numFmtId="10" fontId="19" fillId="2" borderId="3" xfId="1" applyNumberFormat="1" applyFont="1" applyFill="1" applyBorder="1" applyAlignment="1">
      <alignment horizontal="center" vertical="center" wrapText="1"/>
    </xf>
    <xf numFmtId="0" fontId="19" fillId="5" borderId="37" xfId="0" applyFont="1" applyFill="1" applyBorder="1" applyAlignment="1">
      <alignment horizontal="center" vertical="center"/>
    </xf>
    <xf numFmtId="0" fontId="19" fillId="5" borderId="5" xfId="0" applyFont="1" applyFill="1" applyBorder="1" applyAlignment="1">
      <alignment horizontal="center" vertical="center"/>
    </xf>
    <xf numFmtId="0" fontId="19" fillId="5" borderId="5" xfId="0" applyFont="1" applyFill="1" applyBorder="1" applyAlignment="1">
      <alignment horizontal="right" vertical="center"/>
    </xf>
    <xf numFmtId="4" fontId="19" fillId="5" borderId="1" xfId="0" applyNumberFormat="1" applyFont="1" applyFill="1" applyBorder="1" applyAlignment="1">
      <alignment horizontal="right" vertical="center"/>
    </xf>
    <xf numFmtId="4" fontId="19" fillId="5" borderId="12" xfId="0" applyNumberFormat="1" applyFont="1" applyFill="1" applyBorder="1" applyAlignment="1">
      <alignment horizontal="right" vertical="center"/>
    </xf>
    <xf numFmtId="164" fontId="21" fillId="4" borderId="0" xfId="0" applyNumberFormat="1" applyFont="1" applyFill="1" applyAlignment="1">
      <alignment horizontal="left" vertical="center"/>
    </xf>
    <xf numFmtId="0" fontId="22" fillId="4" borderId="0" xfId="0" applyFont="1" applyFill="1" applyAlignment="1">
      <alignment vertical="center"/>
    </xf>
    <xf numFmtId="0" fontId="21" fillId="4" borderId="0" xfId="0" applyFont="1" applyFill="1" applyAlignment="1">
      <alignment horizontal="left" vertical="center"/>
    </xf>
    <xf numFmtId="0" fontId="23" fillId="0" borderId="0" xfId="0" applyFont="1"/>
    <xf numFmtId="0" fontId="21" fillId="4" borderId="0" xfId="0" applyFont="1" applyFill="1" applyAlignment="1">
      <alignment vertical="center"/>
    </xf>
    <xf numFmtId="0" fontId="21" fillId="4" borderId="4" xfId="0" applyFont="1" applyFill="1" applyBorder="1" applyAlignment="1">
      <alignment horizontal="left" vertical="center"/>
    </xf>
    <xf numFmtId="0" fontId="21" fillId="4" borderId="2" xfId="0" applyFont="1" applyFill="1" applyBorder="1" applyAlignment="1">
      <alignment horizontal="left" vertical="center"/>
    </xf>
    <xf numFmtId="0" fontId="21" fillId="4" borderId="4" xfId="0" applyFont="1" applyFill="1" applyBorder="1" applyAlignment="1">
      <alignment horizontal="left" vertical="center" wrapText="1"/>
    </xf>
    <xf numFmtId="0" fontId="25" fillId="0" borderId="0" xfId="0" applyFont="1"/>
    <xf numFmtId="0" fontId="21" fillId="0" borderId="7" xfId="0" applyFont="1" applyBorder="1" applyAlignment="1">
      <alignment vertical="center"/>
    </xf>
    <xf numFmtId="0" fontId="21" fillId="0" borderId="13" xfId="0" applyFont="1" applyBorder="1" applyAlignment="1">
      <alignment vertical="center"/>
    </xf>
    <xf numFmtId="0" fontId="21" fillId="0" borderId="43" xfId="0" applyFont="1" applyBorder="1" applyAlignment="1">
      <alignment vertical="center"/>
    </xf>
    <xf numFmtId="0" fontId="24" fillId="0" borderId="0" xfId="0" applyFont="1" applyAlignment="1">
      <alignment vertical="center"/>
    </xf>
    <xf numFmtId="0" fontId="21" fillId="0" borderId="45" xfId="0" applyFont="1" applyBorder="1" applyAlignment="1">
      <alignment vertical="center"/>
    </xf>
    <xf numFmtId="0" fontId="21" fillId="0" borderId="23" xfId="0" applyFont="1" applyBorder="1" applyAlignment="1">
      <alignment vertical="center"/>
    </xf>
    <xf numFmtId="49" fontId="21" fillId="0" borderId="28" xfId="0" applyNumberFormat="1" applyFont="1" applyBorder="1" applyAlignment="1">
      <alignment vertical="center"/>
    </xf>
    <xf numFmtId="49" fontId="21" fillId="0" borderId="30" xfId="0" applyNumberFormat="1" applyFont="1" applyBorder="1" applyAlignment="1">
      <alignment vertical="center"/>
    </xf>
    <xf numFmtId="0" fontId="22" fillId="4" borderId="6" xfId="0" applyFont="1" applyFill="1" applyBorder="1" applyAlignment="1">
      <alignment vertical="center"/>
    </xf>
    <xf numFmtId="0" fontId="25" fillId="0" borderId="7" xfId="0" applyFont="1" applyBorder="1"/>
    <xf numFmtId="0" fontId="22" fillId="4" borderId="7" xfId="0" applyFont="1" applyFill="1" applyBorder="1" applyAlignment="1">
      <alignment vertical="center"/>
    </xf>
    <xf numFmtId="0" fontId="22" fillId="4" borderId="13" xfId="0" applyFont="1" applyFill="1" applyBorder="1" applyAlignment="1">
      <alignment vertical="center"/>
    </xf>
    <xf numFmtId="0" fontId="29" fillId="4" borderId="14" xfId="0" applyFont="1" applyFill="1" applyBorder="1" applyAlignment="1">
      <alignment vertical="center"/>
    </xf>
    <xf numFmtId="0" fontId="22" fillId="4" borderId="15" xfId="0" applyFont="1" applyFill="1" applyBorder="1" applyAlignment="1">
      <alignment vertical="center"/>
    </xf>
    <xf numFmtId="0" fontId="22" fillId="4" borderId="14" xfId="0" applyFont="1" applyFill="1" applyBorder="1" applyAlignment="1">
      <alignment vertical="center"/>
    </xf>
    <xf numFmtId="0" fontId="30" fillId="4" borderId="15" xfId="0" applyFont="1" applyFill="1" applyBorder="1" applyAlignment="1">
      <alignment vertical="center"/>
    </xf>
    <xf numFmtId="0" fontId="22" fillId="4" borderId="14" xfId="0" applyFont="1" applyFill="1" applyBorder="1" applyAlignment="1">
      <alignment horizontal="left" vertical="center"/>
    </xf>
    <xf numFmtId="0" fontId="22" fillId="4" borderId="0" xfId="0" applyFont="1" applyFill="1" applyAlignment="1">
      <alignment horizontal="left" vertical="center"/>
    </xf>
    <xf numFmtId="0" fontId="22" fillId="4" borderId="14" xfId="0" applyFont="1" applyFill="1" applyBorder="1" applyAlignment="1">
      <alignment horizontal="center" vertical="center"/>
    </xf>
    <xf numFmtId="0" fontId="22" fillId="4" borderId="0" xfId="0" applyFont="1" applyFill="1" applyAlignment="1">
      <alignment horizontal="center" vertical="center"/>
    </xf>
    <xf numFmtId="0" fontId="22" fillId="4" borderId="15" xfId="0" applyFont="1" applyFill="1" applyBorder="1" applyAlignment="1">
      <alignment horizontal="center" vertical="center"/>
    </xf>
    <xf numFmtId="0" fontId="25" fillId="0" borderId="17" xfId="0" applyFont="1" applyBorder="1"/>
    <xf numFmtId="0" fontId="25" fillId="0" borderId="18" xfId="0" applyFont="1" applyBorder="1"/>
    <xf numFmtId="0" fontId="25" fillId="0" borderId="19" xfId="0" applyFont="1" applyBorder="1"/>
    <xf numFmtId="0" fontId="28" fillId="0" borderId="0" xfId="0" applyFont="1" applyAlignment="1">
      <alignment horizontal="center" vertical="center" wrapText="1"/>
    </xf>
    <xf numFmtId="165" fontId="28" fillId="5" borderId="3" xfId="2" applyNumberFormat="1" applyFont="1" applyFill="1" applyBorder="1" applyAlignment="1">
      <alignment horizontal="center" vertical="center" wrapText="1"/>
    </xf>
    <xf numFmtId="165" fontId="28" fillId="5" borderId="1" xfId="2" applyNumberFormat="1" applyFont="1" applyFill="1" applyBorder="1" applyAlignment="1">
      <alignment horizontal="center" vertical="center" wrapText="1"/>
    </xf>
    <xf numFmtId="165" fontId="28" fillId="5" borderId="37" xfId="2" applyNumberFormat="1" applyFont="1" applyFill="1" applyBorder="1" applyAlignment="1">
      <alignment horizontal="center" vertical="center" wrapText="1"/>
    </xf>
    <xf numFmtId="4" fontId="28" fillId="0" borderId="0" xfId="2" applyNumberFormat="1" applyFont="1" applyFill="1" applyBorder="1" applyAlignment="1">
      <alignment horizontal="right" vertical="center" wrapText="1"/>
    </xf>
    <xf numFmtId="4" fontId="23" fillId="5" borderId="1" xfId="0" applyNumberFormat="1" applyFont="1" applyFill="1" applyBorder="1"/>
    <xf numFmtId="0" fontId="23" fillId="5" borderId="1" xfId="0" applyFont="1" applyFill="1" applyBorder="1"/>
    <xf numFmtId="0" fontId="23" fillId="0" borderId="1" xfId="0" applyFont="1" applyBorder="1"/>
    <xf numFmtId="165" fontId="23" fillId="0" borderId="1" xfId="0" applyNumberFormat="1" applyFont="1" applyBorder="1"/>
    <xf numFmtId="167" fontId="23" fillId="0" borderId="1" xfId="0" applyNumberFormat="1" applyFont="1" applyBorder="1"/>
    <xf numFmtId="0" fontId="31" fillId="0" borderId="6" xfId="0" applyFont="1" applyBorder="1" applyAlignment="1">
      <alignment vertical="center"/>
    </xf>
    <xf numFmtId="0" fontId="25" fillId="0" borderId="7" xfId="0" applyFont="1" applyBorder="1" applyAlignment="1">
      <alignment vertical="center"/>
    </xf>
    <xf numFmtId="44" fontId="25" fillId="0" borderId="7" xfId="3" applyFont="1" applyBorder="1" applyAlignment="1">
      <alignment vertical="center"/>
    </xf>
    <xf numFmtId="0" fontId="25" fillId="0" borderId="14" xfId="0" applyFont="1" applyBorder="1" applyAlignment="1">
      <alignment vertical="center"/>
    </xf>
    <xf numFmtId="0" fontId="25" fillId="0" borderId="0" xfId="0" applyFont="1" applyAlignment="1">
      <alignment vertical="center"/>
    </xf>
    <xf numFmtId="44" fontId="25" fillId="0" borderId="0" xfId="3" applyFont="1" applyBorder="1" applyAlignment="1">
      <alignment vertical="center"/>
    </xf>
    <xf numFmtId="8" fontId="25" fillId="0" borderId="0" xfId="3" applyNumberFormat="1" applyFont="1" applyBorder="1" applyAlignment="1">
      <alignment vertical="center"/>
    </xf>
    <xf numFmtId="0" fontId="24" fillId="4" borderId="6" xfId="0" applyFont="1" applyFill="1" applyBorder="1" applyAlignment="1">
      <alignment vertical="center"/>
    </xf>
    <xf numFmtId="0" fontId="24" fillId="4" borderId="7" xfId="0" applyFont="1" applyFill="1" applyBorder="1" applyAlignment="1">
      <alignment vertical="center"/>
    </xf>
    <xf numFmtId="0" fontId="21" fillId="4" borderId="7" xfId="0" applyFont="1" applyFill="1" applyBorder="1" applyAlignment="1">
      <alignment horizontal="center" vertical="center" wrapText="1"/>
    </xf>
    <xf numFmtId="0" fontId="21" fillId="4" borderId="14" xfId="0" applyFont="1" applyFill="1" applyBorder="1" applyAlignment="1">
      <alignment vertical="center"/>
    </xf>
    <xf numFmtId="0" fontId="21" fillId="4" borderId="0" xfId="0" applyFont="1" applyFill="1" applyAlignment="1">
      <alignment horizontal="left" vertical="center" wrapText="1"/>
    </xf>
    <xf numFmtId="0" fontId="21" fillId="4" borderId="14" xfId="0" applyFont="1" applyFill="1" applyBorder="1" applyAlignment="1">
      <alignment vertical="center" wrapText="1"/>
    </xf>
    <xf numFmtId="10" fontId="21" fillId="4" borderId="0" xfId="0" applyNumberFormat="1" applyFont="1" applyFill="1" applyAlignment="1">
      <alignment horizontal="left" vertical="center"/>
    </xf>
    <xf numFmtId="0" fontId="24" fillId="4" borderId="14" xfId="0" applyFont="1" applyFill="1" applyBorder="1" applyAlignment="1">
      <alignment vertical="center"/>
    </xf>
    <xf numFmtId="0" fontId="24" fillId="4" borderId="0" xfId="0" applyFont="1" applyFill="1" applyAlignment="1">
      <alignment vertical="center"/>
    </xf>
    <xf numFmtId="0" fontId="21" fillId="4" borderId="0" xfId="0" applyFont="1" applyFill="1" applyAlignment="1">
      <alignment horizontal="center" vertical="center" wrapText="1"/>
    </xf>
    <xf numFmtId="0" fontId="21" fillId="4" borderId="17" xfId="0" applyFont="1" applyFill="1" applyBorder="1" applyAlignment="1">
      <alignment vertical="center"/>
    </xf>
    <xf numFmtId="0" fontId="21" fillId="4" borderId="18" xfId="0" applyFont="1" applyFill="1" applyBorder="1" applyAlignment="1">
      <alignment vertical="center"/>
    </xf>
    <xf numFmtId="0" fontId="21" fillId="4" borderId="18" xfId="0" applyFont="1" applyFill="1" applyBorder="1" applyAlignment="1">
      <alignment horizontal="center" vertical="center" wrapText="1"/>
    </xf>
    <xf numFmtId="0" fontId="28" fillId="6" borderId="0" xfId="0" applyFont="1" applyFill="1" applyAlignment="1">
      <alignment horizontal="center" vertical="center" wrapText="1"/>
    </xf>
    <xf numFmtId="0" fontId="26" fillId="2" borderId="0" xfId="0" applyFont="1" applyFill="1" applyAlignment="1">
      <alignment vertical="center" wrapText="1"/>
    </xf>
    <xf numFmtId="0" fontId="26" fillId="2" borderId="0" xfId="0" applyFont="1" applyFill="1" applyAlignment="1">
      <alignment horizontal="center" vertical="center" wrapText="1"/>
    </xf>
    <xf numFmtId="4" fontId="26" fillId="2" borderId="0" xfId="0" applyNumberFormat="1" applyFont="1" applyFill="1" applyAlignment="1">
      <alignment horizontal="right" vertical="center" wrapText="1"/>
    </xf>
    <xf numFmtId="0" fontId="22" fillId="4" borderId="11" xfId="0" applyFont="1" applyFill="1" applyBorder="1" applyAlignment="1">
      <alignment vertical="center"/>
    </xf>
    <xf numFmtId="0" fontId="22" fillId="4" borderId="23" xfId="0" applyFont="1" applyFill="1" applyBorder="1" applyAlignment="1">
      <alignment vertical="center"/>
    </xf>
    <xf numFmtId="0" fontId="22" fillId="4" borderId="45" xfId="0" applyFont="1" applyFill="1" applyBorder="1" applyAlignment="1">
      <alignment vertical="center"/>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4" fontId="24" fillId="0" borderId="1" xfId="0" applyNumberFormat="1" applyFont="1" applyBorder="1" applyAlignment="1" applyProtection="1">
      <alignment horizontal="right" vertical="center"/>
      <protection locked="0"/>
    </xf>
    <xf numFmtId="4" fontId="24" fillId="0" borderId="2" xfId="0" applyNumberFormat="1" applyFont="1" applyBorder="1" applyAlignment="1" applyProtection="1">
      <alignment horizontal="right" vertical="center"/>
      <protection locked="0"/>
    </xf>
    <xf numFmtId="4" fontId="25" fillId="0" borderId="1" xfId="0" applyNumberFormat="1" applyFont="1" applyBorder="1" applyAlignment="1" applyProtection="1">
      <alignment horizontal="right" vertical="center"/>
      <protection locked="0"/>
    </xf>
    <xf numFmtId="4" fontId="25" fillId="0" borderId="12" xfId="0" applyNumberFormat="1" applyFont="1" applyBorder="1" applyAlignment="1" applyProtection="1">
      <alignment horizontal="right" vertical="center"/>
      <protection locked="0"/>
    </xf>
    <xf numFmtId="4" fontId="25" fillId="0" borderId="1" xfId="0" applyNumberFormat="1" applyFont="1" applyBorder="1" applyAlignment="1">
      <alignment horizontal="right" vertical="center"/>
    </xf>
    <xf numFmtId="4" fontId="25" fillId="8" borderId="1" xfId="0" applyNumberFormat="1" applyFont="1" applyFill="1" applyBorder="1" applyAlignment="1" applyProtection="1">
      <alignment horizontal="right" vertical="center"/>
      <protection locked="0"/>
    </xf>
    <xf numFmtId="0" fontId="24" fillId="0" borderId="1" xfId="0" applyFont="1" applyBorder="1" applyAlignment="1">
      <alignment wrapText="1"/>
    </xf>
    <xf numFmtId="0" fontId="24" fillId="0" borderId="1" xfId="0" applyFont="1" applyBorder="1" applyAlignment="1">
      <alignment horizontal="center" wrapText="1"/>
    </xf>
    <xf numFmtId="0" fontId="24" fillId="0" borderId="1" xfId="0" applyFont="1" applyBorder="1" applyAlignment="1">
      <alignment vertical="center" wrapText="1"/>
    </xf>
    <xf numFmtId="0" fontId="26" fillId="0" borderId="1" xfId="0" applyFont="1" applyBorder="1" applyAlignment="1">
      <alignment horizontal="right" vertical="center" wrapText="1"/>
    </xf>
    <xf numFmtId="0" fontId="24" fillId="0" borderId="1" xfId="0" applyFont="1" applyBorder="1" applyAlignment="1">
      <alignment horizontal="right" wrapText="1"/>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right"/>
    </xf>
    <xf numFmtId="0" fontId="24" fillId="0" borderId="0" xfId="0" applyFont="1" applyAlignment="1">
      <alignment horizontal="center" vertical="center"/>
    </xf>
    <xf numFmtId="0" fontId="25" fillId="0" borderId="0" xfId="0" applyFont="1" applyAlignment="1">
      <alignment horizontal="center" vertical="center" wrapText="1"/>
    </xf>
    <xf numFmtId="167" fontId="26" fillId="2" borderId="0" xfId="3" applyNumberFormat="1" applyFont="1" applyFill="1" applyBorder="1" applyAlignment="1" applyProtection="1">
      <alignment horizontal="center" vertical="center" wrapText="1"/>
    </xf>
    <xf numFmtId="167" fontId="25" fillId="0" borderId="0" xfId="3" applyNumberFormat="1" applyFont="1" applyBorder="1" applyAlignment="1" applyProtection="1">
      <alignment horizontal="center" vertical="center"/>
      <protection locked="0"/>
    </xf>
    <xf numFmtId="167" fontId="25" fillId="4" borderId="0" xfId="3" applyNumberFormat="1" applyFont="1" applyFill="1" applyBorder="1" applyAlignment="1" applyProtection="1">
      <alignment horizontal="center" vertical="center"/>
    </xf>
    <xf numFmtId="166" fontId="26" fillId="0" borderId="0" xfId="0" applyNumberFormat="1" applyFont="1" applyAlignment="1">
      <alignment horizontal="center" vertical="center" shrinkToFit="1"/>
    </xf>
    <xf numFmtId="167" fontId="24" fillId="0" borderId="0" xfId="0" applyNumberFormat="1" applyFont="1" applyAlignment="1">
      <alignment horizontal="center" vertical="center"/>
    </xf>
    <xf numFmtId="4" fontId="24" fillId="0" borderId="0" xfId="0" applyNumberFormat="1" applyFont="1" applyAlignment="1">
      <alignment horizontal="center" vertical="center"/>
    </xf>
    <xf numFmtId="0" fontId="24" fillId="0" borderId="4" xfId="0" applyFont="1" applyBorder="1" applyAlignment="1">
      <alignment vertical="center"/>
    </xf>
    <xf numFmtId="0" fontId="21" fillId="7" borderId="0" xfId="0" applyFont="1" applyFill="1" applyAlignment="1">
      <alignment horizontal="center" vertical="center" wrapText="1"/>
    </xf>
    <xf numFmtId="9" fontId="25" fillId="0" borderId="0" xfId="0" applyNumberFormat="1" applyFont="1"/>
    <xf numFmtId="167" fontId="25" fillId="0" borderId="0" xfId="0" applyNumberFormat="1" applyFont="1"/>
    <xf numFmtId="4" fontId="25" fillId="0" borderId="0" xfId="0" applyNumberFormat="1" applyFont="1"/>
    <xf numFmtId="0" fontId="23" fillId="7" borderId="0" xfId="0" applyFont="1" applyFill="1" applyAlignment="1">
      <alignment horizontal="center" wrapText="1"/>
    </xf>
    <xf numFmtId="0" fontId="26" fillId="0" borderId="0" xfId="0" applyFont="1" applyAlignment="1">
      <alignment horizontal="center" vertical="center" wrapText="1"/>
    </xf>
    <xf numFmtId="167" fontId="26" fillId="2" borderId="0" xfId="3" applyNumberFormat="1" applyFont="1" applyFill="1" applyBorder="1" applyAlignment="1" applyProtection="1">
      <alignment horizontal="center" vertical="center" wrapText="1"/>
      <protection locked="0"/>
    </xf>
    <xf numFmtId="167" fontId="25" fillId="4" borderId="0" xfId="3" applyNumberFormat="1" applyFont="1" applyFill="1" applyBorder="1" applyAlignment="1" applyProtection="1">
      <alignment vertical="center"/>
    </xf>
    <xf numFmtId="167" fontId="26" fillId="2" borderId="0" xfId="3" applyNumberFormat="1" applyFont="1" applyFill="1" applyBorder="1" applyAlignment="1" applyProtection="1">
      <alignment horizontal="right" vertical="center" wrapText="1"/>
    </xf>
    <xf numFmtId="167" fontId="26" fillId="0" borderId="0" xfId="0" applyNumberFormat="1" applyFont="1" applyAlignment="1">
      <alignment vertical="center" wrapText="1"/>
    </xf>
    <xf numFmtId="167" fontId="26" fillId="0" borderId="0" xfId="0" applyNumberFormat="1" applyFont="1" applyAlignment="1">
      <alignment horizontal="left" vertical="center" wrapText="1"/>
    </xf>
    <xf numFmtId="4" fontId="25" fillId="4" borderId="1" xfId="0" applyNumberFormat="1" applyFont="1" applyFill="1" applyBorder="1" applyAlignment="1">
      <alignment horizontal="right" vertical="center"/>
    </xf>
    <xf numFmtId="0" fontId="33" fillId="3" borderId="37" xfId="0" applyFont="1" applyFill="1" applyBorder="1" applyAlignment="1">
      <alignment horizontal="center" vertical="center" wrapText="1"/>
    </xf>
    <xf numFmtId="0" fontId="34" fillId="3" borderId="4" xfId="0" applyFont="1" applyFill="1" applyBorder="1" applyAlignment="1">
      <alignment vertical="center" wrapText="1"/>
    </xf>
    <xf numFmtId="0" fontId="34" fillId="3" borderId="1" xfId="0" applyFont="1" applyFill="1" applyBorder="1" applyAlignment="1" applyProtection="1">
      <alignment horizontal="center" vertical="center" wrapText="1"/>
      <protection locked="0"/>
    </xf>
    <xf numFmtId="0" fontId="33" fillId="3" borderId="1"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3" fillId="3" borderId="12" xfId="0" applyFont="1" applyFill="1" applyBorder="1" applyAlignment="1">
      <alignment horizontal="center" vertical="center" wrapText="1"/>
    </xf>
    <xf numFmtId="0" fontId="35" fillId="0" borderId="0" xfId="0" applyFont="1" applyAlignment="1">
      <alignment horizontal="center"/>
    </xf>
    <xf numFmtId="0" fontId="33" fillId="0" borderId="0" xfId="0" applyFont="1" applyAlignment="1">
      <alignment horizontal="center" vertical="center" wrapText="1"/>
    </xf>
    <xf numFmtId="4" fontId="25" fillId="0" borderId="1" xfId="0" applyNumberFormat="1" applyFont="1" applyBorder="1"/>
    <xf numFmtId="4" fontId="25" fillId="4" borderId="1" xfId="0" applyNumberFormat="1" applyFont="1" applyFill="1" applyBorder="1"/>
    <xf numFmtId="0" fontId="25" fillId="4" borderId="1" xfId="0" applyFont="1" applyFill="1" applyBorder="1"/>
    <xf numFmtId="0" fontId="25" fillId="0" borderId="1" xfId="0" applyFont="1" applyBorder="1" applyAlignment="1">
      <alignment horizontal="center"/>
    </xf>
    <xf numFmtId="0" fontId="24" fillId="0" borderId="1" xfId="0" applyFont="1" applyBorder="1" applyAlignment="1">
      <alignment horizontal="center" vertical="center" wrapText="1"/>
    </xf>
    <xf numFmtId="0" fontId="25" fillId="0" borderId="2" xfId="0" applyFont="1" applyBorder="1" applyAlignment="1">
      <alignment horizontal="center"/>
    </xf>
    <xf numFmtId="0" fontId="25" fillId="0" borderId="1" xfId="0" applyFont="1" applyBorder="1" applyAlignment="1">
      <alignment horizontal="center" vertical="center"/>
    </xf>
    <xf numFmtId="2" fontId="22" fillId="4" borderId="0" xfId="0" applyNumberFormat="1" applyFont="1" applyFill="1" applyAlignment="1">
      <alignment horizontal="center" vertical="center"/>
    </xf>
    <xf numFmtId="167" fontId="21" fillId="4" borderId="0" xfId="0" applyNumberFormat="1" applyFont="1" applyFill="1" applyAlignment="1">
      <alignment horizontal="left" vertical="center"/>
    </xf>
    <xf numFmtId="167" fontId="22" fillId="4" borderId="0" xfId="0" applyNumberFormat="1" applyFont="1" applyFill="1" applyAlignment="1">
      <alignment horizontal="center" vertical="center"/>
    </xf>
    <xf numFmtId="167" fontId="25" fillId="0" borderId="18" xfId="0" applyNumberFormat="1" applyFont="1" applyBorder="1"/>
    <xf numFmtId="4" fontId="25" fillId="0" borderId="2" xfId="0" applyNumberFormat="1" applyFont="1" applyBorder="1" applyAlignment="1" applyProtection="1">
      <alignment horizontal="right" vertical="center"/>
      <protection locked="0"/>
    </xf>
    <xf numFmtId="4" fontId="25" fillId="4" borderId="2" xfId="0" applyNumberFormat="1" applyFont="1" applyFill="1" applyBorder="1" applyAlignment="1" applyProtection="1">
      <alignment horizontal="right" vertical="center"/>
      <protection locked="0"/>
    </xf>
    <xf numFmtId="0" fontId="25" fillId="0" borderId="2" xfId="0" applyFont="1" applyBorder="1"/>
    <xf numFmtId="4" fontId="24" fillId="0" borderId="52" xfId="0" applyNumberFormat="1" applyFont="1" applyBorder="1" applyAlignment="1" applyProtection="1">
      <alignment horizontal="right" vertical="center"/>
      <protection locked="0"/>
    </xf>
    <xf numFmtId="4" fontId="24" fillId="0" borderId="22" xfId="0" applyNumberFormat="1" applyFont="1" applyBorder="1" applyAlignment="1" applyProtection="1">
      <alignment horizontal="right" vertical="center"/>
      <protection locked="0"/>
    </xf>
    <xf numFmtId="0" fontId="25" fillId="0" borderId="2" xfId="0" applyFont="1" applyBorder="1" applyAlignment="1">
      <alignment horizontal="center" vertical="center"/>
    </xf>
    <xf numFmtId="165" fontId="28" fillId="5" borderId="0" xfId="2" applyNumberFormat="1" applyFont="1" applyFill="1" applyBorder="1" applyAlignment="1">
      <alignment horizontal="center" vertical="center" wrapText="1"/>
    </xf>
    <xf numFmtId="44" fontId="26" fillId="0" borderId="1" xfId="3" applyFont="1" applyBorder="1" applyAlignment="1">
      <alignment horizontal="center" vertical="center" wrapText="1"/>
    </xf>
    <xf numFmtId="167" fontId="25" fillId="0" borderId="37" xfId="0" applyNumberFormat="1" applyFont="1" applyBorder="1" applyAlignment="1">
      <alignment horizontal="right" vertical="center"/>
    </xf>
    <xf numFmtId="167" fontId="25" fillId="0" borderId="1" xfId="0" applyNumberFormat="1" applyFont="1" applyBorder="1" applyAlignment="1">
      <alignment horizontal="right" vertical="center"/>
    </xf>
    <xf numFmtId="167" fontId="35" fillId="0" borderId="0" xfId="0" applyNumberFormat="1" applyFont="1" applyAlignment="1">
      <alignment horizontal="right"/>
    </xf>
    <xf numFmtId="167" fontId="39" fillId="4" borderId="45" xfId="0" applyNumberFormat="1" applyFont="1" applyFill="1" applyBorder="1" applyAlignment="1">
      <alignment horizontal="right" vertical="center"/>
    </xf>
    <xf numFmtId="167" fontId="39" fillId="4" borderId="7" xfId="0" applyNumberFormat="1" applyFont="1" applyFill="1" applyBorder="1" applyAlignment="1">
      <alignment horizontal="right" vertical="center"/>
    </xf>
    <xf numFmtId="167" fontId="39" fillId="4" borderId="0" xfId="0" applyNumberFormat="1" applyFont="1" applyFill="1" applyAlignment="1">
      <alignment horizontal="right" vertical="center"/>
    </xf>
    <xf numFmtId="167" fontId="36" fillId="0" borderId="0" xfId="0" applyNumberFormat="1" applyFont="1" applyAlignment="1">
      <alignment horizontal="right"/>
    </xf>
    <xf numFmtId="167" fontId="34" fillId="4" borderId="0" xfId="0" applyNumberFormat="1" applyFont="1" applyFill="1" applyAlignment="1">
      <alignment horizontal="right" vertical="center"/>
    </xf>
    <xf numFmtId="167" fontId="35" fillId="0" borderId="18" xfId="0" applyNumberFormat="1" applyFont="1" applyBorder="1" applyAlignment="1">
      <alignment horizontal="right"/>
    </xf>
    <xf numFmtId="167" fontId="33" fillId="3" borderId="37" xfId="0" applyNumberFormat="1" applyFont="1" applyFill="1" applyBorder="1" applyAlignment="1">
      <alignment horizontal="right" vertical="center" wrapText="1"/>
    </xf>
    <xf numFmtId="167" fontId="26" fillId="0" borderId="1" xfId="3" applyNumberFormat="1" applyFont="1" applyBorder="1" applyAlignment="1">
      <alignment horizontal="right" vertical="center" wrapText="1"/>
    </xf>
    <xf numFmtId="167" fontId="35" fillId="0" borderId="7" xfId="3" applyNumberFormat="1" applyFont="1" applyBorder="1" applyAlignment="1">
      <alignment horizontal="right" vertical="center"/>
    </xf>
    <xf numFmtId="167" fontId="35" fillId="0" borderId="0" xfId="3" applyNumberFormat="1" applyFont="1" applyBorder="1" applyAlignment="1">
      <alignment horizontal="right" vertical="center"/>
    </xf>
    <xf numFmtId="167" fontId="34" fillId="4" borderId="7" xfId="0" applyNumberFormat="1" applyFont="1" applyFill="1" applyBorder="1" applyAlignment="1">
      <alignment horizontal="right" vertical="center" wrapText="1"/>
    </xf>
    <xf numFmtId="167" fontId="32" fillId="0" borderId="0" xfId="0" applyNumberFormat="1" applyFont="1" applyAlignment="1">
      <alignment horizontal="right" vertical="center"/>
    </xf>
    <xf numFmtId="167" fontId="34" fillId="4" borderId="18" xfId="0" applyNumberFormat="1" applyFont="1" applyFill="1" applyBorder="1" applyAlignment="1">
      <alignment horizontal="right" vertical="center"/>
    </xf>
    <xf numFmtId="167" fontId="25" fillId="0" borderId="3" xfId="0" applyNumberFormat="1" applyFont="1" applyBorder="1" applyAlignment="1">
      <alignment horizontal="right" vertical="center"/>
    </xf>
    <xf numFmtId="168" fontId="26" fillId="0" borderId="1" xfId="3" applyNumberFormat="1" applyFont="1" applyBorder="1" applyAlignment="1">
      <alignment horizontal="center" vertical="center" wrapText="1"/>
    </xf>
    <xf numFmtId="4" fontId="25" fillId="0" borderId="20" xfId="0" applyNumberFormat="1" applyFont="1" applyBorder="1" applyAlignment="1">
      <alignment vertical="center"/>
    </xf>
    <xf numFmtId="4" fontId="25" fillId="0" borderId="11" xfId="0" applyNumberFormat="1" applyFont="1" applyBorder="1" applyAlignment="1">
      <alignment vertical="center"/>
    </xf>
    <xf numFmtId="4" fontId="25" fillId="0" borderId="21" xfId="0" applyNumberFormat="1" applyFont="1" applyBorder="1" applyAlignment="1">
      <alignment vertical="center"/>
    </xf>
    <xf numFmtId="0" fontId="21" fillId="0" borderId="44" xfId="0" applyFont="1" applyBorder="1" applyAlignment="1">
      <alignment vertical="center"/>
    </xf>
    <xf numFmtId="49" fontId="21" fillId="0" borderId="29" xfId="0" applyNumberFormat="1" applyFont="1" applyBorder="1" applyAlignment="1">
      <alignment vertical="center"/>
    </xf>
    <xf numFmtId="0" fontId="25" fillId="0" borderId="0" xfId="0" applyFont="1" applyAlignment="1">
      <alignment horizontal="center" vertical="center"/>
    </xf>
    <xf numFmtId="165" fontId="28" fillId="0" borderId="0" xfId="2" applyNumberFormat="1" applyFont="1" applyFill="1" applyBorder="1" applyAlignment="1">
      <alignment horizontal="center" vertical="center" wrapText="1"/>
    </xf>
    <xf numFmtId="0" fontId="28" fillId="3" borderId="0" xfId="0" applyFont="1" applyFill="1" applyAlignment="1">
      <alignment horizontal="center" vertical="center" wrapText="1"/>
    </xf>
    <xf numFmtId="0" fontId="33" fillId="3" borderId="0" xfId="0" applyFont="1" applyFill="1" applyAlignment="1">
      <alignment horizontal="center" vertical="center" wrapText="1"/>
    </xf>
    <xf numFmtId="0" fontId="25" fillId="0" borderId="0" xfId="0" applyFont="1" applyAlignment="1">
      <alignment horizontal="center"/>
    </xf>
    <xf numFmtId="43" fontId="25" fillId="0" borderId="0" xfId="0" applyNumberFormat="1" applyFont="1" applyAlignment="1">
      <alignment horizontal="center"/>
    </xf>
    <xf numFmtId="43" fontId="23" fillId="0" borderId="0" xfId="0" applyNumberFormat="1" applyFont="1"/>
    <xf numFmtId="4" fontId="24" fillId="0" borderId="26" xfId="0" applyNumberFormat="1" applyFont="1" applyBorder="1" applyAlignment="1" applyProtection="1">
      <alignment horizontal="right" vertical="center"/>
      <protection locked="0"/>
    </xf>
    <xf numFmtId="167" fontId="24" fillId="0" borderId="0" xfId="0" applyNumberFormat="1" applyFont="1" applyAlignment="1">
      <alignment vertical="center"/>
    </xf>
    <xf numFmtId="167" fontId="25" fillId="0" borderId="0" xfId="0" applyNumberFormat="1" applyFont="1" applyAlignment="1">
      <alignment vertical="center"/>
    </xf>
    <xf numFmtId="167" fontId="33" fillId="3" borderId="1" xfId="0" applyNumberFormat="1" applyFont="1" applyFill="1" applyBorder="1" applyAlignment="1">
      <alignment horizontal="center" vertical="center" wrapText="1"/>
    </xf>
    <xf numFmtId="167" fontId="23" fillId="5" borderId="1" xfId="0" applyNumberFormat="1" applyFont="1" applyFill="1" applyBorder="1"/>
    <xf numFmtId="167" fontId="21" fillId="7" borderId="0" xfId="0" applyNumberFormat="1" applyFont="1" applyFill="1" applyAlignment="1">
      <alignment horizontal="center" vertical="center" wrapText="1"/>
    </xf>
    <xf numFmtId="4" fontId="33" fillId="3" borderId="1" xfId="0" applyNumberFormat="1" applyFont="1" applyFill="1" applyBorder="1" applyAlignment="1">
      <alignment vertical="center"/>
    </xf>
    <xf numFmtId="4" fontId="37" fillId="9" borderId="1" xfId="0" applyNumberFormat="1" applyFont="1" applyFill="1" applyBorder="1" applyAlignment="1">
      <alignment vertical="center" wrapText="1"/>
    </xf>
    <xf numFmtId="4" fontId="33" fillId="0" borderId="1" xfId="0" applyNumberFormat="1" applyFont="1" applyBorder="1" applyAlignment="1">
      <alignment vertical="center" wrapText="1"/>
    </xf>
    <xf numFmtId="4" fontId="35" fillId="0" borderId="1" xfId="0" applyNumberFormat="1" applyFont="1" applyBorder="1" applyAlignment="1">
      <alignment vertical="center"/>
    </xf>
    <xf numFmtId="4" fontId="33" fillId="3" borderId="1" xfId="0" applyNumberFormat="1" applyFont="1" applyFill="1" applyBorder="1" applyAlignment="1">
      <alignment vertical="center" wrapText="1"/>
    </xf>
    <xf numFmtId="4" fontId="38" fillId="0" borderId="1" xfId="0" applyNumberFormat="1" applyFont="1" applyBorder="1" applyAlignment="1">
      <alignment vertical="center" wrapText="1"/>
    </xf>
    <xf numFmtId="0" fontId="34" fillId="10" borderId="1" xfId="0" applyFont="1" applyFill="1" applyBorder="1" applyAlignment="1">
      <alignment vertical="center" wrapText="1"/>
    </xf>
    <xf numFmtId="167" fontId="0" fillId="0" borderId="0" xfId="0" applyNumberFormat="1" applyAlignment="1">
      <alignment wrapText="1"/>
    </xf>
    <xf numFmtId="167" fontId="0" fillId="0" borderId="0" xfId="0" applyNumberFormat="1"/>
    <xf numFmtId="165" fontId="0" fillId="0" borderId="0" xfId="0" applyNumberFormat="1"/>
    <xf numFmtId="167" fontId="40" fillId="0" borderId="0" xfId="0" applyNumberFormat="1" applyFont="1"/>
    <xf numFmtId="165" fontId="0" fillId="5" borderId="0" xfId="0" applyNumberFormat="1" applyFill="1"/>
    <xf numFmtId="167" fontId="0" fillId="5" borderId="0" xfId="0" applyNumberFormat="1" applyFill="1"/>
    <xf numFmtId="165" fontId="41" fillId="5" borderId="0" xfId="0" applyNumberFormat="1" applyFont="1" applyFill="1"/>
    <xf numFmtId="165" fontId="21" fillId="5" borderId="1" xfId="2" applyNumberFormat="1" applyFont="1" applyFill="1" applyBorder="1" applyAlignment="1">
      <alignment horizontal="center" vertical="center" wrapText="1"/>
    </xf>
    <xf numFmtId="165" fontId="28" fillId="5" borderId="33" xfId="2" applyNumberFormat="1" applyFont="1" applyFill="1" applyBorder="1" applyAlignment="1">
      <alignment vertical="center" wrapText="1"/>
    </xf>
    <xf numFmtId="165" fontId="28" fillId="5" borderId="0" xfId="2" applyNumberFormat="1" applyFont="1" applyFill="1" applyBorder="1" applyAlignment="1">
      <alignment vertical="center" wrapText="1"/>
    </xf>
    <xf numFmtId="165" fontId="28" fillId="5" borderId="20" xfId="2" applyNumberFormat="1" applyFont="1" applyFill="1" applyBorder="1" applyAlignment="1">
      <alignment vertical="center" wrapText="1"/>
    </xf>
    <xf numFmtId="165" fontId="28" fillId="5" borderId="11" xfId="2" applyNumberFormat="1" applyFont="1" applyFill="1" applyBorder="1" applyAlignment="1">
      <alignment vertical="center" wrapText="1"/>
    </xf>
    <xf numFmtId="0" fontId="30" fillId="4" borderId="0" xfId="0" applyFont="1" applyFill="1" applyAlignment="1">
      <alignment vertical="center"/>
    </xf>
    <xf numFmtId="0" fontId="33" fillId="3" borderId="3" xfId="0" applyFont="1" applyFill="1" applyBorder="1" applyAlignment="1">
      <alignment horizontal="center" vertical="center" wrapText="1"/>
    </xf>
    <xf numFmtId="0" fontId="21" fillId="0" borderId="0" xfId="0" applyFont="1" applyAlignment="1">
      <alignment vertical="center"/>
    </xf>
    <xf numFmtId="49" fontId="21" fillId="0" borderId="0" xfId="0" applyNumberFormat="1" applyFont="1" applyAlignment="1">
      <alignment vertical="center"/>
    </xf>
    <xf numFmtId="0" fontId="22" fillId="0" borderId="0" xfId="0" applyFont="1" applyAlignment="1">
      <alignment vertical="center"/>
    </xf>
    <xf numFmtId="0" fontId="30" fillId="0" borderId="0" xfId="0" applyFont="1" applyAlignment="1">
      <alignment vertical="center"/>
    </xf>
    <xf numFmtId="0" fontId="21" fillId="0" borderId="0" xfId="0" applyFont="1" applyAlignment="1">
      <alignment horizontal="center" vertical="center" wrapText="1"/>
    </xf>
    <xf numFmtId="0" fontId="22" fillId="0" borderId="0" xfId="0" applyFont="1" applyAlignment="1">
      <alignment horizontal="center" vertical="center"/>
    </xf>
    <xf numFmtId="44" fontId="25" fillId="0" borderId="0" xfId="3" applyFont="1" applyFill="1" applyBorder="1" applyAlignment="1">
      <alignment vertical="center"/>
    </xf>
    <xf numFmtId="165" fontId="28" fillId="0" borderId="0" xfId="2" applyNumberFormat="1" applyFont="1" applyFill="1" applyBorder="1" applyAlignment="1">
      <alignment vertical="center" wrapText="1"/>
    </xf>
    <xf numFmtId="0" fontId="25" fillId="0" borderId="15" xfId="0" applyFont="1" applyBorder="1"/>
    <xf numFmtId="165" fontId="28" fillId="5" borderId="12" xfId="2" applyNumberFormat="1" applyFont="1" applyFill="1" applyBorder="1" applyAlignment="1">
      <alignment horizontal="center" vertical="center" wrapText="1"/>
    </xf>
    <xf numFmtId="165" fontId="28" fillId="5" borderId="15" xfId="2" applyNumberFormat="1" applyFont="1" applyFill="1" applyBorder="1" applyAlignment="1">
      <alignment vertical="center" wrapText="1"/>
    </xf>
    <xf numFmtId="165" fontId="28" fillId="5" borderId="16" xfId="2" applyNumberFormat="1" applyFont="1" applyFill="1" applyBorder="1" applyAlignment="1">
      <alignment vertical="center" wrapText="1"/>
    </xf>
    <xf numFmtId="0" fontId="21" fillId="0" borderId="25" xfId="0" applyFont="1" applyBorder="1" applyAlignment="1">
      <alignment vertical="center"/>
    </xf>
    <xf numFmtId="0" fontId="21" fillId="0" borderId="46" xfId="0" applyFont="1" applyBorder="1" applyAlignment="1">
      <alignment vertical="center"/>
    </xf>
    <xf numFmtId="0" fontId="25" fillId="0" borderId="14" xfId="0" applyFont="1" applyBorder="1"/>
    <xf numFmtId="0" fontId="28" fillId="2" borderId="37" xfId="0" applyFont="1" applyFill="1" applyBorder="1" applyAlignment="1">
      <alignment horizontal="center" vertical="center" wrapText="1"/>
    </xf>
    <xf numFmtId="0" fontId="24" fillId="0" borderId="14" xfId="0" applyFont="1" applyBorder="1" applyAlignment="1">
      <alignment vertical="center"/>
    </xf>
    <xf numFmtId="44" fontId="25" fillId="0" borderId="15" xfId="3" applyFont="1" applyBorder="1" applyAlignment="1">
      <alignment vertical="center"/>
    </xf>
    <xf numFmtId="0" fontId="21" fillId="0" borderId="17" xfId="0" applyFont="1" applyBorder="1" applyAlignment="1">
      <alignment horizontal="left" vertical="center" wrapText="1"/>
    </xf>
    <xf numFmtId="0" fontId="21" fillId="0" borderId="18" xfId="0" applyFont="1" applyBorder="1" applyAlignment="1">
      <alignment horizontal="left" vertical="center" wrapText="1"/>
    </xf>
    <xf numFmtId="14" fontId="21" fillId="4" borderId="18" xfId="0" applyNumberFormat="1" applyFont="1" applyFill="1" applyBorder="1" applyAlignment="1">
      <alignment horizontal="center" vertical="center" wrapText="1"/>
    </xf>
    <xf numFmtId="0" fontId="22" fillId="4" borderId="18" xfId="0" applyFont="1" applyFill="1" applyBorder="1" applyAlignment="1">
      <alignment vertical="center"/>
    </xf>
    <xf numFmtId="167" fontId="39" fillId="4" borderId="18" xfId="0" applyNumberFormat="1" applyFont="1" applyFill="1" applyBorder="1" applyAlignment="1">
      <alignment horizontal="right" vertical="center"/>
    </xf>
    <xf numFmtId="0" fontId="22" fillId="4" borderId="19" xfId="0" applyFont="1" applyFill="1" applyBorder="1" applyAlignment="1">
      <alignment vertical="center"/>
    </xf>
    <xf numFmtId="167" fontId="25" fillId="0" borderId="1" xfId="0" applyNumberFormat="1" applyFont="1" applyBorder="1" applyAlignment="1">
      <alignment vertical="center"/>
    </xf>
    <xf numFmtId="0" fontId="23" fillId="0" borderId="49" xfId="0" applyFont="1" applyBorder="1" applyAlignment="1">
      <alignment vertical="center"/>
    </xf>
    <xf numFmtId="0" fontId="42" fillId="0" borderId="0" xfId="0" applyFont="1"/>
    <xf numFmtId="4" fontId="21" fillId="5" borderId="1" xfId="0" applyNumberFormat="1" applyFont="1" applyFill="1" applyBorder="1"/>
    <xf numFmtId="0" fontId="21" fillId="5" borderId="1" xfId="0" applyFont="1" applyFill="1" applyBorder="1"/>
    <xf numFmtId="167" fontId="21" fillId="5" borderId="1" xfId="0" applyNumberFormat="1" applyFont="1" applyFill="1" applyBorder="1"/>
    <xf numFmtId="165" fontId="21" fillId="0" borderId="1" xfId="0" applyNumberFormat="1" applyFont="1" applyBorder="1"/>
    <xf numFmtId="167" fontId="21" fillId="0" borderId="1" xfId="0" applyNumberFormat="1" applyFont="1" applyBorder="1"/>
    <xf numFmtId="0" fontId="21" fillId="0" borderId="1" xfId="0" applyFont="1" applyBorder="1"/>
    <xf numFmtId="0" fontId="28" fillId="4" borderId="0" xfId="0" applyFont="1" applyFill="1" applyAlignment="1">
      <alignment horizontal="center" vertical="center" wrapText="1"/>
    </xf>
    <xf numFmtId="0" fontId="25" fillId="4" borderId="0" xfId="0" applyFont="1" applyFill="1" applyAlignment="1">
      <alignment horizontal="center" vertical="center"/>
    </xf>
    <xf numFmtId="0" fontId="22" fillId="4" borderId="6" xfId="0" applyFont="1" applyFill="1" applyBorder="1" applyAlignment="1">
      <alignment horizontal="center" vertical="center"/>
    </xf>
    <xf numFmtId="0" fontId="22" fillId="4" borderId="7" xfId="0" applyFont="1" applyFill="1" applyBorder="1" applyAlignment="1">
      <alignment horizontal="center" vertical="center"/>
    </xf>
    <xf numFmtId="167" fontId="25" fillId="0" borderId="0" xfId="0" applyNumberFormat="1" applyFont="1" applyAlignment="1">
      <alignment horizontal="center" vertical="center"/>
    </xf>
    <xf numFmtId="0" fontId="21" fillId="0" borderId="0" xfId="0" applyFont="1" applyAlignment="1">
      <alignment horizontal="center" vertical="center"/>
    </xf>
    <xf numFmtId="49" fontId="21" fillId="0" borderId="0" xfId="0" applyNumberFormat="1" applyFont="1" applyAlignment="1">
      <alignment horizontal="center" vertical="center"/>
    </xf>
    <xf numFmtId="0" fontId="25" fillId="0" borderId="7" xfId="0" applyFont="1" applyBorder="1" applyAlignment="1">
      <alignment horizontal="center" vertical="center"/>
    </xf>
    <xf numFmtId="167" fontId="22" fillId="4" borderId="7" xfId="0" applyNumberFormat="1" applyFont="1" applyFill="1" applyBorder="1" applyAlignment="1">
      <alignment horizontal="center" vertical="center"/>
    </xf>
    <xf numFmtId="164" fontId="21" fillId="4" borderId="0" xfId="0" applyNumberFormat="1" applyFont="1" applyFill="1" applyAlignment="1">
      <alignment horizontal="center" vertical="center"/>
    </xf>
    <xf numFmtId="0" fontId="30" fillId="4" borderId="0" xfId="0" applyFont="1" applyFill="1" applyAlignment="1">
      <alignment horizontal="center" vertical="center"/>
    </xf>
    <xf numFmtId="0" fontId="21" fillId="4" borderId="0" xfId="0" applyFont="1" applyFill="1" applyAlignment="1">
      <alignment horizontal="center" vertical="center"/>
    </xf>
    <xf numFmtId="167" fontId="21" fillId="4" borderId="0" xfId="0" applyNumberFormat="1" applyFont="1" applyFill="1" applyAlignment="1">
      <alignment horizontal="center" vertical="center"/>
    </xf>
    <xf numFmtId="0" fontId="25" fillId="0" borderId="17" xfId="0" applyFont="1" applyBorder="1" applyAlignment="1">
      <alignment horizontal="center" vertical="center"/>
    </xf>
    <xf numFmtId="0" fontId="25" fillId="0" borderId="18" xfId="0" applyFont="1" applyBorder="1" applyAlignment="1">
      <alignment horizontal="center" vertical="center"/>
    </xf>
    <xf numFmtId="0" fontId="25" fillId="4" borderId="18" xfId="0" applyFont="1" applyFill="1" applyBorder="1" applyAlignment="1">
      <alignment horizontal="center" vertical="center"/>
    </xf>
    <xf numFmtId="167" fontId="25" fillId="0" borderId="18" xfId="0" applyNumberFormat="1" applyFont="1" applyBorder="1" applyAlignment="1">
      <alignment horizontal="center" vertical="center"/>
    </xf>
    <xf numFmtId="0" fontId="25" fillId="0" borderId="14" xfId="0" applyFont="1" applyBorder="1" applyAlignment="1">
      <alignment horizontal="center" vertical="center"/>
    </xf>
    <xf numFmtId="44" fontId="25" fillId="0" borderId="0" xfId="3" applyFont="1" applyBorder="1" applyAlignment="1">
      <alignment horizontal="center" vertical="center"/>
    </xf>
    <xf numFmtId="44" fontId="25" fillId="4" borderId="0" xfId="3" applyFont="1" applyFill="1" applyBorder="1" applyAlignment="1">
      <alignment horizontal="center" vertical="center"/>
    </xf>
    <xf numFmtId="167" fontId="25" fillId="0" borderId="0" xfId="3" applyNumberFormat="1" applyFont="1" applyBorder="1" applyAlignment="1">
      <alignment horizontal="center" vertical="center"/>
    </xf>
    <xf numFmtId="0" fontId="24" fillId="4" borderId="6" xfId="0" applyFont="1" applyFill="1" applyBorder="1" applyAlignment="1">
      <alignment horizontal="center" vertical="center"/>
    </xf>
    <xf numFmtId="0" fontId="24" fillId="4" borderId="7" xfId="0" applyFont="1" applyFill="1" applyBorder="1" applyAlignment="1">
      <alignment horizontal="center" vertical="center"/>
    </xf>
    <xf numFmtId="167" fontId="21" fillId="4" borderId="7" xfId="0" applyNumberFormat="1" applyFont="1" applyFill="1" applyBorder="1" applyAlignment="1">
      <alignment horizontal="center" vertical="center" wrapText="1"/>
    </xf>
    <xf numFmtId="0" fontId="21" fillId="4" borderId="14" xfId="0" applyFont="1" applyFill="1" applyBorder="1" applyAlignment="1">
      <alignment horizontal="center" vertical="center"/>
    </xf>
    <xf numFmtId="0" fontId="21" fillId="4" borderId="14" xfId="0" applyFont="1" applyFill="1" applyBorder="1" applyAlignment="1">
      <alignment horizontal="center" vertical="center" wrapText="1"/>
    </xf>
    <xf numFmtId="0" fontId="24" fillId="4" borderId="14" xfId="0" applyFont="1" applyFill="1" applyBorder="1" applyAlignment="1">
      <alignment horizontal="center" vertical="center"/>
    </xf>
    <xf numFmtId="0" fontId="21" fillId="4" borderId="17" xfId="0" applyFont="1" applyFill="1" applyBorder="1" applyAlignment="1">
      <alignment horizontal="center" vertical="center"/>
    </xf>
    <xf numFmtId="0" fontId="21" fillId="4" borderId="18" xfId="0" applyFont="1" applyFill="1" applyBorder="1" applyAlignment="1">
      <alignment horizontal="center" vertical="center"/>
    </xf>
    <xf numFmtId="0" fontId="21" fillId="0" borderId="14" xfId="0" applyFont="1" applyBorder="1" applyAlignment="1">
      <alignment horizontal="center" vertical="center" wrapText="1"/>
    </xf>
    <xf numFmtId="167" fontId="21" fillId="4" borderId="4" xfId="0" applyNumberFormat="1" applyFont="1" applyFill="1" applyBorder="1" applyAlignment="1">
      <alignment horizontal="left" vertical="center"/>
    </xf>
    <xf numFmtId="167" fontId="25" fillId="0" borderId="1" xfId="3" applyNumberFormat="1" applyFont="1" applyFill="1" applyBorder="1" applyAlignment="1" applyProtection="1">
      <alignment horizontal="center" vertical="center" wrapText="1"/>
      <protection hidden="1"/>
    </xf>
    <xf numFmtId="0" fontId="25" fillId="0" borderId="1" xfId="7" applyNumberFormat="1" applyFont="1" applyFill="1" applyBorder="1" applyAlignment="1" applyProtection="1">
      <alignment horizontal="center" vertical="center"/>
      <protection hidden="1"/>
    </xf>
    <xf numFmtId="44" fontId="25" fillId="0" borderId="7" xfId="3" applyFont="1" applyBorder="1" applyAlignment="1">
      <alignment horizontal="center" vertical="center"/>
    </xf>
    <xf numFmtId="0" fontId="24" fillId="4" borderId="0" xfId="0" applyFont="1" applyFill="1" applyAlignment="1">
      <alignment horizontal="center" vertical="center"/>
    </xf>
    <xf numFmtId="10" fontId="21" fillId="4" borderId="0" xfId="0" applyNumberFormat="1" applyFont="1" applyFill="1" applyAlignment="1">
      <alignment horizontal="center" vertical="center"/>
    </xf>
    <xf numFmtId="14" fontId="21" fillId="4" borderId="0" xfId="0" applyNumberFormat="1" applyFont="1" applyFill="1" applyAlignment="1">
      <alignment horizontal="center" vertical="center" wrapText="1"/>
    </xf>
    <xf numFmtId="167" fontId="21" fillId="4" borderId="0" xfId="0" applyNumberFormat="1" applyFont="1" applyFill="1" applyAlignment="1">
      <alignment horizontal="center" vertical="center" wrapText="1"/>
    </xf>
    <xf numFmtId="167" fontId="21" fillId="4" borderId="18" xfId="0" applyNumberFormat="1" applyFont="1" applyFill="1" applyBorder="1" applyAlignment="1">
      <alignment horizontal="left" vertical="center"/>
    </xf>
    <xf numFmtId="0" fontId="23" fillId="0" borderId="0" xfId="0" applyFont="1" applyAlignment="1">
      <alignment horizontal="left" vertical="center"/>
    </xf>
    <xf numFmtId="0" fontId="21" fillId="0" borderId="11" xfId="0" applyFont="1" applyBorder="1" applyAlignment="1">
      <alignment horizontal="left" vertical="center"/>
    </xf>
    <xf numFmtId="167" fontId="21" fillId="4" borderId="11" xfId="0" applyNumberFormat="1" applyFont="1" applyFill="1" applyBorder="1" applyAlignment="1">
      <alignment horizontal="left" vertical="center"/>
    </xf>
    <xf numFmtId="0" fontId="23" fillId="0" borderId="4" xfId="0" applyFont="1" applyBorder="1" applyAlignment="1">
      <alignment horizontal="left" vertical="center"/>
    </xf>
    <xf numFmtId="0" fontId="23" fillId="0" borderId="11" xfId="0" applyFont="1" applyBorder="1" applyAlignment="1">
      <alignment horizontal="left" vertical="center"/>
    </xf>
    <xf numFmtId="167" fontId="25" fillId="0" borderId="37" xfId="3" applyNumberFormat="1" applyFont="1" applyFill="1" applyBorder="1" applyAlignment="1" applyProtection="1">
      <alignment horizontal="center" vertical="center" wrapText="1"/>
      <protection hidden="1"/>
    </xf>
    <xf numFmtId="0" fontId="16" fillId="4" borderId="11" xfId="0" applyFont="1" applyFill="1" applyBorder="1" applyAlignment="1">
      <alignment horizontal="left" vertical="center" wrapText="1"/>
    </xf>
    <xf numFmtId="0" fontId="16" fillId="4" borderId="16" xfId="0" applyFont="1" applyFill="1" applyBorder="1" applyAlignment="1">
      <alignment horizontal="left" vertical="center" wrapText="1"/>
    </xf>
    <xf numFmtId="0" fontId="16" fillId="0" borderId="11" xfId="0" applyFont="1" applyBorder="1" applyAlignment="1">
      <alignment horizontal="left" vertical="center" wrapText="1"/>
    </xf>
    <xf numFmtId="0" fontId="16" fillId="0" borderId="16" xfId="0" applyFont="1" applyBorder="1" applyAlignment="1">
      <alignment horizontal="left" vertical="center" wrapText="1"/>
    </xf>
    <xf numFmtId="0" fontId="16" fillId="4" borderId="4" xfId="0" applyFont="1" applyFill="1" applyBorder="1" applyAlignment="1">
      <alignment horizontal="left" vertical="center" wrapText="1"/>
    </xf>
    <xf numFmtId="0" fontId="16" fillId="4" borderId="26" xfId="0" applyFont="1" applyFill="1" applyBorder="1" applyAlignment="1">
      <alignment horizontal="left" vertical="center" wrapText="1"/>
    </xf>
    <xf numFmtId="0" fontId="3" fillId="4" borderId="22" xfId="0" applyFont="1" applyFill="1" applyBorder="1" applyAlignment="1">
      <alignment horizontal="left" vertical="center" wrapText="1"/>
    </xf>
    <xf numFmtId="0" fontId="3" fillId="4" borderId="4" xfId="0" applyFont="1" applyFill="1" applyBorder="1" applyAlignment="1">
      <alignment horizontal="left" vertical="center" wrapText="1"/>
    </xf>
    <xf numFmtId="14" fontId="4" fillId="4" borderId="2" xfId="0"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0" fontId="3" fillId="4" borderId="23" xfId="0" applyFont="1" applyFill="1" applyBorder="1" applyAlignment="1">
      <alignment horizontal="left" vertical="center" wrapText="1"/>
    </xf>
    <xf numFmtId="0" fontId="3" fillId="4" borderId="24" xfId="0" applyFont="1" applyFill="1" applyBorder="1" applyAlignment="1">
      <alignment horizontal="left" vertical="center" wrapText="1"/>
    </xf>
    <xf numFmtId="14" fontId="4" fillId="4" borderId="35" xfId="0" applyNumberFormat="1" applyFont="1" applyFill="1" applyBorder="1" applyAlignment="1">
      <alignment horizontal="center" vertical="center" wrapText="1"/>
    </xf>
    <xf numFmtId="0" fontId="4" fillId="4" borderId="24" xfId="0" applyFont="1" applyFill="1" applyBorder="1" applyAlignment="1">
      <alignment horizontal="center" vertical="center" wrapText="1"/>
    </xf>
    <xf numFmtId="0" fontId="5" fillId="4" borderId="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31"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32"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28"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30" xfId="0" applyFont="1" applyFill="1" applyBorder="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26" xfId="0" applyFont="1" applyFill="1" applyBorder="1" applyAlignment="1">
      <alignment horizontal="center" vertical="center" wrapText="1"/>
    </xf>
    <xf numFmtId="0" fontId="17" fillId="3" borderId="37"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12" xfId="0" applyFont="1" applyFill="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0" xfId="0" applyFont="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4" fillId="4" borderId="11" xfId="0" applyFont="1" applyFill="1" applyBorder="1" applyAlignment="1">
      <alignment horizontal="left" vertical="center"/>
    </xf>
    <xf numFmtId="164" fontId="4" fillId="4" borderId="11" xfId="0" applyNumberFormat="1" applyFont="1" applyFill="1" applyBorder="1" applyAlignment="1">
      <alignment horizontal="left" vertical="center"/>
    </xf>
    <xf numFmtId="0" fontId="4" fillId="4" borderId="11" xfId="0" applyFont="1" applyFill="1" applyBorder="1" applyAlignment="1">
      <alignment horizontal="left" vertical="center" wrapText="1"/>
    </xf>
    <xf numFmtId="0" fontId="3" fillId="0" borderId="39"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12"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2" fillId="4" borderId="38" xfId="0" applyFont="1" applyFill="1" applyBorder="1" applyAlignment="1">
      <alignment horizontal="center" vertical="center"/>
    </xf>
    <xf numFmtId="0" fontId="2" fillId="4" borderId="39"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1" xfId="0" applyFont="1" applyFill="1" applyBorder="1" applyAlignment="1">
      <alignment horizontal="center" vertical="center"/>
    </xf>
    <xf numFmtId="0" fontId="5" fillId="4" borderId="40" xfId="0" applyFont="1" applyFill="1" applyBorder="1" applyAlignment="1">
      <alignment horizontal="center" vertical="center"/>
    </xf>
    <xf numFmtId="0" fontId="5" fillId="4" borderId="41" xfId="0" applyFont="1" applyFill="1" applyBorder="1" applyAlignment="1">
      <alignment horizontal="center" vertical="center"/>
    </xf>
    <xf numFmtId="0" fontId="17" fillId="3" borderId="37"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28" fillId="0" borderId="38" xfId="0" applyFont="1" applyBorder="1" applyAlignment="1">
      <alignment horizontal="center" vertical="center" wrapText="1"/>
    </xf>
    <xf numFmtId="0" fontId="28" fillId="0" borderId="39"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1"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1"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41" xfId="0" applyFont="1" applyBorder="1" applyAlignment="1">
      <alignment horizontal="center" vertical="center" wrapText="1"/>
    </xf>
    <xf numFmtId="0" fontId="28" fillId="0" borderId="9" xfId="0" applyFont="1" applyBorder="1" applyAlignment="1">
      <alignment horizontal="center" vertical="center" wrapText="1"/>
    </xf>
    <xf numFmtId="168" fontId="26" fillId="0" borderId="1" xfId="3" applyNumberFormat="1" applyFont="1" applyBorder="1" applyAlignment="1">
      <alignment horizontal="center" vertical="center" wrapText="1"/>
    </xf>
    <xf numFmtId="168" fontId="26" fillId="0" borderId="12" xfId="3" applyNumberFormat="1" applyFont="1" applyBorder="1" applyAlignment="1">
      <alignment horizontal="center" vertical="center" wrapText="1"/>
    </xf>
    <xf numFmtId="168" fontId="26" fillId="0" borderId="41" xfId="0" applyNumberFormat="1" applyFont="1" applyBorder="1" applyAlignment="1">
      <alignment horizontal="center" vertical="center" wrapText="1"/>
    </xf>
    <xf numFmtId="168" fontId="26" fillId="0" borderId="42" xfId="0" applyNumberFormat="1" applyFont="1" applyBorder="1" applyAlignment="1">
      <alignment horizontal="center" vertical="center" wrapText="1"/>
    </xf>
    <xf numFmtId="0" fontId="25" fillId="0" borderId="1" xfId="0" applyFont="1" applyBorder="1" applyAlignment="1">
      <alignment horizontal="center" vertical="center"/>
    </xf>
    <xf numFmtId="0" fontId="25" fillId="0" borderId="2" xfId="0" applyFont="1" applyBorder="1" applyAlignment="1">
      <alignment horizontal="center"/>
    </xf>
    <xf numFmtId="0" fontId="25" fillId="0" borderId="4" xfId="0" applyFont="1" applyBorder="1" applyAlignment="1">
      <alignment horizontal="center"/>
    </xf>
    <xf numFmtId="0" fontId="25" fillId="0" borderId="26" xfId="0" applyFont="1" applyBorder="1" applyAlignment="1">
      <alignment horizontal="center"/>
    </xf>
    <xf numFmtId="0" fontId="25" fillId="0" borderId="34" xfId="0" applyFont="1" applyBorder="1" applyAlignment="1">
      <alignment horizontal="center" vertical="center"/>
    </xf>
    <xf numFmtId="0" fontId="25" fillId="0" borderId="47" xfId="0" applyFont="1" applyBorder="1" applyAlignment="1">
      <alignment horizontal="center" vertical="center"/>
    </xf>
    <xf numFmtId="0" fontId="25" fillId="0" borderId="53" xfId="0" applyFont="1" applyBorder="1" applyAlignment="1">
      <alignment horizontal="center" vertical="center"/>
    </xf>
    <xf numFmtId="0" fontId="25" fillId="0" borderId="33" xfId="0" applyFont="1" applyBorder="1" applyAlignment="1">
      <alignment horizontal="center" vertical="center"/>
    </xf>
    <xf numFmtId="0" fontId="25" fillId="0" borderId="0" xfId="0" applyFont="1" applyAlignment="1">
      <alignment horizontal="center" vertical="center"/>
    </xf>
    <xf numFmtId="0" fontId="25" fillId="0" borderId="15" xfId="0" applyFont="1" applyBorder="1" applyAlignment="1">
      <alignment horizontal="center" vertical="center"/>
    </xf>
    <xf numFmtId="0" fontId="25" fillId="0" borderId="20" xfId="0" applyFont="1" applyBorder="1" applyAlignment="1">
      <alignment horizontal="center" vertical="center"/>
    </xf>
    <xf numFmtId="0" fontId="25" fillId="0" borderId="11" xfId="0" applyFont="1" applyBorder="1" applyAlignment="1">
      <alignment horizontal="center" vertical="center"/>
    </xf>
    <xf numFmtId="0" fontId="25" fillId="0" borderId="16" xfId="0" applyFont="1" applyBorder="1" applyAlignment="1">
      <alignment horizontal="center" vertical="center"/>
    </xf>
    <xf numFmtId="0" fontId="25" fillId="0" borderId="3" xfId="0" applyFont="1" applyBorder="1" applyAlignment="1">
      <alignment horizontal="center"/>
    </xf>
    <xf numFmtId="0" fontId="28" fillId="3" borderId="14" xfId="0" applyFont="1" applyFill="1" applyBorder="1" applyAlignment="1">
      <alignment horizontal="center" vertical="center" wrapText="1"/>
    </xf>
    <xf numFmtId="0" fontId="28" fillId="3" borderId="0" xfId="0" applyFont="1" applyFill="1" applyAlignment="1">
      <alignment horizontal="center" vertical="center" wrapText="1"/>
    </xf>
    <xf numFmtId="0" fontId="28" fillId="3" borderId="1"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5" fillId="0" borderId="1" xfId="0" applyFont="1" applyBorder="1" applyAlignment="1">
      <alignment horizontal="center"/>
    </xf>
    <xf numFmtId="164" fontId="21" fillId="4" borderId="11" xfId="0" applyNumberFormat="1" applyFont="1" applyFill="1" applyBorder="1" applyAlignment="1">
      <alignment horizontal="left" vertical="center"/>
    </xf>
    <xf numFmtId="0" fontId="26" fillId="7" borderId="0" xfId="0" applyFont="1" applyFill="1" applyAlignment="1">
      <alignment horizontal="center" vertical="center" wrapText="1"/>
    </xf>
    <xf numFmtId="0" fontId="21" fillId="7" borderId="0" xfId="0" applyFont="1" applyFill="1" applyAlignment="1">
      <alignment horizontal="center" vertical="center"/>
    </xf>
    <xf numFmtId="0" fontId="23" fillId="7" borderId="0" xfId="0" applyFont="1" applyFill="1" applyAlignment="1">
      <alignment horizontal="center" wrapText="1"/>
    </xf>
    <xf numFmtId="0" fontId="21" fillId="0" borderId="22" xfId="0" applyFont="1" applyBorder="1" applyAlignment="1">
      <alignment horizontal="left" vertical="center" wrapText="1"/>
    </xf>
    <xf numFmtId="0" fontId="21" fillId="0" borderId="3" xfId="0" applyFont="1" applyBorder="1" applyAlignment="1">
      <alignment horizontal="left" vertical="center" wrapText="1"/>
    </xf>
    <xf numFmtId="0" fontId="21" fillId="4" borderId="43" xfId="0" applyFont="1" applyFill="1" applyBorder="1" applyAlignment="1">
      <alignment horizontal="left" vertical="center" wrapText="1"/>
    </xf>
    <xf numFmtId="0" fontId="21" fillId="4" borderId="8" xfId="0" applyFont="1" applyFill="1" applyBorder="1" applyAlignment="1">
      <alignment horizontal="left" vertical="center" wrapText="1"/>
    </xf>
    <xf numFmtId="0" fontId="26" fillId="0" borderId="0" xfId="0" applyFont="1" applyAlignment="1">
      <alignment horizontal="center" vertical="center" wrapText="1"/>
    </xf>
    <xf numFmtId="0" fontId="21" fillId="7" borderId="0" xfId="0" applyFont="1" applyFill="1" applyAlignment="1">
      <alignment horizontal="center" vertical="center" wrapText="1"/>
    </xf>
    <xf numFmtId="0" fontId="24" fillId="7" borderId="0" xfId="0" applyFont="1" applyFill="1" applyAlignment="1">
      <alignment horizontal="center" vertical="center"/>
    </xf>
    <xf numFmtId="0" fontId="21" fillId="0" borderId="40" xfId="0" applyFont="1" applyBorder="1" applyAlignment="1">
      <alignment horizontal="left" vertical="center" wrapText="1"/>
    </xf>
    <xf numFmtId="0" fontId="21" fillId="0" borderId="41" xfId="0" applyFont="1" applyBorder="1" applyAlignment="1">
      <alignment horizontal="left" vertical="center" wrapText="1"/>
    </xf>
    <xf numFmtId="14" fontId="21" fillId="4" borderId="41" xfId="0" applyNumberFormat="1" applyFont="1" applyFill="1" applyBorder="1" applyAlignment="1">
      <alignment horizontal="center" vertical="center" wrapText="1"/>
    </xf>
    <xf numFmtId="14" fontId="21" fillId="4" borderId="42" xfId="0" applyNumberFormat="1" applyFont="1" applyFill="1" applyBorder="1" applyAlignment="1">
      <alignment horizontal="center" vertical="center" wrapText="1"/>
    </xf>
    <xf numFmtId="14" fontId="21" fillId="4" borderId="1" xfId="0" applyNumberFormat="1" applyFont="1" applyFill="1" applyBorder="1" applyAlignment="1">
      <alignment horizontal="center" vertical="center" wrapText="1"/>
    </xf>
    <xf numFmtId="14" fontId="21" fillId="4" borderId="12" xfId="0" applyNumberFormat="1" applyFont="1" applyFill="1" applyBorder="1" applyAlignment="1">
      <alignment horizontal="center" vertical="center" wrapText="1"/>
    </xf>
    <xf numFmtId="0" fontId="24" fillId="0" borderId="1"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0" xfId="0" applyFont="1" applyAlignment="1">
      <alignment horizontal="center" vertical="center" wrapText="1"/>
    </xf>
    <xf numFmtId="0" fontId="21" fillId="0" borderId="15"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8" fillId="3" borderId="38" xfId="0" applyFont="1" applyFill="1" applyBorder="1" applyAlignment="1">
      <alignment horizontal="center" vertical="center" wrapText="1"/>
    </xf>
    <xf numFmtId="0" fontId="28" fillId="3" borderId="39" xfId="0" applyFont="1" applyFill="1" applyBorder="1" applyAlignment="1">
      <alignment horizontal="center" vertical="center" wrapText="1"/>
    </xf>
    <xf numFmtId="0" fontId="28" fillId="3" borderId="32" xfId="0" applyFont="1" applyFill="1" applyBorder="1" applyAlignment="1">
      <alignment horizontal="center" vertical="center" wrapText="1"/>
    </xf>
    <xf numFmtId="0" fontId="28" fillId="3" borderId="9" xfId="0" applyFont="1" applyFill="1" applyBorder="1" applyAlignment="1">
      <alignment horizontal="center" vertical="center" wrapText="1"/>
    </xf>
    <xf numFmtId="0" fontId="22" fillId="4" borderId="6" xfId="0" applyFont="1" applyFill="1" applyBorder="1" applyAlignment="1">
      <alignment horizontal="center" vertical="center"/>
    </xf>
    <xf numFmtId="0" fontId="22" fillId="4" borderId="7" xfId="0" applyFont="1" applyFill="1" applyBorder="1" applyAlignment="1">
      <alignment horizontal="center" vertical="center"/>
    </xf>
    <xf numFmtId="0" fontId="22" fillId="4" borderId="14" xfId="0" applyFont="1" applyFill="1" applyBorder="1" applyAlignment="1">
      <alignment horizontal="center" vertical="center"/>
    </xf>
    <xf numFmtId="0" fontId="22" fillId="4" borderId="0" xfId="0" applyFont="1" applyFill="1" applyAlignment="1">
      <alignment horizontal="center" vertical="center"/>
    </xf>
    <xf numFmtId="0" fontId="28" fillId="3" borderId="28" xfId="0" applyFont="1" applyFill="1" applyBorder="1" applyAlignment="1">
      <alignment horizontal="left" vertical="center" wrapText="1"/>
    </xf>
    <xf numFmtId="0" fontId="28" fillId="3" borderId="30" xfId="0" applyFont="1" applyFill="1" applyBorder="1" applyAlignment="1">
      <alignment horizontal="left" vertical="center" wrapText="1"/>
    </xf>
    <xf numFmtId="0" fontId="28" fillId="3" borderId="6"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28" fillId="3" borderId="13" xfId="0" applyFont="1" applyFill="1" applyBorder="1" applyAlignment="1">
      <alignment horizontal="center" vertical="center" wrapText="1"/>
    </xf>
    <xf numFmtId="0" fontId="28" fillId="3" borderId="8" xfId="0" applyFont="1" applyFill="1" applyBorder="1" applyAlignment="1">
      <alignment horizontal="center" vertical="center" wrapText="1"/>
    </xf>
    <xf numFmtId="0" fontId="24" fillId="0" borderId="6"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17" xfId="0" applyFont="1" applyBorder="1" applyAlignment="1">
      <alignment horizontal="center" vertical="center"/>
    </xf>
    <xf numFmtId="0" fontId="24" fillId="0" borderId="19" xfId="0" applyFont="1" applyBorder="1" applyAlignment="1">
      <alignment horizontal="center" vertical="center"/>
    </xf>
    <xf numFmtId="0" fontId="31" fillId="0" borderId="14" xfId="0" applyFont="1" applyBorder="1" applyAlignment="1">
      <alignment horizontal="left"/>
    </xf>
    <xf numFmtId="0" fontId="31" fillId="0" borderId="0" xfId="0" applyFont="1" applyAlignment="1">
      <alignment horizontal="left"/>
    </xf>
    <xf numFmtId="164" fontId="21" fillId="4" borderId="11" xfId="0" applyNumberFormat="1" applyFont="1" applyFill="1" applyBorder="1" applyAlignment="1">
      <alignment horizontal="left" vertical="center" wrapText="1"/>
    </xf>
    <xf numFmtId="164" fontId="21" fillId="4" borderId="16" xfId="0" applyNumberFormat="1" applyFont="1" applyFill="1" applyBorder="1" applyAlignment="1">
      <alignment horizontal="left" vertical="center" wrapText="1"/>
    </xf>
    <xf numFmtId="0" fontId="25" fillId="0" borderId="2" xfId="0" applyFont="1" applyBorder="1" applyAlignment="1">
      <alignment horizontal="center" vertical="center"/>
    </xf>
    <xf numFmtId="0" fontId="21" fillId="4" borderId="11" xfId="0" applyFont="1" applyFill="1" applyBorder="1" applyAlignment="1">
      <alignment horizontal="left" vertical="center"/>
    </xf>
    <xf numFmtId="4" fontId="25" fillId="0" borderId="51" xfId="0" applyNumberFormat="1" applyFont="1" applyBorder="1" applyAlignment="1">
      <alignment horizontal="center" vertical="center"/>
    </xf>
    <xf numFmtId="4" fontId="25" fillId="0" borderId="47" xfId="0" applyNumberFormat="1" applyFont="1" applyBorder="1" applyAlignment="1">
      <alignment horizontal="center" vertical="center"/>
    </xf>
    <xf numFmtId="4" fontId="25" fillId="0" borderId="48" xfId="0" applyNumberFormat="1" applyFont="1" applyBorder="1" applyAlignment="1">
      <alignment horizontal="center" vertical="center"/>
    </xf>
    <xf numFmtId="4" fontId="25" fillId="0" borderId="14" xfId="0" applyNumberFormat="1" applyFont="1" applyBorder="1" applyAlignment="1">
      <alignment horizontal="center" vertical="center"/>
    </xf>
    <xf numFmtId="4" fontId="25" fillId="0" borderId="0" xfId="0" applyNumberFormat="1" applyFont="1" applyAlignment="1">
      <alignment horizontal="center" vertical="center"/>
    </xf>
    <xf numFmtId="4" fontId="25" fillId="0" borderId="50" xfId="0" applyNumberFormat="1" applyFont="1" applyBorder="1" applyAlignment="1">
      <alignment horizontal="center" vertical="center"/>
    </xf>
    <xf numFmtId="4" fontId="25" fillId="0" borderId="10" xfId="0" applyNumberFormat="1" applyFont="1" applyBorder="1" applyAlignment="1">
      <alignment horizontal="center" vertical="center"/>
    </xf>
    <xf numFmtId="4" fontId="25" fillId="0" borderId="11" xfId="0" applyNumberFormat="1" applyFont="1" applyBorder="1" applyAlignment="1">
      <alignment horizontal="center" vertical="center"/>
    </xf>
    <xf numFmtId="4" fontId="25" fillId="0" borderId="21" xfId="0" applyNumberFormat="1" applyFont="1" applyBorder="1" applyAlignment="1">
      <alignment horizontal="center" vertical="center"/>
    </xf>
    <xf numFmtId="4" fontId="24" fillId="0" borderId="2" xfId="0" applyNumberFormat="1" applyFont="1" applyBorder="1" applyAlignment="1" applyProtection="1">
      <alignment horizontal="center" vertical="center"/>
      <protection locked="0"/>
    </xf>
    <xf numFmtId="4" fontId="24" fillId="0" borderId="4" xfId="0" applyNumberFormat="1" applyFont="1" applyBorder="1" applyAlignment="1" applyProtection="1">
      <alignment horizontal="center" vertical="center"/>
      <protection locked="0"/>
    </xf>
    <xf numFmtId="4" fontId="24" fillId="0" borderId="26" xfId="0" applyNumberFormat="1" applyFont="1" applyBorder="1" applyAlignment="1" applyProtection="1">
      <alignment horizontal="center" vertical="center"/>
      <protection locked="0"/>
    </xf>
    <xf numFmtId="0" fontId="24" fillId="0" borderId="51" xfId="0" applyFont="1" applyBorder="1" applyAlignment="1">
      <alignment horizontal="center" vertical="center" wrapText="1"/>
    </xf>
    <xf numFmtId="0" fontId="24" fillId="0" borderId="47"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0" xfId="0" applyFont="1" applyAlignment="1">
      <alignment horizontal="center" vertical="center" wrapText="1"/>
    </xf>
    <xf numFmtId="0" fontId="24" fillId="0" borderId="50"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21" xfId="0" applyFont="1" applyBorder="1" applyAlignment="1">
      <alignment horizontal="center" vertical="center" wrapText="1"/>
    </xf>
    <xf numFmtId="4" fontId="25" fillId="0" borderId="22" xfId="0" applyNumberFormat="1" applyFont="1" applyBorder="1" applyAlignment="1">
      <alignment horizontal="center" vertical="center"/>
    </xf>
    <xf numFmtId="4" fontId="25" fillId="0" borderId="4" xfId="0" applyNumberFormat="1" applyFont="1" applyBorder="1" applyAlignment="1">
      <alignment horizontal="center" vertical="center"/>
    </xf>
    <xf numFmtId="4" fontId="25" fillId="0" borderId="3" xfId="0" applyNumberFormat="1" applyFont="1" applyBorder="1" applyAlignment="1">
      <alignment horizontal="center" vertical="center"/>
    </xf>
    <xf numFmtId="0" fontId="21" fillId="3" borderId="43" xfId="0" applyFont="1" applyFill="1" applyBorder="1" applyAlignment="1">
      <alignment horizontal="center" vertical="center" wrapText="1"/>
    </xf>
    <xf numFmtId="0" fontId="21" fillId="3" borderId="44" xfId="0" applyFont="1" applyFill="1" applyBorder="1" applyAlignment="1">
      <alignment horizontal="center" vertical="center" wrapText="1"/>
    </xf>
    <xf numFmtId="4" fontId="25" fillId="0" borderId="2" xfId="0" applyNumberFormat="1" applyFont="1" applyBorder="1" applyAlignment="1">
      <alignment horizontal="center" vertical="center"/>
    </xf>
    <xf numFmtId="0" fontId="21" fillId="0" borderId="1" xfId="0" applyFont="1" applyBorder="1" applyAlignment="1">
      <alignment horizontal="left" vertical="center"/>
    </xf>
    <xf numFmtId="0" fontId="21" fillId="0" borderId="1" xfId="0" applyFont="1" applyBorder="1" applyAlignment="1">
      <alignment horizontal="left" vertical="center" wrapText="1"/>
    </xf>
    <xf numFmtId="0" fontId="21" fillId="0" borderId="2" xfId="0" applyFont="1" applyBorder="1" applyAlignment="1">
      <alignment horizontal="left" vertical="center"/>
    </xf>
    <xf numFmtId="0" fontId="21" fillId="0" borderId="4" xfId="0" applyFont="1" applyBorder="1" applyAlignment="1">
      <alignment horizontal="left" vertical="center"/>
    </xf>
    <xf numFmtId="49" fontId="21" fillId="0" borderId="2" xfId="0" applyNumberFormat="1" applyFont="1" applyBorder="1" applyAlignment="1">
      <alignment horizontal="left" vertical="center"/>
    </xf>
    <xf numFmtId="49" fontId="21" fillId="0" borderId="4" xfId="0" applyNumberFormat="1" applyFont="1" applyBorder="1" applyAlignment="1">
      <alignment horizontal="left" vertical="center"/>
    </xf>
    <xf numFmtId="0" fontId="24" fillId="0" borderId="7" xfId="0" applyFont="1" applyBorder="1" applyAlignment="1">
      <alignment horizontal="center" vertical="center"/>
    </xf>
    <xf numFmtId="0" fontId="24" fillId="0" borderId="0" xfId="0" applyFont="1" applyAlignment="1">
      <alignment horizontal="center" vertical="center"/>
    </xf>
    <xf numFmtId="0" fontId="29" fillId="4" borderId="14" xfId="0" applyFont="1" applyFill="1" applyBorder="1" applyAlignment="1">
      <alignment horizontal="left" vertical="center" wrapText="1"/>
    </xf>
    <xf numFmtId="0" fontId="29" fillId="4" borderId="0" xfId="0" applyFont="1" applyFill="1" applyAlignment="1">
      <alignment horizontal="left" vertical="center" wrapText="1"/>
    </xf>
    <xf numFmtId="0" fontId="22" fillId="4" borderId="14" xfId="0" applyFont="1" applyFill="1" applyBorder="1" applyAlignment="1">
      <alignment horizontal="left" vertical="center" wrapText="1"/>
    </xf>
    <xf numFmtId="0" fontId="22" fillId="4" borderId="0" xfId="0" applyFont="1" applyFill="1" applyAlignment="1">
      <alignment horizontal="left" vertical="center" wrapText="1"/>
    </xf>
    <xf numFmtId="0" fontId="22" fillId="4" borderId="14" xfId="0" applyFont="1" applyFill="1" applyBorder="1" applyAlignment="1">
      <alignment horizontal="left" vertical="center"/>
    </xf>
    <xf numFmtId="0" fontId="22" fillId="4" borderId="0" xfId="0" applyFont="1" applyFill="1" applyAlignment="1">
      <alignment horizontal="left" vertical="center"/>
    </xf>
    <xf numFmtId="0" fontId="22" fillId="4" borderId="34" xfId="0" applyFont="1" applyFill="1" applyBorder="1" applyAlignment="1">
      <alignment horizontal="center" vertical="center"/>
    </xf>
    <xf numFmtId="0" fontId="22" fillId="4" borderId="47" xfId="0" applyFont="1" applyFill="1" applyBorder="1" applyAlignment="1">
      <alignment horizontal="center" vertical="center"/>
    </xf>
    <xf numFmtId="0" fontId="22" fillId="4" borderId="48" xfId="0" applyFont="1" applyFill="1" applyBorder="1" applyAlignment="1">
      <alignment horizontal="center" vertical="center"/>
    </xf>
    <xf numFmtId="0" fontId="22" fillId="4" borderId="20" xfId="0" applyFont="1" applyFill="1" applyBorder="1" applyAlignment="1">
      <alignment horizontal="center" vertical="center"/>
    </xf>
    <xf numFmtId="0" fontId="22" fillId="4" borderId="11" xfId="0" applyFont="1" applyFill="1" applyBorder="1" applyAlignment="1">
      <alignment horizontal="center" vertical="center"/>
    </xf>
    <xf numFmtId="0" fontId="22" fillId="4" borderId="21" xfId="0" applyFont="1" applyFill="1" applyBorder="1" applyAlignment="1">
      <alignment horizontal="center" vertical="center"/>
    </xf>
    <xf numFmtId="0" fontId="22" fillId="4" borderId="23" xfId="0" applyFont="1" applyFill="1" applyBorder="1" applyAlignment="1">
      <alignment horizontal="center" vertical="center"/>
    </xf>
    <xf numFmtId="0" fontId="22" fillId="4" borderId="45" xfId="0" applyFont="1" applyFill="1" applyBorder="1" applyAlignment="1">
      <alignment horizontal="center" vertical="center"/>
    </xf>
    <xf numFmtId="0" fontId="22" fillId="4" borderId="24" xfId="0" applyFont="1" applyFill="1" applyBorder="1" applyAlignment="1">
      <alignment horizontal="center" vertical="center"/>
    </xf>
    <xf numFmtId="0" fontId="21" fillId="4" borderId="40" xfId="0" applyFont="1" applyFill="1" applyBorder="1" applyAlignment="1">
      <alignment horizontal="left" vertical="center" wrapText="1"/>
    </xf>
    <xf numFmtId="0" fontId="21" fillId="4" borderId="41" xfId="0" applyFont="1" applyFill="1" applyBorder="1" applyAlignment="1">
      <alignment horizontal="left" vertical="center" wrapText="1"/>
    </xf>
    <xf numFmtId="0" fontId="31" fillId="0" borderId="14" xfId="0" applyFont="1" applyBorder="1" applyAlignment="1">
      <alignment horizontal="left" vertical="center"/>
    </xf>
    <xf numFmtId="0" fontId="31" fillId="0" borderId="0" xfId="0" applyFont="1" applyAlignment="1">
      <alignment horizontal="left" vertical="center"/>
    </xf>
    <xf numFmtId="0" fontId="22" fillId="4" borderId="34" xfId="0" applyFont="1" applyFill="1" applyBorder="1" applyAlignment="1">
      <alignment horizontal="left" vertical="center" wrapText="1"/>
    </xf>
    <xf numFmtId="0" fontId="22" fillId="4" borderId="47" xfId="0" applyFont="1" applyFill="1" applyBorder="1" applyAlignment="1">
      <alignment horizontal="left" vertical="center"/>
    </xf>
    <xf numFmtId="0" fontId="22" fillId="4" borderId="48" xfId="0" applyFont="1" applyFill="1" applyBorder="1" applyAlignment="1">
      <alignment horizontal="left" vertical="center"/>
    </xf>
    <xf numFmtId="0" fontId="22" fillId="4" borderId="20" xfId="0" applyFont="1" applyFill="1" applyBorder="1" applyAlignment="1">
      <alignment horizontal="left" vertical="center"/>
    </xf>
    <xf numFmtId="0" fontId="22" fillId="4" borderId="11" xfId="0" applyFont="1" applyFill="1" applyBorder="1" applyAlignment="1">
      <alignment horizontal="left" vertical="center"/>
    </xf>
    <xf numFmtId="0" fontId="22" fillId="4" borderId="21" xfId="0" applyFont="1" applyFill="1" applyBorder="1" applyAlignment="1">
      <alignment horizontal="left" vertical="center"/>
    </xf>
    <xf numFmtId="0" fontId="38" fillId="0" borderId="22" xfId="0" applyFont="1" applyBorder="1" applyAlignment="1">
      <alignment horizontal="left" vertical="center" wrapText="1"/>
    </xf>
    <xf numFmtId="0" fontId="38" fillId="0" borderId="4" xfId="0" applyFont="1" applyBorder="1" applyAlignment="1">
      <alignment horizontal="left" vertical="center" wrapText="1"/>
    </xf>
    <xf numFmtId="0" fontId="34" fillId="10" borderId="22" xfId="0" applyFont="1" applyFill="1" applyBorder="1" applyAlignment="1">
      <alignment horizontal="left" vertical="center" wrapText="1"/>
    </xf>
    <xf numFmtId="0" fontId="34" fillId="10" borderId="4" xfId="0" applyFont="1" applyFill="1" applyBorder="1" applyAlignment="1">
      <alignment horizontal="left" vertical="center" wrapText="1"/>
    </xf>
    <xf numFmtId="0" fontId="33" fillId="3" borderId="22" xfId="0" applyFont="1" applyFill="1" applyBorder="1" applyAlignment="1">
      <alignment horizontal="left" vertical="center" wrapText="1"/>
    </xf>
    <xf numFmtId="0" fontId="33" fillId="3" borderId="4" xfId="0" applyFont="1" applyFill="1" applyBorder="1" applyAlignment="1">
      <alignment horizontal="left" vertical="center" wrapText="1"/>
    </xf>
    <xf numFmtId="0" fontId="38" fillId="0" borderId="3" xfId="0" applyFont="1" applyBorder="1" applyAlignment="1">
      <alignment horizontal="left" vertical="center" wrapText="1"/>
    </xf>
    <xf numFmtId="0" fontId="0" fillId="0" borderId="4" xfId="0" applyBorder="1" applyAlignment="1">
      <alignment horizontal="left"/>
    </xf>
    <xf numFmtId="0" fontId="0" fillId="0" borderId="3" xfId="0" applyBorder="1" applyAlignment="1">
      <alignment horizontal="left"/>
    </xf>
    <xf numFmtId="0" fontId="33" fillId="3" borderId="22" xfId="0" applyFont="1" applyFill="1" applyBorder="1" applyAlignment="1">
      <alignment horizontal="left" vertical="center"/>
    </xf>
    <xf numFmtId="0" fontId="33" fillId="3" borderId="4" xfId="0" applyFont="1" applyFill="1" applyBorder="1" applyAlignment="1">
      <alignment horizontal="left" vertical="center"/>
    </xf>
    <xf numFmtId="0" fontId="37" fillId="9" borderId="22" xfId="0" applyFont="1" applyFill="1" applyBorder="1" applyAlignment="1">
      <alignment horizontal="center" vertical="center" wrapText="1"/>
    </xf>
    <xf numFmtId="0" fontId="37" fillId="9" borderId="4" xfId="0" applyFont="1" applyFill="1" applyBorder="1" applyAlignment="1">
      <alignment horizontal="center" vertical="center" wrapText="1"/>
    </xf>
    <xf numFmtId="0" fontId="25" fillId="0" borderId="0" xfId="0" applyFont="1" applyFill="1" applyAlignment="1">
      <alignment horizontal="center" vertical="center"/>
    </xf>
    <xf numFmtId="0" fontId="21" fillId="0" borderId="38" xfId="0" applyFont="1" applyFill="1" applyBorder="1" applyAlignment="1">
      <alignment horizontal="center" vertical="center" wrapText="1"/>
    </xf>
    <xf numFmtId="0" fontId="21" fillId="0" borderId="39"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28" fillId="0" borderId="37"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1" xfId="0" applyFont="1" applyFill="1" applyBorder="1" applyAlignment="1" applyProtection="1">
      <alignment horizontal="center" vertical="center" wrapText="1"/>
      <protection locked="0"/>
    </xf>
    <xf numFmtId="0" fontId="21" fillId="0" borderId="12" xfId="0" applyFont="1" applyFill="1" applyBorder="1" applyAlignment="1">
      <alignment horizontal="center" vertical="center" wrapText="1"/>
    </xf>
    <xf numFmtId="0" fontId="21" fillId="0" borderId="37" xfId="0" applyFont="1" applyFill="1" applyBorder="1" applyAlignment="1" applyProtection="1">
      <alignment horizontal="center" vertical="center" wrapText="1"/>
      <protection locked="0"/>
    </xf>
    <xf numFmtId="0" fontId="21" fillId="0" borderId="12" xfId="0" applyFont="1" applyFill="1" applyBorder="1" applyAlignment="1" applyProtection="1">
      <alignment horizontal="center" vertical="center" wrapText="1"/>
      <protection locked="0"/>
    </xf>
    <xf numFmtId="9" fontId="25" fillId="0" borderId="0" xfId="0" applyNumberFormat="1" applyFont="1" applyFill="1" applyAlignment="1">
      <alignment horizontal="center" vertical="center"/>
    </xf>
    <xf numFmtId="0" fontId="24" fillId="0" borderId="1" xfId="0" applyFont="1" applyFill="1" applyBorder="1" applyAlignment="1">
      <alignment horizontal="center" vertical="center" wrapText="1"/>
    </xf>
    <xf numFmtId="49" fontId="26" fillId="0" borderId="1" xfId="0" applyNumberFormat="1" applyFont="1" applyFill="1" applyBorder="1" applyAlignment="1">
      <alignment horizontal="center" vertical="center" wrapText="1"/>
    </xf>
    <xf numFmtId="0" fontId="25" fillId="0" borderId="12" xfId="0" applyFont="1" applyFill="1" applyBorder="1" applyAlignment="1">
      <alignment horizontal="center" vertical="center"/>
    </xf>
    <xf numFmtId="167" fontId="25" fillId="0" borderId="12" xfId="0" applyNumberFormat="1" applyFont="1" applyFill="1" applyBorder="1" applyAlignment="1">
      <alignment horizontal="center" vertical="center"/>
    </xf>
    <xf numFmtId="167" fontId="25" fillId="0" borderId="1" xfId="0" applyNumberFormat="1" applyFont="1" applyFill="1" applyBorder="1" applyAlignment="1">
      <alignment vertical="center"/>
    </xf>
    <xf numFmtId="167" fontId="25" fillId="0" borderId="12" xfId="0" applyNumberFormat="1" applyFont="1" applyFill="1" applyBorder="1" applyAlignment="1">
      <alignment vertical="center"/>
    </xf>
    <xf numFmtId="167" fontId="25" fillId="0" borderId="37" xfId="0" applyNumberFormat="1" applyFont="1" applyFill="1" applyBorder="1" applyAlignment="1">
      <alignment horizontal="center" vertical="center"/>
    </xf>
    <xf numFmtId="167" fontId="25" fillId="0" borderId="1" xfId="0" applyNumberFormat="1" applyFont="1" applyFill="1" applyBorder="1" applyAlignment="1">
      <alignment horizontal="center" vertical="center"/>
    </xf>
    <xf numFmtId="49" fontId="24" fillId="0" borderId="1" xfId="0" applyNumberFormat="1" applyFont="1" applyFill="1" applyBorder="1" applyAlignment="1">
      <alignment horizontal="center" vertical="center" wrapText="1"/>
    </xf>
    <xf numFmtId="0" fontId="26" fillId="0" borderId="1"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6" fillId="0" borderId="41" xfId="0" applyFont="1" applyFill="1" applyBorder="1" applyAlignment="1">
      <alignment horizontal="center" vertical="center" wrapText="1"/>
    </xf>
    <xf numFmtId="49" fontId="26" fillId="0" borderId="41" xfId="0" applyNumberFormat="1" applyFont="1" applyFill="1" applyBorder="1" applyAlignment="1">
      <alignment horizontal="center" vertical="center" wrapText="1"/>
    </xf>
    <xf numFmtId="0" fontId="25" fillId="0" borderId="41" xfId="7" applyNumberFormat="1" applyFont="1" applyFill="1" applyBorder="1" applyAlignment="1" applyProtection="1">
      <alignment horizontal="center" vertical="center"/>
      <protection hidden="1"/>
    </xf>
    <xf numFmtId="167" fontId="25" fillId="0" borderId="41" xfId="3" applyNumberFormat="1" applyFont="1" applyFill="1" applyBorder="1" applyAlignment="1" applyProtection="1">
      <alignment horizontal="center" vertical="center" wrapText="1"/>
      <protection hidden="1"/>
    </xf>
    <xf numFmtId="167" fontId="25" fillId="0" borderId="42" xfId="0" applyNumberFormat="1" applyFont="1" applyFill="1" applyBorder="1" applyAlignment="1">
      <alignment horizontal="center" vertical="center"/>
    </xf>
    <xf numFmtId="167" fontId="25" fillId="0" borderId="41" xfId="0" applyNumberFormat="1" applyFont="1" applyFill="1" applyBorder="1" applyAlignment="1">
      <alignment vertical="center"/>
    </xf>
    <xf numFmtId="167" fontId="25" fillId="0" borderId="42" xfId="0" applyNumberFormat="1" applyFont="1" applyFill="1" applyBorder="1" applyAlignment="1">
      <alignment vertical="center"/>
    </xf>
    <xf numFmtId="167" fontId="25" fillId="0" borderId="54" xfId="0" applyNumberFormat="1" applyFont="1" applyFill="1" applyBorder="1" applyAlignment="1">
      <alignment horizontal="center" vertical="center"/>
    </xf>
    <xf numFmtId="167" fontId="25" fillId="0" borderId="49" xfId="3" applyNumberFormat="1" applyFont="1" applyFill="1" applyBorder="1" applyAlignment="1" applyProtection="1">
      <alignment horizontal="center" vertical="center" wrapText="1"/>
      <protection hidden="1"/>
    </xf>
    <xf numFmtId="167" fontId="25" fillId="0" borderId="49" xfId="0" applyNumberFormat="1" applyFont="1" applyFill="1" applyBorder="1" applyAlignment="1">
      <alignment vertical="center"/>
    </xf>
    <xf numFmtId="167" fontId="25" fillId="0" borderId="41" xfId="0" applyNumberFormat="1" applyFont="1" applyFill="1" applyBorder="1" applyAlignment="1">
      <alignment horizontal="center" vertical="center"/>
    </xf>
    <xf numFmtId="0" fontId="28" fillId="0" borderId="14" xfId="0" applyFont="1" applyFill="1" applyBorder="1" applyAlignment="1">
      <alignment horizontal="center" vertical="center" wrapText="1"/>
    </xf>
    <xf numFmtId="0" fontId="24" fillId="0" borderId="0" xfId="0" applyFont="1" applyFill="1" applyAlignment="1">
      <alignment horizontal="center" vertical="center" wrapText="1"/>
    </xf>
    <xf numFmtId="0" fontId="26" fillId="0" borderId="0" xfId="0" applyFont="1" applyFill="1" applyAlignment="1">
      <alignment horizontal="center" vertical="center" wrapText="1"/>
    </xf>
    <xf numFmtId="49" fontId="26" fillId="0" borderId="0" xfId="0" applyNumberFormat="1" applyFont="1" applyFill="1" applyAlignment="1">
      <alignment horizontal="center" vertical="center" wrapText="1"/>
    </xf>
    <xf numFmtId="0" fontId="25" fillId="0" borderId="0" xfId="7" applyNumberFormat="1" applyFont="1" applyFill="1" applyBorder="1" applyAlignment="1" applyProtection="1">
      <alignment horizontal="center" vertical="center"/>
      <protection hidden="1"/>
    </xf>
    <xf numFmtId="167" fontId="25" fillId="0" borderId="0" xfId="3" applyNumberFormat="1" applyFont="1" applyFill="1" applyBorder="1" applyAlignment="1" applyProtection="1">
      <alignment horizontal="center" vertical="center" wrapText="1"/>
      <protection hidden="1"/>
    </xf>
    <xf numFmtId="167" fontId="25" fillId="0" borderId="0" xfId="0" applyNumberFormat="1" applyFont="1" applyFill="1" applyAlignment="1">
      <alignment horizontal="center" vertical="center"/>
    </xf>
    <xf numFmtId="167" fontId="25" fillId="0" borderId="0" xfId="0" applyNumberFormat="1" applyFont="1" applyFill="1" applyAlignment="1">
      <alignment vertical="center"/>
    </xf>
    <xf numFmtId="167" fontId="23" fillId="0" borderId="28" xfId="0" applyNumberFormat="1" applyFont="1" applyFill="1" applyBorder="1" applyAlignment="1">
      <alignment horizontal="center" vertical="center"/>
    </xf>
    <xf numFmtId="167" fontId="23" fillId="0" borderId="29" xfId="0" applyNumberFormat="1" applyFont="1" applyFill="1" applyBorder="1" applyAlignment="1">
      <alignment horizontal="center" vertical="center"/>
    </xf>
    <xf numFmtId="167" fontId="23" fillId="0" borderId="30" xfId="0" applyNumberFormat="1" applyFont="1" applyFill="1" applyBorder="1" applyAlignment="1">
      <alignment horizontal="center" vertical="center"/>
    </xf>
    <xf numFmtId="167" fontId="25" fillId="0" borderId="55" xfId="0" applyNumberFormat="1" applyFont="1" applyFill="1" applyBorder="1" applyAlignment="1">
      <alignment horizontal="center" vertical="center"/>
    </xf>
    <xf numFmtId="0" fontId="24" fillId="0" borderId="0" xfId="0" applyFont="1" applyFill="1" applyAlignment="1">
      <alignment horizontal="center" vertical="center"/>
    </xf>
    <xf numFmtId="0" fontId="31" fillId="0" borderId="14" xfId="0" applyFont="1" applyFill="1" applyBorder="1" applyAlignment="1">
      <alignment horizontal="left" vertical="center"/>
    </xf>
    <xf numFmtId="0" fontId="31" fillId="0" borderId="0" xfId="0" applyFont="1" applyFill="1" applyAlignment="1">
      <alignment horizontal="left" vertical="center"/>
    </xf>
    <xf numFmtId="167" fontId="25" fillId="0" borderId="0" xfId="3" applyNumberFormat="1" applyFont="1" applyFill="1" applyBorder="1" applyAlignment="1">
      <alignment horizontal="center" vertical="center"/>
    </xf>
  </cellXfs>
  <cellStyles count="8">
    <cellStyle name="Millares" xfId="7" builtinId="3"/>
    <cellStyle name="Millares [0]" xfId="2" builtinId="6"/>
    <cellStyle name="Moneda" xfId="3" builtinId="4"/>
    <cellStyle name="Normal" xfId="0" builtinId="0"/>
    <cellStyle name="Normal 2" xfId="4" xr:uid="{00000000-0005-0000-0000-000003000000}"/>
    <cellStyle name="Normal 3" xfId="5" xr:uid="{C8C72BB3-CC40-4C75-A8D0-90E80A86C167}"/>
    <cellStyle name="Normal 4" xfId="6" xr:uid="{B456DE50-EFAC-4C3C-8912-CA99C1C4E250}"/>
    <cellStyle name="Porcentaje" xfId="1" builtinId="5"/>
  </cellStyles>
  <dxfs count="49">
    <dxf>
      <font>
        <color theme="0"/>
      </font>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90714</xdr:colOff>
      <xdr:row>0</xdr:row>
      <xdr:rowOff>63499</xdr:rowOff>
    </xdr:from>
    <xdr:to>
      <xdr:col>1</xdr:col>
      <xdr:colOff>2186214</xdr:colOff>
      <xdr:row>1</xdr:row>
      <xdr:rowOff>292099</xdr:rowOff>
    </xdr:to>
    <xdr:pic>
      <xdr:nvPicPr>
        <xdr:cNvPr id="5" name="Imagen 4">
          <a:extLst>
            <a:ext uri="{FF2B5EF4-FFF2-40B4-BE49-F238E27FC236}">
              <a16:creationId xmlns:a16="http://schemas.microsoft.com/office/drawing/2014/main" id="{F45666F2-F80E-45F4-BF56-2B3F7250A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714" y="63499"/>
          <a:ext cx="2857500" cy="5769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1</xdr:row>
      <xdr:rowOff>155346</xdr:rowOff>
    </xdr:from>
    <xdr:to>
      <xdr:col>2</xdr:col>
      <xdr:colOff>2026228</xdr:colOff>
      <xdr:row>3</xdr:row>
      <xdr:rowOff>8377</xdr:rowOff>
    </xdr:to>
    <xdr:pic>
      <xdr:nvPicPr>
        <xdr:cNvPr id="2" name="Imagen 1">
          <a:extLst>
            <a:ext uri="{FF2B5EF4-FFF2-40B4-BE49-F238E27FC236}">
              <a16:creationId xmlns:a16="http://schemas.microsoft.com/office/drawing/2014/main" id="{28C22338-EA16-4454-ADE6-30649FE76A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2643" y="427489"/>
          <a:ext cx="2606799" cy="553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122904</xdr:colOff>
      <xdr:row>1</xdr:row>
      <xdr:rowOff>235259</xdr:rowOff>
    </xdr:from>
    <xdr:to>
      <xdr:col>2</xdr:col>
      <xdr:colOff>1525587</xdr:colOff>
      <xdr:row>3</xdr:row>
      <xdr:rowOff>99218</xdr:rowOff>
    </xdr:to>
    <xdr:pic>
      <xdr:nvPicPr>
        <xdr:cNvPr id="3" name="Imagen 2" descr="Vista previa de imagen">
          <a:extLst>
            <a:ext uri="{FF2B5EF4-FFF2-40B4-BE49-F238E27FC236}">
              <a16:creationId xmlns:a16="http://schemas.microsoft.com/office/drawing/2014/main" id="{C45CE7EF-8CE8-38A4-E02C-5489BC6330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4073" y="496428"/>
          <a:ext cx="2140103" cy="5399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88"/>
  <sheetViews>
    <sheetView showGridLines="0" topLeftCell="A50" zoomScale="55" zoomScaleNormal="55" workbookViewId="0">
      <selection activeCell="J94" sqref="J94"/>
    </sheetView>
  </sheetViews>
  <sheetFormatPr baseColWidth="10" defaultColWidth="11.42578125" defaultRowHeight="15" x14ac:dyDescent="0.25"/>
  <cols>
    <col min="2" max="2" width="57.7109375" customWidth="1"/>
    <col min="3" max="3" width="17.140625" bestFit="1" customWidth="1"/>
    <col min="5" max="5" width="14" customWidth="1"/>
    <col min="6" max="6" width="16.5703125" bestFit="1" customWidth="1"/>
    <col min="7" max="7" width="16.7109375" bestFit="1" customWidth="1"/>
    <col min="8" max="8" width="15.5703125" bestFit="1" customWidth="1"/>
    <col min="9" max="9" width="14" customWidth="1"/>
    <col min="10" max="10" width="15.5703125" bestFit="1" customWidth="1"/>
    <col min="11" max="11" width="16.7109375" bestFit="1" customWidth="1"/>
    <col min="12" max="12" width="15.5703125" bestFit="1" customWidth="1"/>
    <col min="13" max="13" width="16.7109375" bestFit="1" customWidth="1"/>
    <col min="14" max="14" width="14" customWidth="1"/>
    <col min="15" max="15" width="17.140625" customWidth="1"/>
    <col min="16" max="16" width="17.28515625" customWidth="1"/>
    <col min="17" max="17" width="21.5703125" customWidth="1"/>
    <col min="18" max="18" width="21.28515625" bestFit="1" customWidth="1"/>
    <col min="19" max="21" width="14.140625" bestFit="1" customWidth="1"/>
  </cols>
  <sheetData>
    <row r="1" spans="1:26" s="1" customFormat="1" ht="27" customHeight="1" x14ac:dyDescent="0.25">
      <c r="A1" s="446" t="s">
        <v>0</v>
      </c>
      <c r="B1" s="447"/>
      <c r="C1" s="447"/>
      <c r="D1" s="447"/>
      <c r="E1" s="447"/>
      <c r="F1" s="447"/>
      <c r="G1" s="447"/>
      <c r="H1" s="447"/>
      <c r="I1" s="447"/>
      <c r="J1" s="447"/>
      <c r="K1" s="447"/>
      <c r="L1" s="447"/>
      <c r="M1" s="447"/>
      <c r="N1" s="440" t="s">
        <v>1</v>
      </c>
      <c r="O1" s="441"/>
      <c r="P1" s="17" t="s">
        <v>2</v>
      </c>
      <c r="S1"/>
      <c r="T1"/>
    </row>
    <row r="2" spans="1:26" s="1" customFormat="1" ht="27" customHeight="1" x14ac:dyDescent="0.25">
      <c r="A2" s="448"/>
      <c r="B2" s="449"/>
      <c r="C2" s="449"/>
      <c r="D2" s="449"/>
      <c r="E2" s="449"/>
      <c r="F2" s="449"/>
      <c r="G2" s="449"/>
      <c r="H2" s="449"/>
      <c r="I2" s="449"/>
      <c r="J2" s="449"/>
      <c r="K2" s="449"/>
      <c r="L2" s="449"/>
      <c r="M2" s="449"/>
      <c r="N2" s="442" t="s">
        <v>3</v>
      </c>
      <c r="O2" s="443"/>
      <c r="P2" s="18">
        <v>39980</v>
      </c>
      <c r="S2"/>
      <c r="T2"/>
    </row>
    <row r="3" spans="1:26" s="1" customFormat="1" ht="27" customHeight="1" thickBot="1" x14ac:dyDescent="0.3">
      <c r="A3" s="450" t="s">
        <v>4</v>
      </c>
      <c r="B3" s="451"/>
      <c r="C3" s="451"/>
      <c r="D3" s="451"/>
      <c r="E3" s="451"/>
      <c r="F3" s="451"/>
      <c r="G3" s="451"/>
      <c r="H3" s="451"/>
      <c r="I3" s="451"/>
      <c r="J3" s="451"/>
      <c r="K3" s="451"/>
      <c r="L3" s="451"/>
      <c r="M3" s="451"/>
      <c r="N3" s="444" t="s">
        <v>5</v>
      </c>
      <c r="O3" s="445"/>
      <c r="P3" s="59">
        <v>3</v>
      </c>
      <c r="S3"/>
      <c r="T3"/>
    </row>
    <row r="4" spans="1:26" s="1" customFormat="1" ht="15.75" x14ac:dyDescent="0.25">
      <c r="A4" s="7"/>
      <c r="B4"/>
      <c r="C4" s="47"/>
      <c r="D4" s="47"/>
      <c r="E4" s="47"/>
      <c r="F4" s="47"/>
      <c r="G4" s="47"/>
      <c r="H4" s="47"/>
      <c r="I4" s="47"/>
      <c r="J4" s="47"/>
      <c r="K4" s="47"/>
      <c r="L4" s="47"/>
      <c r="M4" s="47"/>
      <c r="N4" s="6"/>
      <c r="O4" s="6"/>
      <c r="P4" s="8"/>
      <c r="S4"/>
      <c r="T4"/>
    </row>
    <row r="5" spans="1:26" s="1" customFormat="1" ht="15.75" x14ac:dyDescent="0.25">
      <c r="A5" s="7" t="s">
        <v>6</v>
      </c>
      <c r="B5" s="47"/>
      <c r="C5" s="58" t="s">
        <v>7</v>
      </c>
      <c r="D5" s="58"/>
      <c r="E5" s="58"/>
      <c r="F5" s="58"/>
      <c r="G5" s="58"/>
      <c r="H5" s="58"/>
      <c r="I5" s="58"/>
      <c r="J5" s="58"/>
      <c r="K5" s="58"/>
      <c r="L5" s="58"/>
      <c r="M5" s="58"/>
      <c r="N5" s="4"/>
      <c r="O5" s="4"/>
      <c r="P5" s="5"/>
      <c r="R5" s="4"/>
      <c r="S5"/>
      <c r="T5"/>
      <c r="U5" s="4"/>
      <c r="V5" s="4"/>
      <c r="W5" s="4"/>
      <c r="X5" s="6"/>
      <c r="Y5" s="6"/>
      <c r="Z5" s="3"/>
    </row>
    <row r="6" spans="1:26" s="1" customFormat="1" ht="15.75" x14ac:dyDescent="0.25">
      <c r="A6" s="7"/>
      <c r="B6" s="47"/>
      <c r="C6" s="47"/>
      <c r="D6" s="47"/>
      <c r="E6" s="47"/>
      <c r="F6" s="47"/>
      <c r="G6" s="47"/>
      <c r="H6" s="47"/>
      <c r="I6" s="47"/>
      <c r="J6" s="47"/>
      <c r="K6" s="47"/>
      <c r="L6" s="47"/>
      <c r="M6" s="47"/>
      <c r="N6" s="6"/>
      <c r="O6" s="6"/>
      <c r="P6" s="8"/>
      <c r="R6" s="6"/>
      <c r="S6"/>
      <c r="T6"/>
      <c r="U6" s="6"/>
      <c r="V6" s="6"/>
      <c r="W6" s="6"/>
      <c r="X6" s="6"/>
      <c r="Y6" s="6"/>
      <c r="Z6" s="6"/>
    </row>
    <row r="7" spans="1:26" s="1" customFormat="1" ht="15.75" x14ac:dyDescent="0.25">
      <c r="A7" s="2" t="s">
        <v>8</v>
      </c>
      <c r="B7" s="3"/>
      <c r="C7" s="439" t="s">
        <v>9</v>
      </c>
      <c r="D7" s="439"/>
      <c r="E7" s="439"/>
      <c r="F7" s="439"/>
      <c r="G7" s="439"/>
      <c r="H7" s="439"/>
      <c r="I7" s="439"/>
      <c r="J7" s="439"/>
      <c r="K7" s="439"/>
      <c r="L7" s="439"/>
      <c r="M7" s="439"/>
      <c r="N7" s="439"/>
      <c r="O7" s="439"/>
      <c r="P7" s="14"/>
      <c r="R7" s="6"/>
      <c r="S7"/>
      <c r="T7"/>
      <c r="U7" s="6"/>
      <c r="V7" s="6"/>
      <c r="W7" s="6"/>
      <c r="X7" s="6"/>
      <c r="Y7" s="6"/>
    </row>
    <row r="8" spans="1:26" s="1" customFormat="1" ht="16.5" thickBot="1" x14ac:dyDescent="0.3">
      <c r="A8" s="7"/>
      <c r="B8" s="47"/>
      <c r="C8" s="47"/>
      <c r="D8" s="47"/>
      <c r="E8" s="47"/>
      <c r="F8" s="47"/>
      <c r="G8" s="47"/>
      <c r="H8" s="47"/>
      <c r="I8" s="47"/>
      <c r="J8" s="47"/>
      <c r="K8" s="47"/>
      <c r="L8" s="47"/>
      <c r="M8" s="47"/>
      <c r="N8" s="15"/>
      <c r="O8" s="15"/>
      <c r="P8" s="9"/>
      <c r="R8" s="6"/>
      <c r="S8"/>
      <c r="T8"/>
      <c r="U8" s="6"/>
      <c r="V8" s="6"/>
      <c r="W8" s="6"/>
      <c r="X8" s="6"/>
      <c r="Y8" s="6"/>
      <c r="Z8" s="10"/>
    </row>
    <row r="9" spans="1:26" s="1" customFormat="1" ht="15.75" x14ac:dyDescent="0.25">
      <c r="A9" s="7" t="s">
        <v>10</v>
      </c>
      <c r="B9" s="47"/>
      <c r="C9" s="438">
        <v>43958</v>
      </c>
      <c r="D9" s="438"/>
      <c r="E9" s="438"/>
      <c r="F9" s="438"/>
      <c r="G9" s="438"/>
      <c r="H9" s="438"/>
      <c r="I9"/>
      <c r="J9"/>
      <c r="K9"/>
      <c r="L9" s="428" t="s">
        <v>11</v>
      </c>
      <c r="M9" s="429"/>
      <c r="N9" s="429"/>
      <c r="O9" s="430"/>
      <c r="P9" s="48"/>
      <c r="R9" s="6"/>
      <c r="S9"/>
      <c r="T9"/>
      <c r="U9" s="6"/>
      <c r="V9" s="6"/>
      <c r="W9" s="6"/>
      <c r="X9" s="6"/>
      <c r="Y9" s="6"/>
      <c r="Z9" s="11"/>
    </row>
    <row r="10" spans="1:26" s="1" customFormat="1" ht="15.75" x14ac:dyDescent="0.25">
      <c r="A10" s="7"/>
      <c r="B10" s="47"/>
      <c r="C10" s="49"/>
      <c r="D10" s="49"/>
      <c r="E10" s="49"/>
      <c r="F10" s="49"/>
      <c r="G10" s="49"/>
      <c r="H10" s="49"/>
      <c r="I10"/>
      <c r="J10"/>
      <c r="K10"/>
      <c r="L10" s="431"/>
      <c r="M10" s="432"/>
      <c r="N10" s="432"/>
      <c r="O10" s="433"/>
      <c r="P10" s="48"/>
      <c r="R10" s="6"/>
      <c r="S10"/>
      <c r="T10"/>
      <c r="U10" s="6"/>
      <c r="V10" s="6"/>
      <c r="W10" s="6"/>
      <c r="X10" s="6"/>
      <c r="Y10" s="6"/>
      <c r="Z10" s="11"/>
    </row>
    <row r="11" spans="1:26" s="1" customFormat="1" ht="16.5" thickBot="1" x14ac:dyDescent="0.3">
      <c r="A11" s="2" t="s">
        <v>12</v>
      </c>
      <c r="B11" s="3"/>
      <c r="C11" s="437" t="s">
        <v>13</v>
      </c>
      <c r="D11" s="437"/>
      <c r="E11" s="437"/>
      <c r="F11" s="437"/>
      <c r="G11" s="437"/>
      <c r="H11" s="437"/>
      <c r="I11" s="16"/>
      <c r="J11" s="16"/>
      <c r="K11" s="16"/>
      <c r="L11" s="434"/>
      <c r="M11" s="435"/>
      <c r="N11" s="435"/>
      <c r="O11" s="436"/>
      <c r="P11" s="48"/>
      <c r="R11" s="6"/>
      <c r="S11"/>
      <c r="T11"/>
      <c r="U11" s="6"/>
      <c r="V11" s="6"/>
      <c r="W11" s="6"/>
      <c r="X11" s="6"/>
      <c r="Y11" s="6"/>
      <c r="Z11" s="11"/>
    </row>
    <row r="12" spans="1:26" s="13" customFormat="1" x14ac:dyDescent="0.25">
      <c r="A12" s="12"/>
      <c r="B12" s="50"/>
      <c r="C12" s="50"/>
      <c r="D12" s="50"/>
      <c r="E12" s="50"/>
      <c r="F12" s="50"/>
      <c r="G12" s="50"/>
      <c r="H12" s="50"/>
      <c r="I12" s="50"/>
      <c r="J12" s="50"/>
      <c r="K12" s="50"/>
      <c r="L12" s="50"/>
      <c r="M12" s="50"/>
      <c r="N12" s="50"/>
      <c r="O12" s="50"/>
      <c r="P12" s="48"/>
      <c r="S12"/>
      <c r="T12"/>
    </row>
    <row r="13" spans="1:26" x14ac:dyDescent="0.25">
      <c r="A13" s="51"/>
      <c r="P13" s="48"/>
    </row>
    <row r="14" spans="1:26" s="60" customFormat="1" ht="15.75" x14ac:dyDescent="0.25">
      <c r="A14" s="452" t="s">
        <v>14</v>
      </c>
      <c r="B14" s="453"/>
      <c r="C14" s="453"/>
      <c r="D14" s="453"/>
      <c r="E14" s="453"/>
      <c r="F14" s="453"/>
      <c r="G14" s="453"/>
      <c r="H14" s="453"/>
      <c r="I14" s="453"/>
      <c r="J14" s="453"/>
      <c r="K14" s="453"/>
      <c r="L14" s="453"/>
      <c r="M14" s="453"/>
      <c r="N14" s="453"/>
      <c r="O14" s="453"/>
      <c r="P14" s="454"/>
    </row>
    <row r="15" spans="1:26" s="60" customFormat="1" ht="15.75" x14ac:dyDescent="0.25">
      <c r="A15" s="61"/>
      <c r="P15" s="62"/>
    </row>
    <row r="16" spans="1:26" s="60" customFormat="1" ht="15.75" x14ac:dyDescent="0.25">
      <c r="A16" s="61"/>
      <c r="E16" s="422" t="s">
        <v>15</v>
      </c>
      <c r="F16" s="423"/>
      <c r="G16" s="422" t="s">
        <v>16</v>
      </c>
      <c r="H16" s="423"/>
      <c r="I16" s="422" t="s">
        <v>17</v>
      </c>
      <c r="J16" s="423"/>
      <c r="K16" s="422" t="s">
        <v>18</v>
      </c>
      <c r="L16" s="423"/>
      <c r="M16" s="422" t="s">
        <v>19</v>
      </c>
      <c r="N16" s="423"/>
      <c r="O16" s="422" t="s">
        <v>20</v>
      </c>
      <c r="P16" s="424"/>
    </row>
    <row r="17" spans="1:21" s="60" customFormat="1" ht="31.5" x14ac:dyDescent="0.25">
      <c r="A17" s="63" t="s">
        <v>21</v>
      </c>
      <c r="B17" s="64" t="s">
        <v>22</v>
      </c>
      <c r="C17" s="64" t="s">
        <v>23</v>
      </c>
      <c r="D17" s="65" t="s">
        <v>24</v>
      </c>
      <c r="E17" s="64" t="s">
        <v>25</v>
      </c>
      <c r="F17" s="64" t="s">
        <v>26</v>
      </c>
      <c r="G17" s="64" t="s">
        <v>25</v>
      </c>
      <c r="H17" s="64" t="s">
        <v>26</v>
      </c>
      <c r="I17" s="64" t="s">
        <v>25</v>
      </c>
      <c r="J17" s="64" t="s">
        <v>26</v>
      </c>
      <c r="K17" s="64" t="s">
        <v>25</v>
      </c>
      <c r="L17" s="64" t="s">
        <v>26</v>
      </c>
      <c r="M17" s="64" t="s">
        <v>25</v>
      </c>
      <c r="N17" s="64" t="s">
        <v>26</v>
      </c>
      <c r="O17" s="64" t="s">
        <v>25</v>
      </c>
      <c r="P17" s="66" t="s">
        <v>26</v>
      </c>
      <c r="R17" s="117" t="s">
        <v>27</v>
      </c>
      <c r="S17" s="117" t="s">
        <v>28</v>
      </c>
      <c r="T17" s="117" t="s">
        <v>29</v>
      </c>
      <c r="U17" s="117" t="s">
        <v>30</v>
      </c>
    </row>
    <row r="18" spans="1:21" s="60" customFormat="1" ht="15.75" x14ac:dyDescent="0.25">
      <c r="A18" s="67">
        <v>1</v>
      </c>
      <c r="B18" s="68" t="s">
        <v>31</v>
      </c>
      <c r="C18" s="69" t="s">
        <v>32</v>
      </c>
      <c r="D18" s="69">
        <v>1</v>
      </c>
      <c r="E18" s="102">
        <v>35280000</v>
      </c>
      <c r="F18" s="103">
        <f>+$D$18*E18</f>
        <v>35280000</v>
      </c>
      <c r="G18" s="102">
        <v>55000000</v>
      </c>
      <c r="H18" s="103">
        <f>+$D$18*G18</f>
        <v>55000000</v>
      </c>
      <c r="I18" s="102">
        <v>70318380</v>
      </c>
      <c r="J18" s="103">
        <f>+$D$18*I18</f>
        <v>70318380</v>
      </c>
      <c r="K18" s="102">
        <v>47000000</v>
      </c>
      <c r="L18" s="103">
        <f>+$D$18*K18</f>
        <v>47000000</v>
      </c>
      <c r="M18" s="102" t="s">
        <v>33</v>
      </c>
      <c r="N18" s="103"/>
      <c r="O18" s="102">
        <f>+ROUND(AVERAGE(G18,K18),0)</f>
        <v>51000000</v>
      </c>
      <c r="P18" s="103">
        <f>+$D$18*O18</f>
        <v>51000000</v>
      </c>
      <c r="R18" s="118">
        <f>+AVERAGE(E18,G18,I18,K18)</f>
        <v>51899595</v>
      </c>
      <c r="S18" s="118">
        <f>+STDEVA(E18,G18,I18,K18)</f>
        <v>14709193.510276716</v>
      </c>
      <c r="T18" s="119">
        <f>+R18-S18</f>
        <v>37190401.48972328</v>
      </c>
      <c r="U18" s="119">
        <f>+R18+S18</f>
        <v>66608788.51027672</v>
      </c>
    </row>
    <row r="19" spans="1:21" s="60" customFormat="1" ht="31.5" x14ac:dyDescent="0.25">
      <c r="A19" s="71"/>
      <c r="B19" s="72" t="s">
        <v>34</v>
      </c>
      <c r="C19" s="73"/>
      <c r="D19" s="73"/>
      <c r="E19" s="104"/>
      <c r="F19" s="106">
        <f>+SUM(F18)</f>
        <v>35280000</v>
      </c>
      <c r="G19" s="104"/>
      <c r="H19" s="106">
        <f>+SUM(H18)</f>
        <v>55000000</v>
      </c>
      <c r="I19" s="104"/>
      <c r="J19" s="106">
        <f>+SUM(J18)</f>
        <v>70318380</v>
      </c>
      <c r="K19" s="104"/>
      <c r="L19" s="106">
        <f>+SUM(L18)</f>
        <v>47000000</v>
      </c>
      <c r="M19" s="104"/>
      <c r="N19" s="106"/>
      <c r="O19" s="105"/>
      <c r="P19" s="106">
        <f>+SUM(P18)</f>
        <v>51000000</v>
      </c>
    </row>
    <row r="20" spans="1:21" s="60" customFormat="1" ht="15.75" x14ac:dyDescent="0.25">
      <c r="A20" s="71"/>
      <c r="B20" s="72" t="s">
        <v>35</v>
      </c>
      <c r="C20" s="73"/>
      <c r="D20" s="73"/>
      <c r="E20" s="104"/>
      <c r="F20" s="106">
        <f>+ROUND(F19*19%,0)</f>
        <v>6703200</v>
      </c>
      <c r="G20" s="104"/>
      <c r="H20" s="106">
        <f>+ROUND(H19*19%,0)</f>
        <v>10450000</v>
      </c>
      <c r="I20" s="104"/>
      <c r="J20" s="106">
        <f>+ROUND(J19*19%,0)</f>
        <v>13360492</v>
      </c>
      <c r="K20" s="104"/>
      <c r="L20" s="106">
        <f>+ROUND(L19*19%,0)</f>
        <v>8930000</v>
      </c>
      <c r="M20" s="104"/>
      <c r="N20" s="106"/>
      <c r="O20" s="105"/>
      <c r="P20" s="106">
        <f>+ROUND(P19*19%,0)</f>
        <v>9690000</v>
      </c>
    </row>
    <row r="21" spans="1:21" s="60" customFormat="1" ht="15.75" x14ac:dyDescent="0.25">
      <c r="A21" s="63" t="s">
        <v>36</v>
      </c>
      <c r="B21" s="65" t="s">
        <v>37</v>
      </c>
      <c r="C21" s="64"/>
      <c r="D21" s="64"/>
      <c r="E21" s="107"/>
      <c r="F21" s="109">
        <f>+F19+F20</f>
        <v>41983200</v>
      </c>
      <c r="G21" s="107"/>
      <c r="H21" s="109">
        <f>+H19+H20</f>
        <v>65450000</v>
      </c>
      <c r="I21" s="107"/>
      <c r="J21" s="109">
        <f>+J19+J20</f>
        <v>83678872</v>
      </c>
      <c r="K21" s="107"/>
      <c r="L21" s="109">
        <f>+L19+L20</f>
        <v>55930000</v>
      </c>
      <c r="M21" s="107"/>
      <c r="N21" s="109"/>
      <c r="O21" s="108"/>
      <c r="P21" s="109">
        <f>+P19+P20</f>
        <v>60690000</v>
      </c>
    </row>
    <row r="22" spans="1:21" s="60" customFormat="1" ht="15.75" x14ac:dyDescent="0.25">
      <c r="A22" s="61"/>
      <c r="P22" s="62"/>
    </row>
    <row r="23" spans="1:21" s="60" customFormat="1" ht="15.75" x14ac:dyDescent="0.25">
      <c r="A23" s="452" t="s">
        <v>38</v>
      </c>
      <c r="B23" s="453"/>
      <c r="C23" s="453"/>
      <c r="D23" s="453"/>
      <c r="E23" s="453"/>
      <c r="F23" s="453"/>
      <c r="G23" s="453"/>
      <c r="H23" s="453"/>
      <c r="I23" s="453"/>
      <c r="J23" s="453"/>
      <c r="K23" s="453"/>
      <c r="L23" s="453"/>
      <c r="M23" s="453"/>
      <c r="N23" s="453"/>
      <c r="O23" s="453"/>
      <c r="P23" s="454"/>
    </row>
    <row r="24" spans="1:21" s="60" customFormat="1" ht="15.75" x14ac:dyDescent="0.25">
      <c r="A24" s="61"/>
      <c r="P24" s="62"/>
    </row>
    <row r="25" spans="1:21" s="60" customFormat="1" ht="15.75" x14ac:dyDescent="0.25">
      <c r="A25" s="61"/>
      <c r="E25" s="422" t="s">
        <v>15</v>
      </c>
      <c r="F25" s="423"/>
      <c r="G25" s="422" t="s">
        <v>16</v>
      </c>
      <c r="H25" s="423"/>
      <c r="I25" s="422" t="s">
        <v>17</v>
      </c>
      <c r="J25" s="423"/>
      <c r="K25" s="422" t="s">
        <v>18</v>
      </c>
      <c r="L25" s="423"/>
      <c r="M25" s="422" t="s">
        <v>19</v>
      </c>
      <c r="N25" s="423"/>
      <c r="O25" s="422" t="s">
        <v>20</v>
      </c>
      <c r="P25" s="424"/>
    </row>
    <row r="26" spans="1:21" s="60" customFormat="1" ht="31.5" x14ac:dyDescent="0.25">
      <c r="A26" s="63" t="s">
        <v>39</v>
      </c>
      <c r="B26" s="64" t="s">
        <v>22</v>
      </c>
      <c r="C26" s="64" t="s">
        <v>23</v>
      </c>
      <c r="D26" s="64" t="s">
        <v>24</v>
      </c>
      <c r="E26" s="64" t="s">
        <v>25</v>
      </c>
      <c r="F26" s="64" t="s">
        <v>26</v>
      </c>
      <c r="G26" s="64" t="s">
        <v>25</v>
      </c>
      <c r="H26" s="64" t="s">
        <v>26</v>
      </c>
      <c r="I26" s="64" t="s">
        <v>25</v>
      </c>
      <c r="J26" s="64" t="s">
        <v>26</v>
      </c>
      <c r="K26" s="64" t="s">
        <v>25</v>
      </c>
      <c r="L26" s="64" t="s">
        <v>26</v>
      </c>
      <c r="M26" s="64" t="s">
        <v>25</v>
      </c>
      <c r="N26" s="64" t="s">
        <v>26</v>
      </c>
      <c r="O26" s="64" t="s">
        <v>25</v>
      </c>
      <c r="P26" s="66" t="s">
        <v>26</v>
      </c>
    </row>
    <row r="27" spans="1:21" s="60" customFormat="1" ht="15.75" x14ac:dyDescent="0.25">
      <c r="A27" s="76">
        <v>1</v>
      </c>
      <c r="B27" s="77" t="s">
        <v>40</v>
      </c>
      <c r="C27" s="78" t="s">
        <v>41</v>
      </c>
      <c r="D27" s="79">
        <v>1848</v>
      </c>
      <c r="E27" s="102">
        <v>4900</v>
      </c>
      <c r="F27" s="70">
        <f>+ROUND(D27*E27,0)</f>
        <v>9055200</v>
      </c>
      <c r="G27" s="102">
        <v>3000</v>
      </c>
      <c r="H27" s="70">
        <f>+ROUND(D27*G27,0)</f>
        <v>5544000</v>
      </c>
      <c r="I27" s="102">
        <v>2910.46</v>
      </c>
      <c r="J27" s="70">
        <f>+ROUND(D27*I27,0)</f>
        <v>5378530</v>
      </c>
      <c r="K27" s="102">
        <v>6544</v>
      </c>
      <c r="L27" s="70">
        <f>+ROUND(D27*K27,0)</f>
        <v>12093312</v>
      </c>
      <c r="M27" s="102">
        <v>3037.5</v>
      </c>
      <c r="N27" s="70">
        <f>+ROUND(D27*M27,0)</f>
        <v>5613300</v>
      </c>
      <c r="O27" s="80">
        <f>+ROUND(AVERAGE(E27,G27,I27,M27),0)</f>
        <v>3462</v>
      </c>
      <c r="P27" s="70">
        <f>+ROUND(D27*O27,0)</f>
        <v>6397776</v>
      </c>
      <c r="R27" s="118">
        <f>+AVERAGE(E27,G27,I27,K27,M27)</f>
        <v>4078.3919999999998</v>
      </c>
      <c r="S27" s="118">
        <f>+STDEVA(E27,G27,I27,K27,M27)</f>
        <v>1609.713727132872</v>
      </c>
      <c r="T27" s="119">
        <f>+R27-S27</f>
        <v>2468.6782728671278</v>
      </c>
      <c r="U27" s="119">
        <f>+R27+S27</f>
        <v>5688.1057271328718</v>
      </c>
    </row>
    <row r="28" spans="1:21" s="60" customFormat="1" ht="15.75" x14ac:dyDescent="0.25">
      <c r="A28" s="76">
        <v>2</v>
      </c>
      <c r="B28" s="77" t="s">
        <v>42</v>
      </c>
      <c r="C28" s="78" t="s">
        <v>41</v>
      </c>
      <c r="D28" s="79">
        <v>352</v>
      </c>
      <c r="E28" s="102">
        <v>9100</v>
      </c>
      <c r="F28" s="70">
        <f>+ROUND(D28*E28,0)</f>
        <v>3203200</v>
      </c>
      <c r="G28" s="102">
        <v>10000</v>
      </c>
      <c r="H28" s="70">
        <f t="shared" ref="H28:H53" si="0">+ROUND(D28*G28,0)</f>
        <v>3520000</v>
      </c>
      <c r="I28" s="102">
        <v>7604.9</v>
      </c>
      <c r="J28" s="70">
        <f t="shared" ref="J28:J53" si="1">+ROUND(D28*I28,0)</f>
        <v>2676925</v>
      </c>
      <c r="K28" s="102">
        <v>10675</v>
      </c>
      <c r="L28" s="70">
        <f t="shared" ref="L28:L53" si="2">+ROUND(D28*K28,0)</f>
        <v>3757600</v>
      </c>
      <c r="M28" s="102">
        <v>6075</v>
      </c>
      <c r="N28" s="70">
        <f t="shared" ref="N28:N53" si="3">+ROUND(D28*M28,0)</f>
        <v>2138400</v>
      </c>
      <c r="O28" s="80">
        <f>+ROUND(AVERAGE(E28,G28,I28),0)</f>
        <v>8902</v>
      </c>
      <c r="P28" s="70">
        <f>+ROUND(D28*O28,0)</f>
        <v>3133504</v>
      </c>
      <c r="R28" s="118">
        <f t="shared" ref="R28:R61" si="4">+AVERAGE(E28,G28,I28,K28,M28)</f>
        <v>8690.98</v>
      </c>
      <c r="S28" s="118">
        <f t="shared" ref="S28:S61" si="5">+STDEVA(E28,G28,I28,K28,M28)</f>
        <v>1860.1133841784986</v>
      </c>
      <c r="T28" s="119">
        <f t="shared" ref="T28:T61" si="6">+R28-S28</f>
        <v>6830.866615821501</v>
      </c>
      <c r="U28" s="119">
        <f t="shared" ref="U28:U61" si="7">+R28+S28</f>
        <v>10551.093384178497</v>
      </c>
    </row>
    <row r="29" spans="1:21" s="60" customFormat="1" ht="15.75" x14ac:dyDescent="0.25">
      <c r="A29" s="76">
        <v>3</v>
      </c>
      <c r="B29" s="77" t="s">
        <v>43</v>
      </c>
      <c r="C29" s="78" t="s">
        <v>44</v>
      </c>
      <c r="D29" s="79">
        <v>102.4</v>
      </c>
      <c r="E29" s="102">
        <v>49000</v>
      </c>
      <c r="F29" s="70">
        <f t="shared" ref="F29:F53" si="8">+ROUND(D29*E29,0)</f>
        <v>5017600</v>
      </c>
      <c r="G29" s="102">
        <v>65000</v>
      </c>
      <c r="H29" s="70">
        <f t="shared" si="0"/>
        <v>6656000</v>
      </c>
      <c r="I29" s="102">
        <v>105893.26</v>
      </c>
      <c r="J29" s="70">
        <f t="shared" si="1"/>
        <v>10843470</v>
      </c>
      <c r="K29" s="102">
        <v>32000</v>
      </c>
      <c r="L29" s="70">
        <f t="shared" si="2"/>
        <v>3276800</v>
      </c>
      <c r="M29" s="102">
        <v>49950</v>
      </c>
      <c r="N29" s="70">
        <f t="shared" si="3"/>
        <v>5114880</v>
      </c>
      <c r="O29" s="80">
        <f>+ROUND(AVERAGE(E29,G29,M29),0)</f>
        <v>54650</v>
      </c>
      <c r="P29" s="70">
        <f>+ROUND(D29*O29,0)</f>
        <v>5596160</v>
      </c>
      <c r="R29" s="118">
        <f t="shared" si="4"/>
        <v>60368.652000000002</v>
      </c>
      <c r="S29" s="118">
        <f t="shared" si="5"/>
        <v>28002.295852046103</v>
      </c>
      <c r="T29" s="119">
        <f t="shared" si="6"/>
        <v>32366.356147953898</v>
      </c>
      <c r="U29" s="119">
        <f t="shared" si="7"/>
        <v>88370.947852046113</v>
      </c>
    </row>
    <row r="30" spans="1:21" s="60" customFormat="1" ht="15.75" x14ac:dyDescent="0.25">
      <c r="A30" s="76">
        <v>4</v>
      </c>
      <c r="B30" s="77" t="s">
        <v>45</v>
      </c>
      <c r="C30" s="78" t="s">
        <v>44</v>
      </c>
      <c r="D30" s="79">
        <v>42.72</v>
      </c>
      <c r="E30" s="102">
        <v>35840</v>
      </c>
      <c r="F30" s="70">
        <f t="shared" si="8"/>
        <v>1531085</v>
      </c>
      <c r="G30" s="102">
        <v>65000</v>
      </c>
      <c r="H30" s="70">
        <f t="shared" si="0"/>
        <v>2776800</v>
      </c>
      <c r="I30" s="102">
        <v>40405</v>
      </c>
      <c r="J30" s="70">
        <f t="shared" si="1"/>
        <v>1726102</v>
      </c>
      <c r="K30" s="102">
        <v>51815</v>
      </c>
      <c r="L30" s="70">
        <f t="shared" si="2"/>
        <v>2213537</v>
      </c>
      <c r="M30" s="102">
        <v>47250</v>
      </c>
      <c r="N30" s="70">
        <f t="shared" si="3"/>
        <v>2018520</v>
      </c>
      <c r="O30" s="80">
        <f>+ROUND(AVERAGE(I30,K30,M30),0)</f>
        <v>46490</v>
      </c>
      <c r="P30" s="70">
        <f>+ROUND(D30*O30,0)</f>
        <v>1986053</v>
      </c>
      <c r="R30" s="118">
        <f t="shared" si="4"/>
        <v>48062</v>
      </c>
      <c r="S30" s="118">
        <f t="shared" si="5"/>
        <v>11287.682778143617</v>
      </c>
      <c r="T30" s="119">
        <f t="shared" si="6"/>
        <v>36774.317221856385</v>
      </c>
      <c r="U30" s="119">
        <f t="shared" si="7"/>
        <v>59349.682778143615</v>
      </c>
    </row>
    <row r="31" spans="1:21" s="60" customFormat="1" ht="15.75" x14ac:dyDescent="0.25">
      <c r="A31" s="76">
        <v>5</v>
      </c>
      <c r="B31" s="77" t="s">
        <v>46</v>
      </c>
      <c r="C31" s="78" t="s">
        <v>44</v>
      </c>
      <c r="D31" s="79">
        <v>256</v>
      </c>
      <c r="E31" s="102">
        <v>91000</v>
      </c>
      <c r="F31" s="70">
        <f t="shared" si="8"/>
        <v>23296000</v>
      </c>
      <c r="G31" s="102">
        <v>60000</v>
      </c>
      <c r="H31" s="70">
        <f t="shared" si="0"/>
        <v>15360000</v>
      </c>
      <c r="I31" s="102">
        <v>61130.52</v>
      </c>
      <c r="J31" s="70">
        <f t="shared" si="1"/>
        <v>15649413</v>
      </c>
      <c r="K31" s="102">
        <v>174428</v>
      </c>
      <c r="L31" s="70">
        <f t="shared" si="2"/>
        <v>44653568</v>
      </c>
      <c r="M31" s="102">
        <v>121500</v>
      </c>
      <c r="N31" s="70">
        <f t="shared" si="3"/>
        <v>31104000</v>
      </c>
      <c r="O31" s="80">
        <f>+ROUND(AVERAGE(E31,G31,I31,M31),0)</f>
        <v>83408</v>
      </c>
      <c r="P31" s="70">
        <f t="shared" ref="P31:P53" si="9">+ROUND(D31*O31,0)</f>
        <v>21352448</v>
      </c>
      <c r="R31" s="118">
        <f t="shared" si="4"/>
        <v>101611.704</v>
      </c>
      <c r="S31" s="118">
        <f t="shared" si="5"/>
        <v>47907.790886640541</v>
      </c>
      <c r="T31" s="119">
        <f t="shared" si="6"/>
        <v>53703.913113359456</v>
      </c>
      <c r="U31" s="119">
        <f t="shared" si="7"/>
        <v>149519.49488664055</v>
      </c>
    </row>
    <row r="32" spans="1:21" s="60" customFormat="1" ht="31.5" x14ac:dyDescent="0.25">
      <c r="A32" s="76">
        <v>6</v>
      </c>
      <c r="B32" s="77" t="s">
        <v>47</v>
      </c>
      <c r="C32" s="78" t="s">
        <v>44</v>
      </c>
      <c r="D32" s="79">
        <v>450</v>
      </c>
      <c r="E32" s="102">
        <v>133000</v>
      </c>
      <c r="F32" s="70">
        <f t="shared" si="8"/>
        <v>59850000</v>
      </c>
      <c r="G32" s="102">
        <v>180000</v>
      </c>
      <c r="H32" s="70">
        <f t="shared" si="0"/>
        <v>81000000</v>
      </c>
      <c r="I32" s="102">
        <v>99274.66</v>
      </c>
      <c r="J32" s="70">
        <f t="shared" si="1"/>
        <v>44673597</v>
      </c>
      <c r="K32" s="102">
        <v>174428</v>
      </c>
      <c r="L32" s="70">
        <f t="shared" si="2"/>
        <v>78492600</v>
      </c>
      <c r="M32" s="102">
        <v>136500</v>
      </c>
      <c r="N32" s="70">
        <f t="shared" si="3"/>
        <v>61425000</v>
      </c>
      <c r="O32" s="80">
        <f>+ROUND(AVERAGE(E32,K32,M32),0)</f>
        <v>147976</v>
      </c>
      <c r="P32" s="70">
        <f>+ROUND(D32*O32,0)</f>
        <v>66589200</v>
      </c>
      <c r="R32" s="118">
        <f t="shared" si="4"/>
        <v>144640.53200000001</v>
      </c>
      <c r="S32" s="118">
        <f t="shared" si="5"/>
        <v>33156.514502811064</v>
      </c>
      <c r="T32" s="119">
        <f t="shared" si="6"/>
        <v>111484.01749718894</v>
      </c>
      <c r="U32" s="119">
        <f t="shared" si="7"/>
        <v>177797.04650281108</v>
      </c>
    </row>
    <row r="33" spans="1:21" s="60" customFormat="1" ht="15.75" x14ac:dyDescent="0.25">
      <c r="A33" s="76">
        <v>7</v>
      </c>
      <c r="B33" s="77" t="s">
        <v>48</v>
      </c>
      <c r="C33" s="78" t="s">
        <v>41</v>
      </c>
      <c r="D33" s="79">
        <v>1800</v>
      </c>
      <c r="E33" s="102">
        <v>63840</v>
      </c>
      <c r="F33" s="70">
        <f t="shared" si="8"/>
        <v>114912000</v>
      </c>
      <c r="G33" s="102">
        <v>20000</v>
      </c>
      <c r="H33" s="70">
        <f t="shared" si="0"/>
        <v>36000000</v>
      </c>
      <c r="I33" s="102">
        <v>24139</v>
      </c>
      <c r="J33" s="70">
        <f t="shared" si="1"/>
        <v>43450200</v>
      </c>
      <c r="K33" s="102">
        <v>15500</v>
      </c>
      <c r="L33" s="70">
        <f t="shared" si="2"/>
        <v>27900000</v>
      </c>
      <c r="M33" s="102">
        <v>8100</v>
      </c>
      <c r="N33" s="70">
        <f t="shared" si="3"/>
        <v>14580000</v>
      </c>
      <c r="O33" s="80">
        <f>+ROUND(AVERAGE(G33,I33,K33,M33),0)</f>
        <v>16935</v>
      </c>
      <c r="P33" s="70">
        <f t="shared" si="9"/>
        <v>30483000</v>
      </c>
      <c r="R33" s="118">
        <f t="shared" si="4"/>
        <v>26315.8</v>
      </c>
      <c r="S33" s="118">
        <f t="shared" si="5"/>
        <v>21803.040343034732</v>
      </c>
      <c r="T33" s="119">
        <f t="shared" si="6"/>
        <v>4512.7596569652669</v>
      </c>
      <c r="U33" s="119">
        <f t="shared" si="7"/>
        <v>48118.840343034732</v>
      </c>
    </row>
    <row r="34" spans="1:21" s="60" customFormat="1" ht="31.5" x14ac:dyDescent="0.25">
      <c r="A34" s="76">
        <v>8</v>
      </c>
      <c r="B34" s="77" t="s">
        <v>49</v>
      </c>
      <c r="C34" s="78" t="s">
        <v>41</v>
      </c>
      <c r="D34" s="79">
        <v>1500</v>
      </c>
      <c r="E34" s="102">
        <v>53200</v>
      </c>
      <c r="F34" s="70">
        <f t="shared" si="8"/>
        <v>79800000</v>
      </c>
      <c r="G34" s="102">
        <v>20000</v>
      </c>
      <c r="H34" s="70">
        <f t="shared" si="0"/>
        <v>30000000</v>
      </c>
      <c r="I34" s="102">
        <v>5334</v>
      </c>
      <c r="J34" s="70">
        <f t="shared" si="1"/>
        <v>8001000</v>
      </c>
      <c r="K34" s="102">
        <v>15000</v>
      </c>
      <c r="L34" s="70">
        <f t="shared" si="2"/>
        <v>22500000</v>
      </c>
      <c r="M34" s="102">
        <v>2025</v>
      </c>
      <c r="N34" s="113">
        <f t="shared" si="3"/>
        <v>3037500</v>
      </c>
      <c r="O34" s="80">
        <f>+ROUND(AVERAGE(G34,I34,K34,M34),0)</f>
        <v>10590</v>
      </c>
      <c r="P34" s="70">
        <f t="shared" si="9"/>
        <v>15885000</v>
      </c>
      <c r="R34" s="118">
        <f t="shared" si="4"/>
        <v>19111.8</v>
      </c>
      <c r="S34" s="118">
        <f t="shared" si="5"/>
        <v>20380.675189993093</v>
      </c>
      <c r="T34" s="119">
        <f t="shared" si="6"/>
        <v>-1268.875189993094</v>
      </c>
      <c r="U34" s="119">
        <f t="shared" si="7"/>
        <v>39492.475189993092</v>
      </c>
    </row>
    <row r="35" spans="1:21" s="60" customFormat="1" ht="15.75" x14ac:dyDescent="0.25">
      <c r="A35" s="76">
        <v>9</v>
      </c>
      <c r="B35" s="77" t="s">
        <v>50</v>
      </c>
      <c r="C35" s="78" t="s">
        <v>51</v>
      </c>
      <c r="D35" s="79">
        <v>155</v>
      </c>
      <c r="E35" s="102">
        <v>39900</v>
      </c>
      <c r="F35" s="70">
        <f t="shared" si="8"/>
        <v>6184500</v>
      </c>
      <c r="G35" s="102">
        <v>60000</v>
      </c>
      <c r="H35" s="70">
        <f t="shared" si="0"/>
        <v>9300000</v>
      </c>
      <c r="I35" s="102">
        <v>69786.94</v>
      </c>
      <c r="J35" s="70">
        <f t="shared" si="1"/>
        <v>10816976</v>
      </c>
      <c r="K35" s="102">
        <v>59000</v>
      </c>
      <c r="L35" s="70">
        <f t="shared" si="2"/>
        <v>9145000</v>
      </c>
      <c r="M35" s="102">
        <v>20250</v>
      </c>
      <c r="N35" s="70">
        <f t="shared" si="3"/>
        <v>3138750</v>
      </c>
      <c r="O35" s="80">
        <f>+ROUND(AVERAGE(E35,G35,K35),0)</f>
        <v>52967</v>
      </c>
      <c r="P35" s="70">
        <f t="shared" si="9"/>
        <v>8209885</v>
      </c>
      <c r="R35" s="118">
        <f t="shared" si="4"/>
        <v>49787.387999999999</v>
      </c>
      <c r="S35" s="118">
        <f t="shared" si="5"/>
        <v>19744.426272057648</v>
      </c>
      <c r="T35" s="119">
        <f t="shared" si="6"/>
        <v>30042.961727942351</v>
      </c>
      <c r="U35" s="119">
        <f t="shared" si="7"/>
        <v>69531.814272057643</v>
      </c>
    </row>
    <row r="36" spans="1:21" s="60" customFormat="1" ht="15.75" x14ac:dyDescent="0.25">
      <c r="A36" s="76">
        <v>10</v>
      </c>
      <c r="B36" s="77" t="s">
        <v>52</v>
      </c>
      <c r="C36" s="78" t="s">
        <v>51</v>
      </c>
      <c r="D36" s="79">
        <v>204</v>
      </c>
      <c r="E36" s="102">
        <v>31500</v>
      </c>
      <c r="F36" s="70">
        <f t="shared" si="8"/>
        <v>6426000</v>
      </c>
      <c r="G36" s="102">
        <v>40000</v>
      </c>
      <c r="H36" s="70">
        <f t="shared" si="0"/>
        <v>8160000</v>
      </c>
      <c r="I36" s="102">
        <v>17631.97</v>
      </c>
      <c r="J36" s="70">
        <f t="shared" si="1"/>
        <v>3596922</v>
      </c>
      <c r="K36" s="102">
        <v>45000</v>
      </c>
      <c r="L36" s="70">
        <f t="shared" si="2"/>
        <v>9180000</v>
      </c>
      <c r="M36" s="102">
        <v>12150</v>
      </c>
      <c r="N36" s="70">
        <f t="shared" si="3"/>
        <v>2478600</v>
      </c>
      <c r="O36" s="80">
        <f>+ROUND(AVERAGE(E36,G36,I36),0)</f>
        <v>29711</v>
      </c>
      <c r="P36" s="70">
        <f t="shared" si="9"/>
        <v>6061044</v>
      </c>
      <c r="R36" s="118">
        <f t="shared" si="4"/>
        <v>29256.394</v>
      </c>
      <c r="S36" s="118">
        <f t="shared" si="5"/>
        <v>14107.40866233696</v>
      </c>
      <c r="T36" s="119">
        <f t="shared" si="6"/>
        <v>15148.98533766304</v>
      </c>
      <c r="U36" s="119">
        <f t="shared" si="7"/>
        <v>43363.802662336959</v>
      </c>
    </row>
    <row r="37" spans="1:21" s="60" customFormat="1" ht="15.75" x14ac:dyDescent="0.25">
      <c r="A37" s="76">
        <v>11</v>
      </c>
      <c r="B37" s="77" t="s">
        <v>53</v>
      </c>
      <c r="C37" s="78" t="s">
        <v>41</v>
      </c>
      <c r="D37" s="79">
        <v>1848</v>
      </c>
      <c r="E37" s="102">
        <v>37240</v>
      </c>
      <c r="F37" s="70">
        <f t="shared" si="8"/>
        <v>68819520</v>
      </c>
      <c r="G37" s="102">
        <v>20000</v>
      </c>
      <c r="H37" s="70">
        <f t="shared" si="0"/>
        <v>36960000</v>
      </c>
      <c r="I37" s="102">
        <v>24139</v>
      </c>
      <c r="J37" s="70">
        <f t="shared" si="1"/>
        <v>44608872</v>
      </c>
      <c r="K37" s="102">
        <v>15000</v>
      </c>
      <c r="L37" s="70">
        <f t="shared" si="2"/>
        <v>27720000</v>
      </c>
      <c r="M37" s="102">
        <v>8100</v>
      </c>
      <c r="N37" s="70">
        <f t="shared" si="3"/>
        <v>14968800</v>
      </c>
      <c r="O37" s="80">
        <f>+ROUND(AVERAGE(G37,I37,K37),0)</f>
        <v>19713</v>
      </c>
      <c r="P37" s="70">
        <f t="shared" si="9"/>
        <v>36429624</v>
      </c>
      <c r="R37" s="118">
        <f t="shared" si="4"/>
        <v>20895.8</v>
      </c>
      <c r="S37" s="118">
        <f t="shared" si="5"/>
        <v>10919.553937776032</v>
      </c>
      <c r="T37" s="119">
        <f t="shared" si="6"/>
        <v>9976.2460622239669</v>
      </c>
      <c r="U37" s="119">
        <f t="shared" si="7"/>
        <v>31815.353937776032</v>
      </c>
    </row>
    <row r="38" spans="1:21" s="60" customFormat="1" ht="15.75" x14ac:dyDescent="0.25">
      <c r="A38" s="76">
        <v>12</v>
      </c>
      <c r="B38" s="77" t="s">
        <v>54</v>
      </c>
      <c r="C38" s="78" t="s">
        <v>51</v>
      </c>
      <c r="D38" s="79">
        <v>180</v>
      </c>
      <c r="E38" s="102">
        <v>78277.5</v>
      </c>
      <c r="F38" s="70">
        <f t="shared" si="8"/>
        <v>14089950</v>
      </c>
      <c r="G38" s="102">
        <v>100000</v>
      </c>
      <c r="H38" s="70">
        <f t="shared" si="0"/>
        <v>18000000</v>
      </c>
      <c r="I38" s="102">
        <v>143201.64000000001</v>
      </c>
      <c r="J38" s="70">
        <f t="shared" si="1"/>
        <v>25776295</v>
      </c>
      <c r="K38" s="102">
        <v>115000</v>
      </c>
      <c r="L38" s="70">
        <f t="shared" si="2"/>
        <v>20700000</v>
      </c>
      <c r="M38" s="102">
        <v>86400</v>
      </c>
      <c r="N38" s="70">
        <f t="shared" si="3"/>
        <v>15552000</v>
      </c>
      <c r="O38" s="80">
        <f>+ROUND(AVERAGE(G38,K38,M38),0)</f>
        <v>100467</v>
      </c>
      <c r="P38" s="70">
        <f t="shared" si="9"/>
        <v>18084060</v>
      </c>
      <c r="R38" s="118">
        <f t="shared" si="4"/>
        <v>104575.82800000001</v>
      </c>
      <c r="S38" s="118">
        <f t="shared" si="5"/>
        <v>25707.575223616874</v>
      </c>
      <c r="T38" s="119">
        <f t="shared" si="6"/>
        <v>78868.252776383131</v>
      </c>
      <c r="U38" s="119">
        <f t="shared" si="7"/>
        <v>130283.40322361689</v>
      </c>
    </row>
    <row r="39" spans="1:21" s="60" customFormat="1" ht="47.25" x14ac:dyDescent="0.25">
      <c r="A39" s="76">
        <v>13</v>
      </c>
      <c r="B39" s="77" t="s">
        <v>55</v>
      </c>
      <c r="C39" s="78" t="s">
        <v>41</v>
      </c>
      <c r="D39" s="79">
        <v>1848</v>
      </c>
      <c r="E39" s="102">
        <v>79800</v>
      </c>
      <c r="F39" s="114">
        <f t="shared" si="8"/>
        <v>147470400</v>
      </c>
      <c r="G39" s="102">
        <v>200000</v>
      </c>
      <c r="H39" s="70">
        <f t="shared" si="0"/>
        <v>369600000</v>
      </c>
      <c r="I39" s="102">
        <v>135989</v>
      </c>
      <c r="J39" s="70">
        <f t="shared" si="1"/>
        <v>251307672</v>
      </c>
      <c r="K39" s="102">
        <v>332230</v>
      </c>
      <c r="L39" s="70">
        <f t="shared" si="2"/>
        <v>613961040</v>
      </c>
      <c r="M39" s="102">
        <v>100740</v>
      </c>
      <c r="N39" s="70">
        <f t="shared" si="3"/>
        <v>186167520</v>
      </c>
      <c r="O39" s="80">
        <f>+ROUND(AVERAGE(E39,G39,I39,M39),0)</f>
        <v>129132</v>
      </c>
      <c r="P39" s="70">
        <f t="shared" si="9"/>
        <v>238635936</v>
      </c>
      <c r="R39" s="118">
        <f t="shared" si="4"/>
        <v>169751.8</v>
      </c>
      <c r="S39" s="118">
        <f t="shared" si="5"/>
        <v>101621.84878853562</v>
      </c>
      <c r="T39" s="119">
        <f t="shared" si="6"/>
        <v>68129.951211464373</v>
      </c>
      <c r="U39" s="119">
        <f t="shared" si="7"/>
        <v>271373.64878853562</v>
      </c>
    </row>
    <row r="40" spans="1:21" s="60" customFormat="1" ht="15.75" x14ac:dyDescent="0.25">
      <c r="A40" s="76">
        <v>14</v>
      </c>
      <c r="B40" s="77" t="s">
        <v>56</v>
      </c>
      <c r="C40" s="78" t="s">
        <v>51</v>
      </c>
      <c r="D40" s="79">
        <v>324</v>
      </c>
      <c r="E40" s="102">
        <v>119000</v>
      </c>
      <c r="F40" s="70">
        <f t="shared" si="8"/>
        <v>38556000</v>
      </c>
      <c r="G40" s="102">
        <v>170000</v>
      </c>
      <c r="H40" s="70">
        <f t="shared" si="0"/>
        <v>55080000</v>
      </c>
      <c r="I40" s="102">
        <v>309481</v>
      </c>
      <c r="J40" s="70">
        <f t="shared" si="1"/>
        <v>100271844</v>
      </c>
      <c r="K40" s="102">
        <v>217905</v>
      </c>
      <c r="L40" s="70">
        <f t="shared" si="2"/>
        <v>70601220</v>
      </c>
      <c r="M40" s="102">
        <v>132300</v>
      </c>
      <c r="N40" s="70">
        <f t="shared" si="3"/>
        <v>42865200</v>
      </c>
      <c r="O40" s="80">
        <f>+ROUND(AVERAGE(E40,G40,K40,M40),0)</f>
        <v>159801</v>
      </c>
      <c r="P40" s="70">
        <f t="shared" si="9"/>
        <v>51775524</v>
      </c>
      <c r="R40" s="118">
        <f t="shared" si="4"/>
        <v>189737.2</v>
      </c>
      <c r="S40" s="118">
        <f t="shared" si="5"/>
        <v>77175.681187145979</v>
      </c>
      <c r="T40" s="119">
        <f t="shared" si="6"/>
        <v>112561.51881285403</v>
      </c>
      <c r="U40" s="119">
        <f t="shared" si="7"/>
        <v>266912.88118714601</v>
      </c>
    </row>
    <row r="41" spans="1:21" s="60" customFormat="1" ht="31.5" x14ac:dyDescent="0.25">
      <c r="A41" s="76">
        <v>15</v>
      </c>
      <c r="B41" s="77" t="s">
        <v>57</v>
      </c>
      <c r="C41" s="78" t="s">
        <v>51</v>
      </c>
      <c r="D41" s="79">
        <v>400</v>
      </c>
      <c r="E41" s="102">
        <v>238000</v>
      </c>
      <c r="F41" s="70">
        <f t="shared" si="8"/>
        <v>95200000</v>
      </c>
      <c r="G41" s="102">
        <v>350000</v>
      </c>
      <c r="H41" s="70">
        <f t="shared" si="0"/>
        <v>140000000</v>
      </c>
      <c r="I41" s="102">
        <v>55784</v>
      </c>
      <c r="J41" s="70">
        <f t="shared" si="1"/>
        <v>22313600</v>
      </c>
      <c r="K41" s="102">
        <v>120000</v>
      </c>
      <c r="L41" s="70">
        <f t="shared" si="2"/>
        <v>48000000</v>
      </c>
      <c r="M41" s="102">
        <v>112372</v>
      </c>
      <c r="N41" s="70">
        <f t="shared" si="3"/>
        <v>44948800</v>
      </c>
      <c r="O41" s="80">
        <f>+ROUND(AVERAGE(E41,K41,M41),0)</f>
        <v>156791</v>
      </c>
      <c r="P41" s="70">
        <f t="shared" si="9"/>
        <v>62716400</v>
      </c>
      <c r="R41" s="118">
        <f t="shared" si="4"/>
        <v>175231.2</v>
      </c>
      <c r="S41" s="118">
        <f t="shared" si="5"/>
        <v>118060.84635983259</v>
      </c>
      <c r="T41" s="119">
        <f t="shared" si="6"/>
        <v>57170.353640167421</v>
      </c>
      <c r="U41" s="119">
        <f t="shared" si="7"/>
        <v>293292.04635983263</v>
      </c>
    </row>
    <row r="42" spans="1:21" s="60" customFormat="1" ht="15.75" x14ac:dyDescent="0.25">
      <c r="A42" s="76">
        <v>16</v>
      </c>
      <c r="B42" s="77" t="s">
        <v>58</v>
      </c>
      <c r="C42" s="78" t="s">
        <v>59</v>
      </c>
      <c r="D42" s="79">
        <v>12</v>
      </c>
      <c r="E42" s="102">
        <v>2450000</v>
      </c>
      <c r="F42" s="70">
        <f t="shared" si="8"/>
        <v>29400000</v>
      </c>
      <c r="G42" s="102">
        <v>1000000</v>
      </c>
      <c r="H42" s="70">
        <f t="shared" si="0"/>
        <v>12000000</v>
      </c>
      <c r="I42" s="102">
        <v>675011</v>
      </c>
      <c r="J42" s="70">
        <f t="shared" si="1"/>
        <v>8100132</v>
      </c>
      <c r="K42" s="102">
        <v>585000</v>
      </c>
      <c r="L42" s="70">
        <f t="shared" si="2"/>
        <v>7020000</v>
      </c>
      <c r="M42" s="102">
        <v>472500</v>
      </c>
      <c r="N42" s="70">
        <f t="shared" si="3"/>
        <v>5670000</v>
      </c>
      <c r="O42" s="80">
        <f>+ROUND(AVERAGE(G42,I42,K42,M42),0)</f>
        <v>683128</v>
      </c>
      <c r="P42" s="70">
        <f t="shared" si="9"/>
        <v>8197536</v>
      </c>
      <c r="R42" s="118">
        <f t="shared" si="4"/>
        <v>1036502.2</v>
      </c>
      <c r="S42" s="118">
        <f t="shared" si="5"/>
        <v>814238.45510648785</v>
      </c>
      <c r="T42" s="119">
        <f t="shared" si="6"/>
        <v>222263.74489351211</v>
      </c>
      <c r="U42" s="119">
        <f t="shared" si="7"/>
        <v>1850740.6551064877</v>
      </c>
    </row>
    <row r="43" spans="1:21" s="60" customFormat="1" ht="15.75" x14ac:dyDescent="0.25">
      <c r="A43" s="76">
        <v>17</v>
      </c>
      <c r="B43" s="77" t="s">
        <v>60</v>
      </c>
      <c r="C43" s="78" t="s">
        <v>51</v>
      </c>
      <c r="D43" s="79">
        <v>150</v>
      </c>
      <c r="E43" s="102">
        <v>203000</v>
      </c>
      <c r="F43" s="70">
        <f t="shared" si="8"/>
        <v>30450000</v>
      </c>
      <c r="G43" s="102">
        <v>95000</v>
      </c>
      <c r="H43" s="70">
        <f t="shared" si="0"/>
        <v>14250000</v>
      </c>
      <c r="I43" s="102">
        <v>55944</v>
      </c>
      <c r="J43" s="70">
        <f t="shared" si="1"/>
        <v>8391600</v>
      </c>
      <c r="K43" s="102">
        <v>120000</v>
      </c>
      <c r="L43" s="70">
        <f t="shared" si="2"/>
        <v>18000000</v>
      </c>
      <c r="M43" s="102">
        <v>112372</v>
      </c>
      <c r="N43" s="70">
        <f t="shared" si="3"/>
        <v>16855800</v>
      </c>
      <c r="O43" s="80">
        <f>+ROUND(AVERAGE(G43,K43,M43),0)</f>
        <v>109124</v>
      </c>
      <c r="P43" s="70">
        <f t="shared" si="9"/>
        <v>16368600</v>
      </c>
      <c r="R43" s="118">
        <f t="shared" si="4"/>
        <v>117263.2</v>
      </c>
      <c r="S43" s="118">
        <f t="shared" si="5"/>
        <v>53939.566064253806</v>
      </c>
      <c r="T43" s="119">
        <f t="shared" si="6"/>
        <v>63323.633935746191</v>
      </c>
      <c r="U43" s="119">
        <f t="shared" si="7"/>
        <v>171202.76606425381</v>
      </c>
    </row>
    <row r="44" spans="1:21" s="60" customFormat="1" ht="15.75" x14ac:dyDescent="0.25">
      <c r="A44" s="76">
        <v>18</v>
      </c>
      <c r="B44" s="77" t="s">
        <v>61</v>
      </c>
      <c r="C44" s="78" t="s">
        <v>51</v>
      </c>
      <c r="D44" s="79">
        <v>120</v>
      </c>
      <c r="E44" s="102">
        <v>62720</v>
      </c>
      <c r="F44" s="70">
        <f t="shared" si="8"/>
        <v>7526400</v>
      </c>
      <c r="G44" s="102">
        <v>200000</v>
      </c>
      <c r="H44" s="70">
        <f t="shared" si="0"/>
        <v>24000000</v>
      </c>
      <c r="I44" s="102">
        <v>64690.75</v>
      </c>
      <c r="J44" s="70">
        <f t="shared" si="1"/>
        <v>7762890</v>
      </c>
      <c r="K44" s="102">
        <v>57200</v>
      </c>
      <c r="L44" s="70">
        <f t="shared" si="2"/>
        <v>6864000</v>
      </c>
      <c r="M44" s="102">
        <v>59346</v>
      </c>
      <c r="N44" s="70">
        <f t="shared" si="3"/>
        <v>7121520</v>
      </c>
      <c r="O44" s="80">
        <f>+ROUND(AVERAGE(E44,I44,K44,M44),0)</f>
        <v>60989</v>
      </c>
      <c r="P44" s="70">
        <f t="shared" si="9"/>
        <v>7318680</v>
      </c>
      <c r="R44" s="118">
        <f t="shared" si="4"/>
        <v>88791.35</v>
      </c>
      <c r="S44" s="118">
        <f t="shared" si="5"/>
        <v>62235.359879754047</v>
      </c>
      <c r="T44" s="119">
        <f t="shared" si="6"/>
        <v>26555.990120245959</v>
      </c>
      <c r="U44" s="119">
        <f t="shared" si="7"/>
        <v>151026.70987975405</v>
      </c>
    </row>
    <row r="45" spans="1:21" s="60" customFormat="1" ht="15.75" x14ac:dyDescent="0.25">
      <c r="A45" s="76">
        <v>19</v>
      </c>
      <c r="B45" s="77" t="s">
        <v>62</v>
      </c>
      <c r="C45" s="78" t="s">
        <v>51</v>
      </c>
      <c r="D45" s="79">
        <v>30</v>
      </c>
      <c r="E45" s="102">
        <v>203000</v>
      </c>
      <c r="F45" s="70">
        <f t="shared" si="8"/>
        <v>6090000</v>
      </c>
      <c r="G45" s="102">
        <v>150000</v>
      </c>
      <c r="H45" s="70">
        <f t="shared" si="0"/>
        <v>4500000</v>
      </c>
      <c r="I45" s="102">
        <v>95983</v>
      </c>
      <c r="J45" s="70">
        <f t="shared" si="1"/>
        <v>2879490</v>
      </c>
      <c r="K45" s="102">
        <v>120000</v>
      </c>
      <c r="L45" s="70">
        <f t="shared" si="2"/>
        <v>3600000</v>
      </c>
      <c r="M45" s="102">
        <v>192300.75</v>
      </c>
      <c r="N45" s="70">
        <f t="shared" si="3"/>
        <v>5769023</v>
      </c>
      <c r="O45" s="80">
        <f>+ROUND(AVERAGE(G45,K45,M45),0)</f>
        <v>154100</v>
      </c>
      <c r="P45" s="70">
        <f t="shared" si="9"/>
        <v>4623000</v>
      </c>
      <c r="R45" s="118">
        <f t="shared" si="4"/>
        <v>152256.75</v>
      </c>
      <c r="S45" s="118">
        <f t="shared" si="5"/>
        <v>45800.450698519329</v>
      </c>
      <c r="T45" s="119">
        <f t="shared" si="6"/>
        <v>106456.29930148067</v>
      </c>
      <c r="U45" s="119">
        <f t="shared" si="7"/>
        <v>198057.20069851933</v>
      </c>
    </row>
    <row r="46" spans="1:21" s="60" customFormat="1" ht="31.5" x14ac:dyDescent="0.25">
      <c r="A46" s="76">
        <v>20</v>
      </c>
      <c r="B46" s="77" t="s">
        <v>63</v>
      </c>
      <c r="C46" s="78" t="s">
        <v>44</v>
      </c>
      <c r="D46" s="79">
        <v>32</v>
      </c>
      <c r="E46" s="102">
        <v>1043700</v>
      </c>
      <c r="F46" s="70">
        <f t="shared" si="8"/>
        <v>33398400</v>
      </c>
      <c r="G46" s="102">
        <v>1500000</v>
      </c>
      <c r="H46" s="70">
        <f t="shared" si="0"/>
        <v>48000000</v>
      </c>
      <c r="I46" s="102">
        <v>750000</v>
      </c>
      <c r="J46" s="70">
        <f t="shared" si="1"/>
        <v>24000000</v>
      </c>
      <c r="K46" s="102">
        <v>1762165</v>
      </c>
      <c r="L46" s="70">
        <f t="shared" si="2"/>
        <v>56389280</v>
      </c>
      <c r="M46" s="102">
        <v>1009260</v>
      </c>
      <c r="N46" s="70">
        <f t="shared" si="3"/>
        <v>32296320</v>
      </c>
      <c r="O46" s="80">
        <f>+ROUND(AVERAGE(E46,G46,M46),0)</f>
        <v>1184320</v>
      </c>
      <c r="P46" s="70">
        <f t="shared" si="9"/>
        <v>37898240</v>
      </c>
      <c r="R46" s="118">
        <f t="shared" si="4"/>
        <v>1213025</v>
      </c>
      <c r="S46" s="118">
        <f t="shared" si="5"/>
        <v>408807.0057190801</v>
      </c>
      <c r="T46" s="119">
        <f t="shared" si="6"/>
        <v>804217.9942809199</v>
      </c>
      <c r="U46" s="119">
        <f t="shared" si="7"/>
        <v>1621832.0057190801</v>
      </c>
    </row>
    <row r="47" spans="1:21" s="60" customFormat="1" ht="47.25" x14ac:dyDescent="0.25">
      <c r="A47" s="76">
        <v>21</v>
      </c>
      <c r="B47" s="77" t="s">
        <v>64</v>
      </c>
      <c r="C47" s="78" t="s">
        <v>59</v>
      </c>
      <c r="D47" s="79">
        <v>1</v>
      </c>
      <c r="E47" s="102">
        <v>55832000</v>
      </c>
      <c r="F47" s="70">
        <f t="shared" si="8"/>
        <v>55832000</v>
      </c>
      <c r="G47" s="102">
        <v>60000000</v>
      </c>
      <c r="H47" s="70">
        <f t="shared" si="0"/>
        <v>60000000</v>
      </c>
      <c r="I47" s="102">
        <v>30330308</v>
      </c>
      <c r="J47" s="70">
        <f t="shared" si="1"/>
        <v>30330308</v>
      </c>
      <c r="K47" s="102">
        <v>252136937</v>
      </c>
      <c r="L47" s="70">
        <f t="shared" si="2"/>
        <v>252136937</v>
      </c>
      <c r="M47" s="102">
        <v>150117300</v>
      </c>
      <c r="N47" s="70">
        <f t="shared" si="3"/>
        <v>150117300</v>
      </c>
      <c r="O47" s="80">
        <f>+ROUND(AVERAGE(E47,G47,I47,M47),0)</f>
        <v>74069902</v>
      </c>
      <c r="P47" s="70">
        <f t="shared" si="9"/>
        <v>74069902</v>
      </c>
      <c r="R47" s="118">
        <f t="shared" si="4"/>
        <v>109683309</v>
      </c>
      <c r="S47" s="118">
        <f t="shared" si="5"/>
        <v>91642289.910907701</v>
      </c>
      <c r="T47" s="119">
        <f t="shared" si="6"/>
        <v>18041019.089092299</v>
      </c>
      <c r="U47" s="119">
        <f t="shared" si="7"/>
        <v>201325598.91090769</v>
      </c>
    </row>
    <row r="48" spans="1:21" s="60" customFormat="1" ht="15.75" x14ac:dyDescent="0.25">
      <c r="A48" s="76">
        <v>22</v>
      </c>
      <c r="B48" s="77" t="s">
        <v>65</v>
      </c>
      <c r="C48" s="78" t="s">
        <v>41</v>
      </c>
      <c r="D48" s="79">
        <v>2030</v>
      </c>
      <c r="E48" s="102">
        <v>277200</v>
      </c>
      <c r="F48" s="70">
        <f t="shared" si="8"/>
        <v>562716000</v>
      </c>
      <c r="G48" s="102">
        <v>400000</v>
      </c>
      <c r="H48" s="70">
        <f t="shared" si="0"/>
        <v>812000000</v>
      </c>
      <c r="I48" s="102">
        <v>112665</v>
      </c>
      <c r="J48" s="70">
        <f t="shared" si="1"/>
        <v>228709950</v>
      </c>
      <c r="K48" s="102">
        <v>287100</v>
      </c>
      <c r="L48" s="70">
        <f t="shared" si="2"/>
        <v>582813000</v>
      </c>
      <c r="M48" s="102"/>
      <c r="N48" s="70">
        <f t="shared" si="3"/>
        <v>0</v>
      </c>
      <c r="O48" s="80">
        <f>+ROUND(AVERAGE(E48,K48),0)</f>
        <v>282150</v>
      </c>
      <c r="P48" s="70">
        <f t="shared" si="9"/>
        <v>572764500</v>
      </c>
      <c r="R48" s="118">
        <f t="shared" si="4"/>
        <v>269241.25</v>
      </c>
      <c r="S48" s="118">
        <f t="shared" si="5"/>
        <v>118316.3125112087</v>
      </c>
      <c r="T48" s="119">
        <f t="shared" si="6"/>
        <v>150924.9374887913</v>
      </c>
      <c r="U48" s="119">
        <f t="shared" si="7"/>
        <v>387557.5625112087</v>
      </c>
    </row>
    <row r="49" spans="1:21" s="60" customFormat="1" ht="15.75" x14ac:dyDescent="0.25">
      <c r="A49" s="76">
        <v>23</v>
      </c>
      <c r="B49" s="77" t="s">
        <v>66</v>
      </c>
      <c r="C49" s="78" t="s">
        <v>51</v>
      </c>
      <c r="D49" s="79">
        <v>180</v>
      </c>
      <c r="E49" s="102">
        <v>357000</v>
      </c>
      <c r="F49" s="70">
        <f t="shared" si="8"/>
        <v>64260000</v>
      </c>
      <c r="G49" s="102">
        <v>830000</v>
      </c>
      <c r="H49" s="70">
        <f t="shared" si="0"/>
        <v>149400000</v>
      </c>
      <c r="I49" s="102">
        <v>1050900</v>
      </c>
      <c r="J49" s="70">
        <f t="shared" si="1"/>
        <v>189162000</v>
      </c>
      <c r="K49" s="102">
        <v>445000</v>
      </c>
      <c r="L49" s="70">
        <f t="shared" si="2"/>
        <v>80100000</v>
      </c>
      <c r="M49" s="102">
        <v>207900</v>
      </c>
      <c r="N49" s="70">
        <f t="shared" si="3"/>
        <v>37422000</v>
      </c>
      <c r="O49" s="80">
        <f>+ROUND(AVERAGE(E49,G49,K49),0)</f>
        <v>544000</v>
      </c>
      <c r="P49" s="70">
        <f t="shared" si="9"/>
        <v>97920000</v>
      </c>
      <c r="R49" s="118">
        <f t="shared" si="4"/>
        <v>578160</v>
      </c>
      <c r="S49" s="118">
        <f t="shared" si="5"/>
        <v>350229.31487812381</v>
      </c>
      <c r="T49" s="119">
        <f t="shared" si="6"/>
        <v>227930.68512187619</v>
      </c>
      <c r="U49" s="119">
        <f t="shared" si="7"/>
        <v>928389.31487812381</v>
      </c>
    </row>
    <row r="50" spans="1:21" s="60" customFormat="1" ht="15.75" x14ac:dyDescent="0.25">
      <c r="A50" s="76">
        <v>24</v>
      </c>
      <c r="B50" s="77" t="s">
        <v>67</v>
      </c>
      <c r="C50" s="78" t="s">
        <v>59</v>
      </c>
      <c r="D50" s="79">
        <v>2</v>
      </c>
      <c r="E50" s="102">
        <v>1757000</v>
      </c>
      <c r="F50" s="70">
        <f t="shared" si="8"/>
        <v>3514000</v>
      </c>
      <c r="G50" s="102">
        <v>4500000</v>
      </c>
      <c r="H50" s="70">
        <f t="shared" si="0"/>
        <v>9000000</v>
      </c>
      <c r="I50" s="102">
        <v>950000</v>
      </c>
      <c r="J50" s="70">
        <f t="shared" si="1"/>
        <v>1900000</v>
      </c>
      <c r="K50" s="102">
        <v>1750000</v>
      </c>
      <c r="L50" s="70">
        <f t="shared" si="2"/>
        <v>3500000</v>
      </c>
      <c r="M50" s="102">
        <v>627750</v>
      </c>
      <c r="N50" s="70">
        <f t="shared" si="3"/>
        <v>1255500</v>
      </c>
      <c r="O50" s="80">
        <f>+ROUND(AVERAGE(E50,I50,K50,M50),0)</f>
        <v>1271188</v>
      </c>
      <c r="P50" s="70">
        <f t="shared" si="9"/>
        <v>2542376</v>
      </c>
      <c r="R50" s="118">
        <f t="shared" si="4"/>
        <v>1916950</v>
      </c>
      <c r="S50" s="118">
        <f t="shared" si="5"/>
        <v>1526649.3171321303</v>
      </c>
      <c r="T50" s="119">
        <f t="shared" si="6"/>
        <v>390300.68286786973</v>
      </c>
      <c r="U50" s="119">
        <f t="shared" si="7"/>
        <v>3443599.3171321303</v>
      </c>
    </row>
    <row r="51" spans="1:21" s="60" customFormat="1" ht="15.75" x14ac:dyDescent="0.25">
      <c r="A51" s="76">
        <v>25</v>
      </c>
      <c r="B51" s="77" t="s">
        <v>68</v>
      </c>
      <c r="C51" s="78" t="s">
        <v>59</v>
      </c>
      <c r="D51" s="79">
        <v>1</v>
      </c>
      <c r="E51" s="102">
        <v>13300</v>
      </c>
      <c r="F51" s="70">
        <f t="shared" si="8"/>
        <v>13300</v>
      </c>
      <c r="G51" s="102">
        <v>5000000</v>
      </c>
      <c r="H51" s="70">
        <f t="shared" si="0"/>
        <v>5000000</v>
      </c>
      <c r="I51" s="102">
        <v>3316180.07</v>
      </c>
      <c r="J51" s="70">
        <f t="shared" si="1"/>
        <v>3316180</v>
      </c>
      <c r="K51" s="102">
        <v>1250000</v>
      </c>
      <c r="L51" s="70">
        <f t="shared" si="2"/>
        <v>1250000</v>
      </c>
      <c r="M51" s="102">
        <v>6500000</v>
      </c>
      <c r="N51" s="70">
        <f t="shared" si="3"/>
        <v>6500000</v>
      </c>
      <c r="O51" s="80">
        <f>+ROUND(AVERAGE(G51,I51,K51),0)</f>
        <v>3188727</v>
      </c>
      <c r="P51" s="70">
        <f t="shared" si="9"/>
        <v>3188727</v>
      </c>
      <c r="R51" s="118">
        <f t="shared" si="4"/>
        <v>3215896.014</v>
      </c>
      <c r="S51" s="118">
        <f t="shared" si="5"/>
        <v>2650461.8127016919</v>
      </c>
      <c r="T51" s="119">
        <f t="shared" si="6"/>
        <v>565434.20129830809</v>
      </c>
      <c r="U51" s="119">
        <f t="shared" si="7"/>
        <v>5866357.8267016914</v>
      </c>
    </row>
    <row r="52" spans="1:21" s="60" customFormat="1" ht="15.75" x14ac:dyDescent="0.25">
      <c r="A52" s="76">
        <v>26</v>
      </c>
      <c r="B52" s="77" t="s">
        <v>69</v>
      </c>
      <c r="C52" s="78" t="s">
        <v>41</v>
      </c>
      <c r="D52" s="79">
        <v>370</v>
      </c>
      <c r="E52" s="102">
        <v>113400</v>
      </c>
      <c r="F52" s="70">
        <f t="shared" si="8"/>
        <v>41958000</v>
      </c>
      <c r="G52" s="102">
        <v>100000</v>
      </c>
      <c r="H52" s="70">
        <f t="shared" si="0"/>
        <v>37000000</v>
      </c>
      <c r="I52" s="102">
        <v>7639</v>
      </c>
      <c r="J52" s="70">
        <f t="shared" si="1"/>
        <v>2826430</v>
      </c>
      <c r="K52" s="102">
        <v>17000</v>
      </c>
      <c r="L52" s="70">
        <f t="shared" si="2"/>
        <v>6290000</v>
      </c>
      <c r="M52" s="102">
        <v>16605</v>
      </c>
      <c r="N52" s="70">
        <f t="shared" si="3"/>
        <v>6143850</v>
      </c>
      <c r="O52" s="80">
        <f>+ROUND(AVERAGE(G52,I52,K52,M52),0)</f>
        <v>35311</v>
      </c>
      <c r="P52" s="70">
        <f t="shared" si="9"/>
        <v>13065070</v>
      </c>
      <c r="R52" s="118">
        <f t="shared" si="4"/>
        <v>50928.800000000003</v>
      </c>
      <c r="S52" s="118">
        <f t="shared" si="5"/>
        <v>51268.720968052243</v>
      </c>
      <c r="T52" s="119">
        <f t="shared" si="6"/>
        <v>-339.92096805223991</v>
      </c>
      <c r="U52" s="119">
        <f t="shared" si="7"/>
        <v>102197.52096805224</v>
      </c>
    </row>
    <row r="53" spans="1:21" s="60" customFormat="1" ht="15.75" x14ac:dyDescent="0.25">
      <c r="A53" s="76">
        <v>27</v>
      </c>
      <c r="B53" s="77" t="s">
        <v>70</v>
      </c>
      <c r="C53" s="78" t="s">
        <v>32</v>
      </c>
      <c r="D53" s="79">
        <v>1</v>
      </c>
      <c r="E53" s="102">
        <v>28000000</v>
      </c>
      <c r="F53" s="70">
        <f t="shared" si="8"/>
        <v>28000000</v>
      </c>
      <c r="G53" s="102">
        <v>200000</v>
      </c>
      <c r="H53" s="70">
        <f t="shared" si="0"/>
        <v>200000</v>
      </c>
      <c r="I53" s="102">
        <v>58319184</v>
      </c>
      <c r="J53" s="70">
        <f t="shared" si="1"/>
        <v>58319184</v>
      </c>
      <c r="K53" s="102">
        <v>3250000</v>
      </c>
      <c r="L53" s="70">
        <f t="shared" si="2"/>
        <v>3250000</v>
      </c>
      <c r="M53" s="102">
        <v>4968000</v>
      </c>
      <c r="N53" s="70">
        <f t="shared" si="3"/>
        <v>4968000</v>
      </c>
      <c r="O53" s="80">
        <f>+ROUND(AVERAGE(E53,G53,K53,M53),0)</f>
        <v>9104500</v>
      </c>
      <c r="P53" s="70">
        <f t="shared" si="9"/>
        <v>9104500</v>
      </c>
      <c r="R53" s="118">
        <f t="shared" si="4"/>
        <v>18947436.800000001</v>
      </c>
      <c r="S53" s="118">
        <f t="shared" si="5"/>
        <v>24624093.587256592</v>
      </c>
      <c r="T53" s="119">
        <f t="shared" si="6"/>
        <v>-5676656.787256591</v>
      </c>
      <c r="U53" s="119">
        <f t="shared" si="7"/>
        <v>43571530.387256593</v>
      </c>
    </row>
    <row r="54" spans="1:21" s="60" customFormat="1" ht="15.75" x14ac:dyDescent="0.25">
      <c r="A54" s="123"/>
      <c r="B54" s="116" t="s">
        <v>71</v>
      </c>
      <c r="C54" s="124"/>
      <c r="D54" s="125"/>
      <c r="E54" s="112"/>
      <c r="F54" s="115">
        <f>529200000+400680000</f>
        <v>929880000</v>
      </c>
      <c r="G54" s="115"/>
      <c r="H54" s="115"/>
      <c r="I54" s="115"/>
      <c r="J54" s="115"/>
      <c r="K54" s="115"/>
      <c r="L54" s="115"/>
      <c r="M54" s="115"/>
      <c r="N54" s="115">
        <f>420*2025</f>
        <v>850500</v>
      </c>
      <c r="O54" s="126"/>
      <c r="P54" s="127"/>
      <c r="R54" s="118"/>
      <c r="S54" s="118"/>
      <c r="T54" s="119"/>
      <c r="U54" s="119"/>
    </row>
    <row r="55" spans="1:21" s="60" customFormat="1" ht="15.75" x14ac:dyDescent="0.25">
      <c r="A55" s="76"/>
      <c r="B55" s="82" t="s">
        <v>72</v>
      </c>
      <c r="C55" s="83"/>
      <c r="D55" s="84"/>
      <c r="E55" s="110"/>
      <c r="F55" s="85">
        <f>SUM(F27:F54)</f>
        <v>2466449555</v>
      </c>
      <c r="G55" s="111"/>
      <c r="H55" s="85">
        <f>SUM(H27:H53)</f>
        <v>1993306800</v>
      </c>
      <c r="I55" s="111"/>
      <c r="J55" s="85">
        <f>SUM(J27:J53)</f>
        <v>1156789582</v>
      </c>
      <c r="K55" s="111"/>
      <c r="L55" s="85">
        <f>SUM(L27:L53)</f>
        <v>2015407894</v>
      </c>
      <c r="M55" s="111"/>
      <c r="N55" s="85">
        <f>SUM(N27:N54)</f>
        <v>710121083</v>
      </c>
      <c r="O55" s="111"/>
      <c r="P55" s="85">
        <f>SUM(P27:P53)</f>
        <v>1420396745</v>
      </c>
      <c r="R55" s="118"/>
      <c r="S55" s="118"/>
      <c r="T55" s="119"/>
      <c r="U55" s="119"/>
    </row>
    <row r="56" spans="1:21" s="60" customFormat="1" ht="15.75" x14ac:dyDescent="0.25">
      <c r="A56" s="76"/>
      <c r="B56" s="86"/>
      <c r="C56" s="87"/>
      <c r="D56" s="88"/>
      <c r="E56" s="88"/>
      <c r="F56" s="88"/>
      <c r="G56" s="88"/>
      <c r="H56" s="88"/>
      <c r="I56" s="88"/>
      <c r="J56" s="88"/>
      <c r="K56" s="88"/>
      <c r="L56" s="88" t="s">
        <v>73</v>
      </c>
      <c r="M56" s="88"/>
      <c r="N56" s="88"/>
      <c r="O56" s="89"/>
      <c r="P56" s="81"/>
      <c r="R56" s="118"/>
      <c r="S56" s="118"/>
      <c r="T56" s="119"/>
      <c r="U56" s="119"/>
    </row>
    <row r="57" spans="1:21" s="60" customFormat="1" ht="15.75" x14ac:dyDescent="0.25">
      <c r="A57" s="76"/>
      <c r="B57" s="82" t="s">
        <v>74</v>
      </c>
      <c r="C57" s="83"/>
      <c r="E57" s="90">
        <f t="shared" ref="E57:P57" si="10">SUM(E59:E61)</f>
        <v>0.19</v>
      </c>
      <c r="F57" s="85">
        <f t="shared" si="10"/>
        <v>468625416</v>
      </c>
      <c r="G57" s="90">
        <f t="shared" si="10"/>
        <v>0.35</v>
      </c>
      <c r="H57" s="85">
        <f t="shared" si="10"/>
        <v>697657380</v>
      </c>
      <c r="I57" s="90">
        <f t="shared" si="10"/>
        <v>0.34</v>
      </c>
      <c r="J57" s="85">
        <f t="shared" si="10"/>
        <v>393308458</v>
      </c>
      <c r="K57" s="90">
        <f t="shared" si="10"/>
        <v>0.32</v>
      </c>
      <c r="L57" s="85">
        <f t="shared" si="10"/>
        <v>644930527</v>
      </c>
      <c r="M57" s="90">
        <f t="shared" si="10"/>
        <v>0.18</v>
      </c>
      <c r="N57" s="85">
        <f t="shared" si="10"/>
        <v>127821795</v>
      </c>
      <c r="O57" s="90">
        <f t="shared" si="10"/>
        <v>0.22000000000000003</v>
      </c>
      <c r="P57" s="85">
        <f t="shared" si="10"/>
        <v>312487283</v>
      </c>
      <c r="R57" s="118"/>
      <c r="S57" s="118"/>
      <c r="T57" s="119"/>
      <c r="U57" s="119"/>
    </row>
    <row r="58" spans="1:21" s="60" customFormat="1" ht="15.75" x14ac:dyDescent="0.25">
      <c r="A58" s="76"/>
      <c r="B58" s="86"/>
      <c r="C58" s="87"/>
      <c r="D58" s="89"/>
      <c r="E58" s="89"/>
      <c r="F58" s="89"/>
      <c r="G58" s="89"/>
      <c r="H58" s="89"/>
      <c r="I58" s="89"/>
      <c r="J58" s="89"/>
      <c r="K58" s="89"/>
      <c r="L58" s="89"/>
      <c r="M58" s="89"/>
      <c r="N58" s="89"/>
      <c r="O58" s="89"/>
      <c r="P58" s="81"/>
      <c r="R58" s="118"/>
      <c r="S58" s="118"/>
      <c r="T58" s="119"/>
      <c r="U58" s="119"/>
    </row>
    <row r="59" spans="1:21" s="60" customFormat="1" ht="15.75" x14ac:dyDescent="0.25">
      <c r="A59" s="76"/>
      <c r="B59" s="82" t="s">
        <v>75</v>
      </c>
      <c r="C59" s="83" t="s">
        <v>76</v>
      </c>
      <c r="D59" s="84"/>
      <c r="E59" s="88">
        <v>0.1</v>
      </c>
      <c r="F59" s="91">
        <f>+ROUND(E59*F$55,0)</f>
        <v>246644956</v>
      </c>
      <c r="G59" s="88">
        <v>0.2</v>
      </c>
      <c r="H59" s="91">
        <f>+ROUND(G59*H$55,0)</f>
        <v>398661360</v>
      </c>
      <c r="I59" s="88">
        <v>0.27</v>
      </c>
      <c r="J59" s="91">
        <f>+ROUND(I59*J$55,0)</f>
        <v>312333187</v>
      </c>
      <c r="K59" s="88">
        <v>0.24</v>
      </c>
      <c r="L59" s="91">
        <f>+ROUND(K59*L$55,0)</f>
        <v>483697895</v>
      </c>
      <c r="M59" s="88">
        <v>0.12</v>
      </c>
      <c r="N59" s="91">
        <f>+ROUND(M59*N$55,0)</f>
        <v>85214530</v>
      </c>
      <c r="O59" s="122">
        <f>+ROUND(AVERAGE(,G59,K59,M59),2)</f>
        <v>0.14000000000000001</v>
      </c>
      <c r="P59" s="91">
        <f>+ROUND(O59*P$55,0)</f>
        <v>198855544</v>
      </c>
      <c r="R59" s="120">
        <f t="shared" si="4"/>
        <v>0.186</v>
      </c>
      <c r="S59" s="121">
        <f t="shared" si="5"/>
        <v>7.4027022093286932E-2</v>
      </c>
      <c r="T59" s="121">
        <f t="shared" si="6"/>
        <v>0.11197297790671307</v>
      </c>
      <c r="U59" s="121">
        <f t="shared" si="7"/>
        <v>0.26002702209328693</v>
      </c>
    </row>
    <row r="60" spans="1:21" s="60" customFormat="1" ht="15.75" x14ac:dyDescent="0.25">
      <c r="A60" s="76"/>
      <c r="B60" s="82" t="s">
        <v>77</v>
      </c>
      <c r="C60" s="83" t="s">
        <v>76</v>
      </c>
      <c r="D60" s="84"/>
      <c r="E60" s="88">
        <v>0.04</v>
      </c>
      <c r="F60" s="91">
        <f>+ROUND(E60*F$55,0)</f>
        <v>98657982</v>
      </c>
      <c r="G60" s="88">
        <v>0.05</v>
      </c>
      <c r="H60" s="91">
        <f>+ROUND(G60*H$55,0)</f>
        <v>99665340</v>
      </c>
      <c r="I60" s="88">
        <v>0.02</v>
      </c>
      <c r="J60" s="91">
        <f>+ROUND(I60*J$55,0)</f>
        <v>23135792</v>
      </c>
      <c r="K60" s="88">
        <v>0.03</v>
      </c>
      <c r="L60" s="91">
        <f>+ROUND(K60*L$55,0)</f>
        <v>60462237</v>
      </c>
      <c r="M60" s="88">
        <v>0.02</v>
      </c>
      <c r="N60" s="91">
        <f>+ROUND(M60*N$55,0)</f>
        <v>14202422</v>
      </c>
      <c r="O60" s="122">
        <f>+ROUND(AVERAGE(,G60,K60,M60),2)</f>
        <v>0.03</v>
      </c>
      <c r="P60" s="91">
        <f>+ROUND(O60*P$55,0)</f>
        <v>42611902</v>
      </c>
      <c r="R60" s="120">
        <f t="shared" si="4"/>
        <v>3.2000000000000001E-2</v>
      </c>
      <c r="S60" s="121">
        <f t="shared" si="5"/>
        <v>1.3038404810405298E-2</v>
      </c>
      <c r="T60" s="121">
        <f t="shared" si="6"/>
        <v>1.8961595189594702E-2</v>
      </c>
      <c r="U60" s="121">
        <f t="shared" si="7"/>
        <v>4.5038404810405303E-2</v>
      </c>
    </row>
    <row r="61" spans="1:21" s="60" customFormat="1" ht="15.75" x14ac:dyDescent="0.25">
      <c r="A61" s="76"/>
      <c r="B61" s="82" t="s">
        <v>78</v>
      </c>
      <c r="C61" s="83" t="s">
        <v>76</v>
      </c>
      <c r="D61" s="84"/>
      <c r="E61" s="88">
        <v>0.05</v>
      </c>
      <c r="F61" s="91">
        <f>+ROUND(E61*F$55,0)</f>
        <v>123322478</v>
      </c>
      <c r="G61" s="88">
        <v>0.1</v>
      </c>
      <c r="H61" s="91">
        <f>+ROUND(G61*H$55,0)</f>
        <v>199330680</v>
      </c>
      <c r="I61" s="88">
        <v>0.05</v>
      </c>
      <c r="J61" s="91">
        <f>+ROUND(I61*J$55,0)</f>
        <v>57839479</v>
      </c>
      <c r="K61" s="88">
        <v>0.05</v>
      </c>
      <c r="L61" s="91">
        <f>+ROUND(K61*L$55,0)</f>
        <v>100770395</v>
      </c>
      <c r="M61" s="88">
        <v>0.04</v>
      </c>
      <c r="N61" s="91">
        <f>+ROUND(M61*N$55,0)</f>
        <v>28404843</v>
      </c>
      <c r="O61" s="122">
        <f>+ROUND(AVERAGE(,G61,K61,M61),2)</f>
        <v>0.05</v>
      </c>
      <c r="P61" s="91">
        <f>+ROUND(O61*P$55,0)</f>
        <v>71019837</v>
      </c>
      <c r="R61" s="120">
        <f t="shared" si="4"/>
        <v>5.7999999999999996E-2</v>
      </c>
      <c r="S61" s="121">
        <f t="shared" si="5"/>
        <v>2.3874672772626667E-2</v>
      </c>
      <c r="T61" s="121">
        <f t="shared" si="6"/>
        <v>3.4125327227373325E-2</v>
      </c>
      <c r="U61" s="121">
        <f t="shared" si="7"/>
        <v>8.1874672772626667E-2</v>
      </c>
    </row>
    <row r="62" spans="1:21" s="60" customFormat="1" ht="15.75" x14ac:dyDescent="0.25">
      <c r="A62" s="76"/>
      <c r="B62" s="86"/>
      <c r="C62" s="87"/>
      <c r="D62" s="89"/>
      <c r="E62" s="89"/>
      <c r="F62" s="89"/>
      <c r="G62" s="89"/>
      <c r="H62" s="89"/>
      <c r="I62" s="89"/>
      <c r="J62" s="89"/>
      <c r="K62" s="89"/>
      <c r="L62" s="89"/>
      <c r="M62" s="89"/>
      <c r="N62" s="89"/>
      <c r="O62" s="89"/>
      <c r="P62" s="81"/>
    </row>
    <row r="63" spans="1:21" s="60" customFormat="1" ht="15.75" x14ac:dyDescent="0.25">
      <c r="A63" s="76"/>
      <c r="B63" s="82" t="s">
        <v>79</v>
      </c>
      <c r="C63" s="83"/>
      <c r="D63" s="84"/>
      <c r="E63" s="84"/>
      <c r="F63" s="85">
        <f>+ROUND(F61*19%,0)</f>
        <v>23431271</v>
      </c>
      <c r="G63" s="84"/>
      <c r="H63" s="85">
        <f>+ROUND(H61*19%,0)</f>
        <v>37872829</v>
      </c>
      <c r="I63" s="84"/>
      <c r="J63" s="85">
        <f>+ROUND(J61*19%,0)</f>
        <v>10989501</v>
      </c>
      <c r="K63" s="84"/>
      <c r="L63" s="85">
        <f>+ROUND(L61*19%,0)</f>
        <v>19146375</v>
      </c>
      <c r="M63" s="84"/>
      <c r="N63" s="85">
        <f>+ROUND(N61*19%,0)</f>
        <v>5396920</v>
      </c>
      <c r="O63" s="84"/>
      <c r="P63" s="85">
        <f>+ROUND(P61*19%,0)</f>
        <v>13493769</v>
      </c>
    </row>
    <row r="64" spans="1:21" s="60" customFormat="1" ht="15.75" x14ac:dyDescent="0.25">
      <c r="A64" s="76"/>
      <c r="B64" s="86"/>
      <c r="C64" s="87"/>
      <c r="D64" s="89"/>
      <c r="E64" s="89"/>
      <c r="F64" s="89"/>
      <c r="G64" s="89"/>
      <c r="H64" s="89"/>
      <c r="I64" s="89"/>
      <c r="J64" s="89"/>
      <c r="K64" s="89"/>
      <c r="L64" s="89"/>
      <c r="M64" s="89"/>
      <c r="N64" s="89"/>
      <c r="O64" s="89"/>
      <c r="P64" s="81"/>
    </row>
    <row r="65" spans="1:35" s="60" customFormat="1" ht="15.75" x14ac:dyDescent="0.25">
      <c r="A65" s="92" t="s">
        <v>80</v>
      </c>
      <c r="B65" s="93" t="s">
        <v>81</v>
      </c>
      <c r="C65" s="94"/>
      <c r="D65" s="95"/>
      <c r="E65" s="95"/>
      <c r="F65" s="75">
        <f>SUM(F55,F57,F63)</f>
        <v>2958506242</v>
      </c>
      <c r="G65" s="95"/>
      <c r="H65" s="75">
        <f>SUM(H55,H57,H63)</f>
        <v>2728837009</v>
      </c>
      <c r="I65" s="95"/>
      <c r="J65" s="75">
        <f>SUM(J55,J57,J63)</f>
        <v>1561087541</v>
      </c>
      <c r="K65" s="95"/>
      <c r="L65" s="75">
        <f>SUM(L55,L57,L63)</f>
        <v>2679484796</v>
      </c>
      <c r="M65" s="95"/>
      <c r="N65" s="75">
        <f>SUM(N55,N57,N63)</f>
        <v>843339798</v>
      </c>
      <c r="O65" s="95"/>
      <c r="P65" s="75">
        <f>SUM(P55,P57,P63)</f>
        <v>1746377797</v>
      </c>
    </row>
    <row r="66" spans="1:35" s="60" customFormat="1" ht="15.75" x14ac:dyDescent="0.25">
      <c r="A66" s="61"/>
      <c r="M66" s="60" t="s">
        <v>73</v>
      </c>
      <c r="P66" s="62"/>
    </row>
    <row r="67" spans="1:35" s="60" customFormat="1" ht="15.75" x14ac:dyDescent="0.25">
      <c r="A67" s="425" t="s">
        <v>82</v>
      </c>
      <c r="B67" s="426"/>
      <c r="C67" s="426"/>
      <c r="D67" s="426"/>
      <c r="E67" s="426"/>
      <c r="F67" s="426"/>
      <c r="G67" s="426"/>
      <c r="H67" s="426"/>
      <c r="I67" s="426"/>
      <c r="J67" s="426"/>
      <c r="K67" s="426"/>
      <c r="L67" s="426"/>
      <c r="M67" s="426"/>
      <c r="N67" s="426"/>
      <c r="O67" s="426"/>
      <c r="P67" s="427"/>
    </row>
    <row r="68" spans="1:35" s="60" customFormat="1" ht="15.75" x14ac:dyDescent="0.25">
      <c r="A68" s="96" t="s">
        <v>36</v>
      </c>
      <c r="B68" s="82" t="s">
        <v>83</v>
      </c>
      <c r="C68" s="83"/>
      <c r="D68" s="84"/>
      <c r="E68" s="84"/>
      <c r="F68" s="74">
        <f>+F21</f>
        <v>41983200</v>
      </c>
      <c r="G68" s="84"/>
      <c r="H68" s="74">
        <f>+H21</f>
        <v>65450000</v>
      </c>
      <c r="I68" s="84"/>
      <c r="J68" s="74">
        <f>+J21</f>
        <v>83678872</v>
      </c>
      <c r="K68" s="84"/>
      <c r="L68" s="74">
        <f>+L21</f>
        <v>55930000</v>
      </c>
      <c r="M68" s="84"/>
      <c r="N68" s="74">
        <f>+N21</f>
        <v>0</v>
      </c>
      <c r="O68" s="84"/>
      <c r="P68" s="74">
        <f>+P21</f>
        <v>60690000</v>
      </c>
    </row>
    <row r="69" spans="1:35" s="60" customFormat="1" ht="15.75" x14ac:dyDescent="0.25">
      <c r="A69" s="96" t="s">
        <v>80</v>
      </c>
      <c r="B69" s="82" t="s">
        <v>84</v>
      </c>
      <c r="C69" s="83"/>
      <c r="D69" s="84"/>
      <c r="E69" s="84"/>
      <c r="F69" s="74">
        <f>+F65</f>
        <v>2958506242</v>
      </c>
      <c r="G69" s="84"/>
      <c r="H69" s="74">
        <f>+H65</f>
        <v>2728837009</v>
      </c>
      <c r="I69" s="84"/>
      <c r="J69" s="74">
        <f>+J65</f>
        <v>1561087541</v>
      </c>
      <c r="K69" s="84"/>
      <c r="L69" s="74">
        <f>+L65</f>
        <v>2679484796</v>
      </c>
      <c r="M69" s="84"/>
      <c r="N69" s="74">
        <f>+N65</f>
        <v>843339798</v>
      </c>
      <c r="O69" s="84"/>
      <c r="P69" s="74">
        <f>+P65</f>
        <v>1746377797</v>
      </c>
    </row>
    <row r="70" spans="1:35" s="60" customFormat="1" ht="15.75" x14ac:dyDescent="0.25">
      <c r="A70" s="92" t="s">
        <v>85</v>
      </c>
      <c r="B70" s="93" t="s">
        <v>86</v>
      </c>
      <c r="C70" s="94"/>
      <c r="D70" s="95"/>
      <c r="E70" s="95"/>
      <c r="F70" s="75">
        <f>SUM(F68:F69)</f>
        <v>3000489442</v>
      </c>
      <c r="G70" s="95"/>
      <c r="H70" s="75">
        <f>SUM(H68:H69)</f>
        <v>2794287009</v>
      </c>
      <c r="I70" s="95"/>
      <c r="J70" s="75">
        <f>SUM(J68:J69)</f>
        <v>1644766413</v>
      </c>
      <c r="K70" s="95"/>
      <c r="L70" s="75">
        <f>SUM(L68:L69)</f>
        <v>2735414796</v>
      </c>
      <c r="M70" s="95"/>
      <c r="N70" s="75">
        <f>SUM(N68:N69)</f>
        <v>843339798</v>
      </c>
      <c r="O70" s="95"/>
      <c r="P70" s="75">
        <f>SUM(P68:P69)</f>
        <v>1807067797</v>
      </c>
    </row>
    <row r="71" spans="1:35" s="60" customFormat="1" ht="15.75" x14ac:dyDescent="0.25">
      <c r="A71" s="61"/>
      <c r="P71" s="62"/>
    </row>
    <row r="72" spans="1:35" s="101" customFormat="1" ht="16.5" thickBot="1" x14ac:dyDescent="0.3">
      <c r="A72" s="97"/>
      <c r="B72" s="98"/>
      <c r="C72" s="98"/>
      <c r="D72" s="98"/>
      <c r="E72" s="99"/>
      <c r="F72" s="99"/>
      <c r="G72" s="99"/>
      <c r="H72" s="99"/>
      <c r="I72" s="98"/>
      <c r="J72" s="98"/>
      <c r="K72" s="98"/>
      <c r="L72" s="98"/>
      <c r="M72" s="98"/>
      <c r="N72" s="98"/>
      <c r="O72" s="98"/>
      <c r="P72" s="100"/>
      <c r="Q72" s="1"/>
      <c r="R72" s="1"/>
      <c r="S72" s="60"/>
      <c r="T72" s="60"/>
      <c r="U72" s="1"/>
      <c r="V72" s="1"/>
      <c r="W72" s="1"/>
      <c r="X72" s="1"/>
      <c r="Y72" s="1"/>
      <c r="Z72" s="1"/>
      <c r="AA72" s="1"/>
      <c r="AB72" s="1"/>
      <c r="AC72" s="1"/>
      <c r="AD72" s="1"/>
      <c r="AE72" s="1"/>
      <c r="AF72" s="1"/>
      <c r="AG72" s="1"/>
      <c r="AH72" s="1"/>
      <c r="AI72" s="1"/>
    </row>
    <row r="73" spans="1:35" s="19" customFormat="1" ht="16.5" thickBot="1" x14ac:dyDescent="0.3">
      <c r="A73" s="419" t="s">
        <v>87</v>
      </c>
      <c r="B73" s="420"/>
      <c r="C73" s="420"/>
      <c r="D73" s="420"/>
      <c r="E73" s="420"/>
      <c r="F73" s="420"/>
      <c r="G73" s="420"/>
      <c r="H73" s="420"/>
      <c r="I73" s="420"/>
      <c r="J73" s="420"/>
      <c r="K73" s="420"/>
      <c r="L73" s="420"/>
      <c r="M73" s="420"/>
      <c r="N73" s="420"/>
      <c r="O73" s="420"/>
      <c r="P73" s="421"/>
      <c r="S73"/>
      <c r="T73"/>
    </row>
    <row r="74" spans="1:35" s="19" customFormat="1" ht="15.75" x14ac:dyDescent="0.25">
      <c r="A74" s="411" t="s">
        <v>88</v>
      </c>
      <c r="B74" s="412"/>
      <c r="C74" s="415" t="s">
        <v>89</v>
      </c>
      <c r="D74" s="412"/>
      <c r="E74" s="417" t="s">
        <v>90</v>
      </c>
      <c r="F74" s="418"/>
      <c r="G74" s="20"/>
      <c r="H74" s="21"/>
      <c r="I74" s="21"/>
      <c r="J74" s="21"/>
      <c r="K74" s="21"/>
      <c r="L74" s="21"/>
      <c r="M74" s="21"/>
      <c r="N74" s="21"/>
      <c r="O74" s="21"/>
      <c r="P74" s="22"/>
      <c r="S74"/>
      <c r="T74"/>
    </row>
    <row r="75" spans="1:35" s="19" customFormat="1" ht="15.75" x14ac:dyDescent="0.25">
      <c r="A75" s="413"/>
      <c r="B75" s="414"/>
      <c r="C75" s="416"/>
      <c r="D75" s="414"/>
      <c r="E75" s="23" t="s">
        <v>91</v>
      </c>
      <c r="F75" s="23" t="s">
        <v>92</v>
      </c>
      <c r="G75" s="24"/>
      <c r="H75" s="52" t="s">
        <v>73</v>
      </c>
      <c r="I75" s="52"/>
      <c r="J75" s="52"/>
      <c r="K75" s="52"/>
      <c r="L75" s="52"/>
      <c r="M75" s="52"/>
      <c r="N75" s="52"/>
      <c r="O75" s="52"/>
      <c r="P75" s="25"/>
      <c r="S75"/>
      <c r="T75"/>
    </row>
    <row r="76" spans="1:35" s="19" customFormat="1" ht="15.75" x14ac:dyDescent="0.25">
      <c r="A76" s="403" t="s">
        <v>93</v>
      </c>
      <c r="B76" s="404"/>
      <c r="C76" s="405">
        <v>43964</v>
      </c>
      <c r="D76" s="406"/>
      <c r="E76" s="26" t="s">
        <v>94</v>
      </c>
      <c r="F76" s="27"/>
      <c r="G76" s="24"/>
      <c r="H76" s="52"/>
      <c r="I76" s="52"/>
      <c r="J76" s="52"/>
      <c r="K76" s="52"/>
      <c r="L76" s="52"/>
      <c r="M76" s="52"/>
      <c r="N76" s="52"/>
      <c r="O76" s="52"/>
      <c r="P76" s="25"/>
      <c r="S76"/>
      <c r="T76"/>
    </row>
    <row r="77" spans="1:35" s="19" customFormat="1" ht="15.75" x14ac:dyDescent="0.25">
      <c r="A77" s="403" t="s">
        <v>95</v>
      </c>
      <c r="B77" s="404"/>
      <c r="C77" s="405">
        <v>43959</v>
      </c>
      <c r="D77" s="406"/>
      <c r="E77" s="28" t="s">
        <v>94</v>
      </c>
      <c r="F77" s="29"/>
      <c r="G77" s="24"/>
      <c r="H77" s="52"/>
      <c r="I77" s="52"/>
      <c r="J77" s="52"/>
      <c r="K77" s="52"/>
      <c r="L77" s="52"/>
      <c r="M77" s="52"/>
      <c r="N77" s="52"/>
      <c r="O77" s="52"/>
      <c r="P77" s="25"/>
      <c r="S77"/>
      <c r="T77"/>
    </row>
    <row r="78" spans="1:35" s="19" customFormat="1" ht="15.75" x14ac:dyDescent="0.25">
      <c r="A78" s="403" t="s">
        <v>96</v>
      </c>
      <c r="B78" s="404"/>
      <c r="C78" s="405">
        <v>43962</v>
      </c>
      <c r="D78" s="406"/>
      <c r="E78" s="28" t="s">
        <v>94</v>
      </c>
      <c r="F78" s="29"/>
      <c r="G78" s="24"/>
      <c r="H78" s="52"/>
      <c r="I78" s="52"/>
      <c r="J78" s="52"/>
      <c r="K78" s="52"/>
      <c r="L78" s="52"/>
      <c r="M78" s="52"/>
      <c r="N78" s="52"/>
      <c r="O78" s="52"/>
      <c r="P78" s="25"/>
      <c r="S78"/>
      <c r="T78"/>
    </row>
    <row r="79" spans="1:35" s="19" customFormat="1" ht="15.75" x14ac:dyDescent="0.25">
      <c r="A79" s="403" t="s">
        <v>97</v>
      </c>
      <c r="B79" s="404"/>
      <c r="C79" s="405">
        <v>43965</v>
      </c>
      <c r="D79" s="406"/>
      <c r="E79" s="28" t="s">
        <v>94</v>
      </c>
      <c r="F79" s="29"/>
      <c r="G79" s="24"/>
      <c r="H79" s="52"/>
      <c r="I79" s="52"/>
      <c r="J79" s="52"/>
      <c r="K79" s="52"/>
      <c r="L79" s="52"/>
      <c r="M79" s="52"/>
      <c r="N79" s="52"/>
      <c r="O79" s="52"/>
      <c r="P79" s="25"/>
      <c r="S79"/>
      <c r="T79"/>
    </row>
    <row r="80" spans="1:35" s="19" customFormat="1" ht="16.5" thickBot="1" x14ac:dyDescent="0.3">
      <c r="A80" s="407" t="s">
        <v>98</v>
      </c>
      <c r="B80" s="408"/>
      <c r="C80" s="409">
        <v>43962</v>
      </c>
      <c r="D80" s="410"/>
      <c r="E80" s="30" t="s">
        <v>94</v>
      </c>
      <c r="F80" s="31"/>
      <c r="G80" s="32"/>
      <c r="H80" s="33"/>
      <c r="I80" s="33"/>
      <c r="J80" s="33"/>
      <c r="K80" s="33"/>
      <c r="L80" s="33"/>
      <c r="M80" s="33"/>
      <c r="N80" s="33"/>
      <c r="O80" s="33"/>
      <c r="P80" s="34"/>
      <c r="S80"/>
      <c r="T80"/>
    </row>
    <row r="81" spans="1:27" s="39" customFormat="1" x14ac:dyDescent="0.25">
      <c r="A81" s="35"/>
      <c r="B81" s="36"/>
      <c r="C81" s="36"/>
      <c r="D81" s="36"/>
      <c r="E81" s="36"/>
      <c r="F81" s="36"/>
      <c r="G81" s="36"/>
      <c r="H81" s="37"/>
      <c r="I81" s="37"/>
      <c r="J81" s="37"/>
      <c r="K81" s="37"/>
      <c r="L81" s="37"/>
      <c r="M81" s="37"/>
      <c r="N81" s="37"/>
      <c r="O81" s="37"/>
      <c r="P81" s="38"/>
      <c r="Q81" s="19"/>
      <c r="R81" s="19"/>
      <c r="S81"/>
      <c r="T81"/>
      <c r="U81" s="19"/>
      <c r="V81" s="19"/>
      <c r="W81" s="19"/>
      <c r="X81" s="19"/>
      <c r="Y81" s="19"/>
      <c r="Z81" s="19"/>
      <c r="AA81" s="19"/>
    </row>
    <row r="82" spans="1:27" s="39" customFormat="1" ht="18" x14ac:dyDescent="0.25">
      <c r="A82" s="40"/>
      <c r="B82" s="53"/>
      <c r="C82" s="53"/>
      <c r="D82" s="53"/>
      <c r="E82" s="53"/>
      <c r="F82" s="53"/>
      <c r="G82" s="53"/>
      <c r="H82" s="54" t="s">
        <v>99</v>
      </c>
      <c r="I82" s="397" t="s">
        <v>100</v>
      </c>
      <c r="J82" s="397"/>
      <c r="K82" s="397"/>
      <c r="L82" s="397"/>
      <c r="M82" s="397"/>
      <c r="N82" s="397"/>
      <c r="O82" s="397"/>
      <c r="P82" s="398"/>
      <c r="Q82" s="19"/>
      <c r="R82" s="19"/>
      <c r="S82"/>
      <c r="T82"/>
      <c r="U82" s="19"/>
      <c r="V82" s="19"/>
      <c r="W82" s="19"/>
      <c r="X82" s="19"/>
      <c r="Y82" s="19"/>
      <c r="Z82" s="19"/>
      <c r="AA82" s="19"/>
    </row>
    <row r="83" spans="1:27" s="39" customFormat="1" ht="18" x14ac:dyDescent="0.25">
      <c r="A83" s="40"/>
      <c r="B83" s="53"/>
      <c r="C83" s="53"/>
      <c r="D83" s="53"/>
      <c r="E83" s="53"/>
      <c r="F83" s="53"/>
      <c r="G83" s="53"/>
      <c r="H83" s="54" t="s">
        <v>101</v>
      </c>
      <c r="I83" s="397" t="s">
        <v>102</v>
      </c>
      <c r="J83" s="397"/>
      <c r="K83" s="397"/>
      <c r="L83" s="397"/>
      <c r="M83" s="397"/>
      <c r="N83" s="397"/>
      <c r="O83" s="397"/>
      <c r="P83" s="398"/>
      <c r="Q83" s="19"/>
      <c r="R83" s="19"/>
      <c r="S83"/>
      <c r="T83"/>
      <c r="U83" s="19"/>
      <c r="V83" s="19"/>
      <c r="W83" s="19"/>
      <c r="X83" s="19"/>
      <c r="Y83" s="19"/>
      <c r="Z83" s="19"/>
      <c r="AA83" s="19"/>
    </row>
    <row r="84" spans="1:27" s="39" customFormat="1" ht="18" x14ac:dyDescent="0.25">
      <c r="A84" s="40"/>
      <c r="B84" s="53"/>
      <c r="C84" s="53"/>
      <c r="D84" s="53"/>
      <c r="E84" s="53"/>
      <c r="F84" s="53"/>
      <c r="G84" s="53"/>
      <c r="H84" s="54"/>
      <c r="I84" s="401" t="s">
        <v>103</v>
      </c>
      <c r="J84" s="401"/>
      <c r="K84" s="401"/>
      <c r="L84" s="401"/>
      <c r="M84" s="401"/>
      <c r="N84" s="401"/>
      <c r="O84" s="401"/>
      <c r="P84" s="402"/>
      <c r="Q84" s="19"/>
      <c r="R84" s="19"/>
      <c r="S84"/>
      <c r="T84"/>
      <c r="U84" s="19"/>
      <c r="V84" s="19"/>
      <c r="W84" s="19"/>
      <c r="X84" s="19"/>
      <c r="Y84" s="19"/>
      <c r="Z84" s="19"/>
      <c r="AA84" s="19"/>
    </row>
    <row r="85" spans="1:27" s="39" customFormat="1" ht="18" x14ac:dyDescent="0.25">
      <c r="A85" s="41"/>
      <c r="B85" s="55"/>
      <c r="C85" s="55"/>
      <c r="D85" s="55"/>
      <c r="E85" s="55"/>
      <c r="F85" s="55"/>
      <c r="G85" s="55"/>
      <c r="H85" s="56"/>
      <c r="I85" s="397" t="s">
        <v>104</v>
      </c>
      <c r="J85" s="397"/>
      <c r="K85" s="397"/>
      <c r="L85" s="397"/>
      <c r="M85" s="397"/>
      <c r="N85" s="397"/>
      <c r="O85" s="397"/>
      <c r="P85" s="398"/>
      <c r="Q85" s="19"/>
      <c r="R85" s="19"/>
      <c r="S85"/>
      <c r="T85"/>
      <c r="U85" s="19"/>
      <c r="V85" s="19"/>
      <c r="W85" s="19"/>
      <c r="X85" s="19"/>
      <c r="Y85" s="19"/>
      <c r="Z85" s="19"/>
      <c r="AA85" s="19"/>
    </row>
    <row r="86" spans="1:27" s="39" customFormat="1" ht="18" x14ac:dyDescent="0.25">
      <c r="A86" s="41"/>
      <c r="B86" s="55"/>
      <c r="C86" s="55"/>
      <c r="D86" s="55"/>
      <c r="E86" s="55"/>
      <c r="F86" s="55"/>
      <c r="G86" s="55"/>
      <c r="H86" s="54" t="s">
        <v>105</v>
      </c>
      <c r="I86" s="399" t="s">
        <v>106</v>
      </c>
      <c r="J86" s="399"/>
      <c r="K86" s="399"/>
      <c r="L86" s="399"/>
      <c r="M86" s="399"/>
      <c r="N86" s="399"/>
      <c r="O86" s="399"/>
      <c r="P86" s="400"/>
      <c r="Q86" s="19"/>
      <c r="R86" s="19"/>
      <c r="S86"/>
      <c r="T86"/>
      <c r="U86" s="19"/>
      <c r="V86" s="19"/>
      <c r="W86" s="19"/>
      <c r="X86" s="19"/>
      <c r="Y86" s="19"/>
      <c r="Z86" s="19"/>
      <c r="AA86" s="19"/>
    </row>
    <row r="87" spans="1:27" s="39" customFormat="1" ht="18" x14ac:dyDescent="0.25">
      <c r="A87" s="42"/>
      <c r="B87" s="57"/>
      <c r="C87" s="57"/>
      <c r="D87" s="57"/>
      <c r="E87" s="57"/>
      <c r="F87" s="57"/>
      <c r="G87" s="57"/>
      <c r="H87" s="56"/>
      <c r="I87" s="397" t="s">
        <v>107</v>
      </c>
      <c r="J87" s="397"/>
      <c r="K87" s="397"/>
      <c r="L87" s="397"/>
      <c r="M87" s="397"/>
      <c r="N87" s="397"/>
      <c r="O87" s="397"/>
      <c r="P87" s="398"/>
      <c r="Q87"/>
      <c r="R87"/>
      <c r="S87"/>
      <c r="T87"/>
      <c r="U87" s="19"/>
      <c r="V87" s="19"/>
      <c r="W87" s="19"/>
      <c r="X87" s="19"/>
      <c r="Y87" s="19"/>
      <c r="Z87" s="19"/>
      <c r="AA87" s="19"/>
    </row>
    <row r="88" spans="1:27" s="39" customFormat="1" ht="15.75" thickBot="1" x14ac:dyDescent="0.3">
      <c r="A88" s="43"/>
      <c r="B88" s="44"/>
      <c r="C88" s="44"/>
      <c r="D88" s="44"/>
      <c r="E88" s="44"/>
      <c r="F88" s="44"/>
      <c r="G88" s="44"/>
      <c r="H88" s="45"/>
      <c r="I88" s="45"/>
      <c r="J88" s="45"/>
      <c r="K88" s="45"/>
      <c r="L88" s="45"/>
      <c r="M88" s="45"/>
      <c r="N88" s="45"/>
      <c r="O88" s="45"/>
      <c r="P88" s="46"/>
      <c r="Q88"/>
      <c r="R88"/>
      <c r="S88"/>
      <c r="T88"/>
      <c r="U88" s="19"/>
      <c r="V88" s="19"/>
      <c r="W88" s="19"/>
      <c r="X88" s="19"/>
      <c r="Y88" s="19"/>
      <c r="Z88" s="19"/>
      <c r="AA88" s="19"/>
    </row>
  </sheetData>
  <mergeCells count="44">
    <mergeCell ref="A14:P14"/>
    <mergeCell ref="A23:P23"/>
    <mergeCell ref="E16:F16"/>
    <mergeCell ref="G16:H16"/>
    <mergeCell ref="I16:J16"/>
    <mergeCell ref="K16:L16"/>
    <mergeCell ref="M16:N16"/>
    <mergeCell ref="O16:P16"/>
    <mergeCell ref="L9:O11"/>
    <mergeCell ref="C11:H11"/>
    <mergeCell ref="C9:H9"/>
    <mergeCell ref="C7:O7"/>
    <mergeCell ref="N1:O1"/>
    <mergeCell ref="N2:O2"/>
    <mergeCell ref="N3:O3"/>
    <mergeCell ref="A1:M2"/>
    <mergeCell ref="A3:M3"/>
    <mergeCell ref="A73:P73"/>
    <mergeCell ref="G25:H25"/>
    <mergeCell ref="I25:J25"/>
    <mergeCell ref="K25:L25"/>
    <mergeCell ref="M25:N25"/>
    <mergeCell ref="O25:P25"/>
    <mergeCell ref="A67:P67"/>
    <mergeCell ref="E25:F25"/>
    <mergeCell ref="A74:B75"/>
    <mergeCell ref="C74:D75"/>
    <mergeCell ref="E74:F74"/>
    <mergeCell ref="A76:B76"/>
    <mergeCell ref="C76:D76"/>
    <mergeCell ref="A77:B77"/>
    <mergeCell ref="C77:D77"/>
    <mergeCell ref="A78:B78"/>
    <mergeCell ref="C78:D78"/>
    <mergeCell ref="A80:B80"/>
    <mergeCell ref="C80:D80"/>
    <mergeCell ref="A79:B79"/>
    <mergeCell ref="C79:D79"/>
    <mergeCell ref="I82:P82"/>
    <mergeCell ref="I83:P83"/>
    <mergeCell ref="I85:P85"/>
    <mergeCell ref="I86:P86"/>
    <mergeCell ref="I87:P87"/>
    <mergeCell ref="I84:P84"/>
  </mergeCells>
  <phoneticPr fontId="9" type="noConversion"/>
  <conditionalFormatting sqref="E18">
    <cfRule type="cellIs" dxfId="48" priority="27" operator="greaterThan">
      <formula>$U18</formula>
    </cfRule>
    <cfRule type="cellIs" dxfId="47" priority="28" operator="lessThan">
      <formula>$T18</formula>
    </cfRule>
  </conditionalFormatting>
  <conditionalFormatting sqref="E27:E53">
    <cfRule type="cellIs" dxfId="46" priority="19" operator="greaterThan">
      <formula>$U27</formula>
    </cfRule>
    <cfRule type="cellIs" dxfId="45" priority="20" operator="lessThan">
      <formula>$T27</formula>
    </cfRule>
  </conditionalFormatting>
  <conditionalFormatting sqref="E59:E61">
    <cfRule type="cellIs" dxfId="44" priority="9" operator="greaterThan">
      <formula>$U59</formula>
    </cfRule>
    <cfRule type="cellIs" dxfId="43" priority="10" operator="lessThan">
      <formula>$T59</formula>
    </cfRule>
  </conditionalFormatting>
  <conditionalFormatting sqref="G18">
    <cfRule type="cellIs" dxfId="42" priority="25" operator="greaterThan">
      <formula>$U18</formula>
    </cfRule>
    <cfRule type="cellIs" dxfId="41" priority="26" operator="lessThan">
      <formula>$T18</formula>
    </cfRule>
  </conditionalFormatting>
  <conditionalFormatting sqref="G27:G53">
    <cfRule type="cellIs" dxfId="40" priority="17" operator="greaterThan">
      <formula>$U27</formula>
    </cfRule>
    <cfRule type="cellIs" dxfId="39" priority="18" operator="lessThan">
      <formula>$T27</formula>
    </cfRule>
  </conditionalFormatting>
  <conditionalFormatting sqref="G59:G61">
    <cfRule type="cellIs" dxfId="38" priority="7" operator="greaterThan">
      <formula>$U59</formula>
    </cfRule>
    <cfRule type="cellIs" dxfId="37" priority="8" operator="lessThan">
      <formula>$T59</formula>
    </cfRule>
  </conditionalFormatting>
  <conditionalFormatting sqref="I18">
    <cfRule type="cellIs" dxfId="36" priority="23" operator="greaterThan">
      <formula>$U18</formula>
    </cfRule>
    <cfRule type="cellIs" dxfId="35" priority="24" operator="lessThan">
      <formula>$T18</formula>
    </cfRule>
  </conditionalFormatting>
  <conditionalFormatting sqref="I27:I53">
    <cfRule type="cellIs" dxfId="34" priority="15" operator="greaterThan">
      <formula>$U27</formula>
    </cfRule>
    <cfRule type="cellIs" dxfId="33" priority="16" operator="lessThan">
      <formula>$T27</formula>
    </cfRule>
  </conditionalFormatting>
  <conditionalFormatting sqref="I59:I61">
    <cfRule type="cellIs" dxfId="32" priority="5" operator="greaterThan">
      <formula>$U59</formula>
    </cfRule>
    <cfRule type="cellIs" dxfId="31" priority="6" operator="lessThan">
      <formula>$T59</formula>
    </cfRule>
  </conditionalFormatting>
  <conditionalFormatting sqref="K18">
    <cfRule type="cellIs" dxfId="30" priority="21" operator="greaterThan">
      <formula>$U18</formula>
    </cfRule>
    <cfRule type="cellIs" dxfId="29" priority="22" operator="lessThan">
      <formula>$T18</formula>
    </cfRule>
  </conditionalFormatting>
  <conditionalFormatting sqref="K27:K53">
    <cfRule type="cellIs" dxfId="28" priority="13" operator="greaterThan">
      <formula>$U27</formula>
    </cfRule>
    <cfRule type="cellIs" dxfId="27" priority="14" operator="lessThan">
      <formula>$T27</formula>
    </cfRule>
  </conditionalFormatting>
  <conditionalFormatting sqref="K59:K61">
    <cfRule type="cellIs" dxfId="26" priority="3" operator="greaterThan">
      <formula>$U59</formula>
    </cfRule>
    <cfRule type="cellIs" dxfId="25" priority="4" operator="lessThan">
      <formula>$T59</formula>
    </cfRule>
  </conditionalFormatting>
  <conditionalFormatting sqref="M27:M53">
    <cfRule type="cellIs" dxfId="24" priority="11" operator="greaterThan">
      <formula>$U27</formula>
    </cfRule>
    <cfRule type="cellIs" dxfId="23" priority="12" operator="lessThan">
      <formula>$T27</formula>
    </cfRule>
  </conditionalFormatting>
  <conditionalFormatting sqref="M59:M61">
    <cfRule type="cellIs" dxfId="22" priority="1" operator="greaterThan">
      <formula>$U59</formula>
    </cfRule>
    <cfRule type="cellIs" dxfId="21" priority="2" operator="lessThan">
      <formula>$T59</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W429"/>
  <sheetViews>
    <sheetView showGridLines="0" view="pageBreakPreview" zoomScale="60" zoomScaleNormal="51" workbookViewId="0">
      <selection sqref="A1:XFD1048576"/>
    </sheetView>
  </sheetViews>
  <sheetFormatPr baseColWidth="10" defaultColWidth="11.42578125" defaultRowHeight="15" x14ac:dyDescent="0.2"/>
  <cols>
    <col min="1" max="1" width="4" style="136" customWidth="1"/>
    <col min="2" max="2" width="11.42578125" style="136"/>
    <col min="3" max="3" width="32" style="136" customWidth="1"/>
    <col min="4" max="4" width="25.140625" style="136" customWidth="1"/>
    <col min="5" max="5" width="16.28515625" style="136" customWidth="1"/>
    <col min="6" max="6" width="19" style="136" customWidth="1"/>
    <col min="7" max="7" width="23" style="136" customWidth="1"/>
    <col min="8" max="8" width="20.28515625" style="136" hidden="1" customWidth="1"/>
    <col min="9" max="10" width="20.28515625" style="136" customWidth="1"/>
    <col min="11" max="11" width="20.28515625" style="136" hidden="1" customWidth="1"/>
    <col min="12" max="12" width="21.5703125" style="136" customWidth="1"/>
    <col min="13" max="13" width="19.5703125" style="136" customWidth="1"/>
    <col min="14" max="14" width="23" style="136" customWidth="1"/>
    <col min="15" max="15" width="26.28515625" style="136" customWidth="1"/>
    <col min="16" max="16" width="24.28515625" style="136" customWidth="1"/>
    <col min="17" max="17" width="23.28515625" style="136" customWidth="1"/>
    <col min="18" max="18" width="19.5703125" style="136" customWidth="1"/>
    <col min="19" max="19" width="25.28515625" style="264" customWidth="1"/>
    <col min="20" max="20" width="25.28515625" style="136" hidden="1" customWidth="1"/>
    <col min="21" max="22" width="25.28515625" style="136" customWidth="1"/>
    <col min="23" max="23" width="18.42578125" style="136" hidden="1" customWidth="1"/>
    <col min="24" max="24" width="21.140625" style="136" customWidth="1"/>
    <col min="25" max="25" width="18.85546875" style="136" customWidth="1"/>
    <col min="26" max="26" width="18.85546875" style="136" hidden="1" customWidth="1"/>
    <col min="27" max="27" width="18.85546875" style="136" customWidth="1"/>
    <col min="28" max="28" width="22" style="136" customWidth="1"/>
    <col min="29" max="29" width="18.85546875" style="136" hidden="1" customWidth="1"/>
    <col min="30" max="30" width="20" style="136" customWidth="1"/>
    <col min="31" max="31" width="22.85546875" style="136" customWidth="1"/>
    <col min="32" max="32" width="19.42578125" style="136" customWidth="1"/>
    <col min="33" max="33" width="25.28515625" style="136" customWidth="1"/>
    <col min="34" max="34" width="22.28515625" style="136" customWidth="1"/>
    <col min="35" max="35" width="19.42578125" style="136" customWidth="1"/>
    <col min="36" max="37" width="28.5703125" style="136" customWidth="1"/>
    <col min="38" max="38" width="22.7109375" style="136" customWidth="1"/>
    <col min="39" max="39" width="27.42578125" style="136" customWidth="1"/>
    <col min="40" max="45" width="28.140625" style="136" customWidth="1"/>
    <col min="46" max="46" width="26.85546875" style="136" customWidth="1"/>
    <col min="47" max="47" width="24.7109375" style="136" customWidth="1"/>
    <col min="48" max="48" width="21.85546875" style="136" customWidth="1"/>
    <col min="49" max="55" width="31.28515625" style="136" customWidth="1"/>
    <col min="56" max="56" width="26.28515625" style="136" customWidth="1"/>
    <col min="57" max="57" width="27.28515625" style="136" customWidth="1"/>
    <col min="58" max="58" width="27.140625" style="136" customWidth="1"/>
    <col min="59" max="60" width="23.42578125" style="136" customWidth="1"/>
    <col min="61" max="61" width="27.7109375" style="136" customWidth="1"/>
    <col min="62" max="62" width="27.85546875" style="136" customWidth="1"/>
    <col min="63" max="63" width="22.85546875" style="136" customWidth="1"/>
    <col min="64" max="64" width="26" style="136" customWidth="1"/>
    <col min="65" max="65" width="32.5703125" style="225" customWidth="1"/>
    <col min="66" max="67" width="22.85546875" style="136" customWidth="1"/>
    <col min="68" max="68" width="30.85546875" style="136" customWidth="1"/>
    <col min="69" max="69" width="26.140625" style="136" customWidth="1"/>
    <col min="70" max="70" width="23.42578125" style="136" customWidth="1"/>
    <col min="71" max="71" width="30.85546875" style="136" customWidth="1"/>
    <col min="72" max="72" width="28" style="136" customWidth="1"/>
    <col min="73" max="73" width="32.85546875" style="136" customWidth="1"/>
    <col min="74" max="74" width="23.7109375" style="136" customWidth="1"/>
    <col min="75" max="75" width="27.140625" style="136" customWidth="1"/>
    <col min="76" max="76" width="29.7109375" style="136" customWidth="1"/>
    <col min="77" max="16384" width="11.42578125" style="136"/>
  </cols>
  <sheetData>
    <row r="1" spans="2:65" ht="15.75" thickBot="1" x14ac:dyDescent="0.25"/>
    <row r="2" spans="2:65" s="140" customFormat="1" ht="27" customHeight="1" x14ac:dyDescent="0.25">
      <c r="B2" s="529"/>
      <c r="C2" s="530"/>
      <c r="D2" s="519" t="s">
        <v>0</v>
      </c>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137" t="s">
        <v>1</v>
      </c>
      <c r="AE2" s="138"/>
      <c r="AF2" s="139" t="s">
        <v>108</v>
      </c>
      <c r="AG2" s="283"/>
      <c r="AH2" s="283"/>
      <c r="AI2" s="283"/>
      <c r="AJ2" s="331"/>
      <c r="AK2" s="319"/>
      <c r="BM2" s="293"/>
    </row>
    <row r="3" spans="2:65" s="140" customFormat="1" ht="27" customHeight="1" thickBot="1" x14ac:dyDescent="0.3">
      <c r="B3" s="531"/>
      <c r="C3" s="532"/>
      <c r="D3" s="521"/>
      <c r="E3" s="522"/>
      <c r="F3" s="522"/>
      <c r="G3" s="522"/>
      <c r="H3" s="522"/>
      <c r="I3" s="522"/>
      <c r="J3" s="522"/>
      <c r="K3" s="522"/>
      <c r="L3" s="522"/>
      <c r="M3" s="522"/>
      <c r="N3" s="522"/>
      <c r="O3" s="522"/>
      <c r="P3" s="522"/>
      <c r="Q3" s="522"/>
      <c r="R3" s="522"/>
      <c r="S3" s="522"/>
      <c r="T3" s="522"/>
      <c r="U3" s="522"/>
      <c r="V3" s="522"/>
      <c r="W3" s="522"/>
      <c r="X3" s="522"/>
      <c r="Y3" s="522"/>
      <c r="Z3" s="522"/>
      <c r="AA3" s="522"/>
      <c r="AB3" s="522"/>
      <c r="AC3" s="522"/>
      <c r="AD3" s="141" t="s">
        <v>5</v>
      </c>
      <c r="AE3" s="195"/>
      <c r="AF3" s="142">
        <v>1</v>
      </c>
      <c r="AG3" s="141"/>
      <c r="AH3" s="141"/>
      <c r="AI3" s="141"/>
      <c r="AJ3" s="332"/>
      <c r="AK3" s="319"/>
      <c r="BM3" s="293"/>
    </row>
    <row r="4" spans="2:65" s="140" customFormat="1" ht="27" customHeight="1" thickBot="1" x14ac:dyDescent="0.3">
      <c r="B4" s="533"/>
      <c r="C4" s="534"/>
      <c r="D4" s="196" t="s">
        <v>109</v>
      </c>
      <c r="E4" s="197"/>
      <c r="F4" s="197"/>
      <c r="G4" s="197"/>
      <c r="H4" s="197"/>
      <c r="I4" s="197"/>
      <c r="J4" s="197"/>
      <c r="K4" s="197"/>
      <c r="L4" s="197"/>
      <c r="M4" s="197"/>
      <c r="N4" s="197"/>
      <c r="O4" s="197"/>
      <c r="P4" s="197"/>
      <c r="Q4" s="197"/>
      <c r="R4" s="197"/>
      <c r="S4" s="265"/>
      <c r="T4" s="197"/>
      <c r="U4" s="197"/>
      <c r="V4" s="197"/>
      <c r="W4" s="197"/>
      <c r="X4" s="197"/>
      <c r="Y4" s="197"/>
      <c r="Z4" s="129"/>
      <c r="AA4" s="129"/>
      <c r="AB4" s="129"/>
      <c r="AD4" s="141" t="s">
        <v>3</v>
      </c>
      <c r="AE4" s="197"/>
      <c r="AF4" s="143" t="s">
        <v>110</v>
      </c>
      <c r="AG4" s="284"/>
      <c r="AH4" s="284"/>
      <c r="AI4" s="284"/>
      <c r="AJ4" s="144"/>
      <c r="AK4" s="320"/>
      <c r="BM4" s="293"/>
    </row>
    <row r="5" spans="2:65" s="140" customFormat="1" ht="15.75" x14ac:dyDescent="0.2">
      <c r="B5" s="145"/>
      <c r="C5" s="146"/>
      <c r="D5" s="147"/>
      <c r="E5" s="147"/>
      <c r="F5" s="147"/>
      <c r="G5" s="147"/>
      <c r="H5" s="147"/>
      <c r="I5" s="147"/>
      <c r="J5" s="147"/>
      <c r="K5" s="147"/>
      <c r="L5" s="147"/>
      <c r="M5" s="147"/>
      <c r="N5" s="147"/>
      <c r="O5" s="147"/>
      <c r="P5" s="147"/>
      <c r="Q5" s="147"/>
      <c r="R5" s="147"/>
      <c r="S5" s="266"/>
      <c r="T5" s="147"/>
      <c r="U5" s="147"/>
      <c r="V5" s="147"/>
      <c r="W5" s="147"/>
      <c r="X5" s="147"/>
      <c r="Y5" s="147"/>
      <c r="Z5" s="147"/>
      <c r="AA5" s="147"/>
      <c r="AB5" s="147"/>
      <c r="AC5" s="147"/>
      <c r="AD5" s="147"/>
      <c r="AE5" s="147"/>
      <c r="AF5" s="147"/>
      <c r="AG5" s="147"/>
      <c r="AH5" s="147"/>
      <c r="AI5" s="147"/>
      <c r="AJ5" s="148"/>
      <c r="AK5" s="321"/>
      <c r="BM5" s="293"/>
    </row>
    <row r="6" spans="2:65" s="140" customFormat="1" ht="15.75" x14ac:dyDescent="0.2">
      <c r="B6" s="149" t="s">
        <v>111</v>
      </c>
      <c r="C6" s="136"/>
      <c r="D6" s="129"/>
      <c r="E6" s="129"/>
      <c r="F6" s="129"/>
      <c r="G6" s="129"/>
      <c r="H6" s="129"/>
      <c r="I6" s="129"/>
      <c r="J6" s="129"/>
      <c r="K6" s="129"/>
      <c r="L6" s="129"/>
      <c r="M6" s="129"/>
      <c r="N6" s="129"/>
      <c r="O6" s="129"/>
      <c r="P6" s="129"/>
      <c r="Q6" s="129"/>
      <c r="R6" s="129"/>
      <c r="S6" s="267"/>
      <c r="T6" s="129"/>
      <c r="U6" s="129"/>
      <c r="V6" s="129"/>
      <c r="W6" s="129"/>
      <c r="X6" s="129"/>
      <c r="Y6" s="129"/>
      <c r="Z6" s="129"/>
      <c r="AA6" s="129"/>
      <c r="AB6" s="129"/>
      <c r="AC6" s="129"/>
      <c r="AD6" s="129"/>
      <c r="AE6" s="129"/>
      <c r="AF6" s="129"/>
      <c r="AG6" s="129"/>
      <c r="AH6" s="129"/>
      <c r="AI6" s="129"/>
      <c r="AJ6" s="150"/>
      <c r="AK6" s="321"/>
      <c r="BM6" s="293"/>
    </row>
    <row r="7" spans="2:65" s="140" customFormat="1" ht="15.75" x14ac:dyDescent="0.2">
      <c r="B7" s="151"/>
      <c r="C7" s="136"/>
      <c r="D7" s="129"/>
      <c r="E7" s="129"/>
      <c r="F7" s="129"/>
      <c r="G7" s="129"/>
      <c r="H7" s="129"/>
      <c r="I7" s="129"/>
      <c r="J7" s="129"/>
      <c r="K7" s="129"/>
      <c r="L7" s="129"/>
      <c r="M7" s="129"/>
      <c r="N7" s="129"/>
      <c r="O7" s="129"/>
      <c r="P7" s="129"/>
      <c r="Q7" s="129"/>
      <c r="R7" s="129"/>
      <c r="S7" s="267"/>
      <c r="T7" s="129"/>
      <c r="U7" s="129"/>
      <c r="V7" s="129"/>
      <c r="W7" s="129"/>
      <c r="X7" s="129"/>
      <c r="Y7" s="129"/>
      <c r="Z7" s="129"/>
      <c r="AA7" s="129"/>
      <c r="AB7" s="129"/>
      <c r="AC7" s="129"/>
      <c r="AD7" s="129"/>
      <c r="AE7" s="129"/>
      <c r="AF7" s="129"/>
      <c r="AG7" s="129"/>
      <c r="AH7" s="129"/>
      <c r="AI7" s="129"/>
      <c r="AJ7" s="150"/>
      <c r="AK7" s="321"/>
      <c r="BM7" s="293"/>
    </row>
    <row r="8" spans="2:65" s="140" customFormat="1" ht="15.75" x14ac:dyDescent="0.25">
      <c r="B8" s="151" t="s">
        <v>6</v>
      </c>
      <c r="C8" s="129"/>
      <c r="D8" s="488" t="s">
        <v>127</v>
      </c>
      <c r="E8" s="488"/>
      <c r="F8" s="488"/>
      <c r="G8" s="488"/>
      <c r="H8" s="488"/>
      <c r="I8" s="488"/>
      <c r="J8" s="488"/>
      <c r="K8" s="488"/>
      <c r="L8" s="488"/>
      <c r="M8" s="128"/>
      <c r="N8" s="128"/>
      <c r="O8" s="128"/>
      <c r="P8" s="128"/>
      <c r="Q8" s="128"/>
      <c r="R8" s="128"/>
      <c r="S8" s="267"/>
      <c r="T8" s="129"/>
      <c r="U8" s="129"/>
      <c r="V8" s="129"/>
      <c r="W8" s="129"/>
      <c r="X8" s="129"/>
      <c r="Y8" s="129"/>
      <c r="Z8" s="129"/>
      <c r="AA8" s="129"/>
      <c r="AB8" s="129"/>
      <c r="AC8" s="129"/>
      <c r="AD8" s="129"/>
      <c r="AE8" s="317"/>
      <c r="AF8" s="317"/>
      <c r="AG8" s="317"/>
      <c r="AH8" s="317"/>
      <c r="AI8" s="317"/>
      <c r="AJ8" s="152"/>
      <c r="AK8" s="322"/>
      <c r="BM8" s="293"/>
    </row>
    <row r="9" spans="2:65" s="140" customFormat="1" ht="16.5" thickBot="1" x14ac:dyDescent="0.3">
      <c r="B9" s="151"/>
      <c r="C9" s="129"/>
      <c r="D9" s="130"/>
      <c r="E9" s="130"/>
      <c r="F9" s="130"/>
      <c r="G9" s="130"/>
      <c r="H9" s="130"/>
      <c r="I9" s="130"/>
      <c r="J9" s="130"/>
      <c r="K9" s="130"/>
      <c r="L9" s="130"/>
      <c r="M9" s="130"/>
      <c r="N9" s="130"/>
      <c r="O9" s="130"/>
      <c r="P9" s="130"/>
      <c r="Q9" s="130"/>
      <c r="R9" s="130"/>
      <c r="S9" s="267"/>
      <c r="T9" s="129"/>
      <c r="U9" s="129"/>
      <c r="V9" s="129"/>
      <c r="W9" s="129"/>
      <c r="X9" s="129"/>
      <c r="Y9" s="129"/>
      <c r="Z9" s="129"/>
      <c r="AA9" s="129"/>
      <c r="AB9" s="129"/>
      <c r="AC9" s="129"/>
      <c r="AD9" s="129"/>
      <c r="AE9" s="129"/>
      <c r="AF9" s="129"/>
      <c r="AG9" s="129"/>
      <c r="AH9" s="129"/>
      <c r="AI9" s="129"/>
      <c r="AJ9" s="150"/>
      <c r="AK9" s="321"/>
      <c r="BM9" s="293"/>
    </row>
    <row r="10" spans="2:65" s="140" customFormat="1" ht="82.5" customHeight="1" x14ac:dyDescent="0.25">
      <c r="B10" s="153" t="s">
        <v>112</v>
      </c>
      <c r="C10" s="154"/>
      <c r="D10" s="537" t="s">
        <v>132</v>
      </c>
      <c r="E10" s="537"/>
      <c r="F10" s="537"/>
      <c r="G10" s="537"/>
      <c r="H10" s="537"/>
      <c r="I10" s="537"/>
      <c r="J10" s="537"/>
      <c r="K10" s="537"/>
      <c r="L10" s="537"/>
      <c r="M10" s="537"/>
      <c r="N10" s="537"/>
      <c r="O10" s="537"/>
      <c r="P10" s="537"/>
      <c r="Q10" s="537"/>
      <c r="R10" s="537"/>
      <c r="S10" s="537"/>
      <c r="T10" s="537"/>
      <c r="U10" s="537"/>
      <c r="V10" s="537"/>
      <c r="W10" s="537"/>
      <c r="X10" s="537"/>
      <c r="Y10" s="537"/>
      <c r="Z10" s="537"/>
      <c r="AA10" s="537"/>
      <c r="AB10" s="537"/>
      <c r="AC10" s="537"/>
      <c r="AD10" s="538"/>
      <c r="AE10" s="506" t="s">
        <v>113</v>
      </c>
      <c r="AF10" s="507"/>
      <c r="AG10" s="507"/>
      <c r="AH10" s="507"/>
      <c r="AI10" s="507"/>
      <c r="AJ10" s="508"/>
      <c r="AK10" s="323"/>
      <c r="BM10" s="293"/>
    </row>
    <row r="11" spans="2:65" s="140" customFormat="1" ht="16.5" customHeight="1" x14ac:dyDescent="0.25">
      <c r="B11" s="151"/>
      <c r="C11" s="129"/>
      <c r="D11" s="130"/>
      <c r="E11" s="130"/>
      <c r="F11" s="130"/>
      <c r="G11" s="130"/>
      <c r="H11" s="130"/>
      <c r="I11" s="130"/>
      <c r="J11" s="130"/>
      <c r="K11" s="130"/>
      <c r="L11" s="130"/>
      <c r="M11" s="130"/>
      <c r="N11" s="130"/>
      <c r="O11" s="130"/>
      <c r="P11" s="130"/>
      <c r="Q11" s="130"/>
      <c r="R11" s="130"/>
      <c r="S11" s="267"/>
      <c r="T11" s="129"/>
      <c r="U11" s="129"/>
      <c r="V11" s="129"/>
      <c r="W11" s="129"/>
      <c r="X11" s="129"/>
      <c r="Y11" s="129"/>
      <c r="Z11" s="129"/>
      <c r="AA11" s="129"/>
      <c r="AB11" s="129"/>
      <c r="AC11" s="129"/>
      <c r="AD11" s="129"/>
      <c r="AE11" s="509"/>
      <c r="AF11" s="510"/>
      <c r="AG11" s="510"/>
      <c r="AH11" s="510"/>
      <c r="AI11" s="510"/>
      <c r="AJ11" s="511"/>
      <c r="AK11" s="323"/>
      <c r="BM11" s="293"/>
    </row>
    <row r="12" spans="2:65" s="140" customFormat="1" ht="15.6" customHeight="1" x14ac:dyDescent="0.25">
      <c r="B12" s="151" t="s">
        <v>114</v>
      </c>
      <c r="C12" s="129"/>
      <c r="D12" s="488" t="s">
        <v>245</v>
      </c>
      <c r="E12" s="488"/>
      <c r="F12" s="488"/>
      <c r="G12" s="488"/>
      <c r="H12" s="488"/>
      <c r="I12" s="488"/>
      <c r="J12" s="488"/>
      <c r="K12" s="488"/>
      <c r="L12" s="488"/>
      <c r="M12" s="128"/>
      <c r="N12" s="128"/>
      <c r="O12" s="128"/>
      <c r="P12" s="128"/>
      <c r="Q12" s="128"/>
      <c r="R12" s="128"/>
      <c r="S12" s="268"/>
      <c r="T12" s="131"/>
      <c r="U12" s="131"/>
      <c r="V12" s="131"/>
      <c r="W12" s="131"/>
      <c r="X12" s="131"/>
      <c r="Y12" s="129"/>
      <c r="Z12" s="129"/>
      <c r="AA12" s="129"/>
      <c r="AB12" s="129"/>
      <c r="AC12" s="129" t="s">
        <v>73</v>
      </c>
      <c r="AD12" s="129"/>
      <c r="AE12" s="509"/>
      <c r="AF12" s="510"/>
      <c r="AG12" s="510"/>
      <c r="AH12" s="510"/>
      <c r="AI12" s="510"/>
      <c r="AJ12" s="511"/>
      <c r="AK12" s="323"/>
      <c r="BM12" s="293"/>
    </row>
    <row r="13" spans="2:65" s="140" customFormat="1" ht="16.5" thickBot="1" x14ac:dyDescent="0.3">
      <c r="B13" s="151"/>
      <c r="C13" s="129"/>
      <c r="D13" s="130"/>
      <c r="E13" s="130"/>
      <c r="F13" s="130"/>
      <c r="G13" s="130"/>
      <c r="H13" s="130"/>
      <c r="I13" s="130"/>
      <c r="J13" s="130"/>
      <c r="K13" s="130"/>
      <c r="L13" s="130"/>
      <c r="M13" s="130"/>
      <c r="N13" s="130"/>
      <c r="O13" s="130"/>
      <c r="P13" s="130"/>
      <c r="Q13" s="130"/>
      <c r="R13" s="130"/>
      <c r="S13" s="268"/>
      <c r="T13" s="131"/>
      <c r="U13" s="131"/>
      <c r="V13" s="131"/>
      <c r="W13" s="131"/>
      <c r="X13" s="131"/>
      <c r="Y13" s="129"/>
      <c r="Z13" s="129"/>
      <c r="AA13" s="129"/>
      <c r="AB13" s="129"/>
      <c r="AC13" s="129"/>
      <c r="AD13" s="129"/>
      <c r="AE13" s="512"/>
      <c r="AF13" s="513"/>
      <c r="AG13" s="513"/>
      <c r="AH13" s="513"/>
      <c r="AI13" s="513"/>
      <c r="AJ13" s="514"/>
      <c r="AK13" s="323"/>
      <c r="BM13" s="293"/>
    </row>
    <row r="14" spans="2:65" s="140" customFormat="1" ht="15.75" x14ac:dyDescent="0.25">
      <c r="B14" s="153" t="s">
        <v>12</v>
      </c>
      <c r="C14" s="154"/>
      <c r="D14" s="540" t="s">
        <v>120</v>
      </c>
      <c r="E14" s="540"/>
      <c r="F14" s="540"/>
      <c r="G14" s="540"/>
      <c r="H14" s="540"/>
      <c r="I14" s="540"/>
      <c r="J14" s="540"/>
      <c r="K14" s="540"/>
      <c r="L14" s="540"/>
      <c r="M14" s="130"/>
      <c r="N14" s="251"/>
      <c r="O14" s="251"/>
      <c r="P14" s="251"/>
      <c r="Q14" s="251"/>
      <c r="R14" s="251"/>
      <c r="S14" s="269"/>
      <c r="T14" s="132"/>
      <c r="U14" s="132"/>
      <c r="V14" s="132"/>
      <c r="W14" s="132"/>
      <c r="X14" s="132"/>
      <c r="Y14" s="129"/>
      <c r="Z14" s="129"/>
      <c r="AA14" s="129"/>
      <c r="AB14" s="129"/>
      <c r="AC14" s="129"/>
      <c r="AD14" s="129"/>
      <c r="AE14" s="129"/>
      <c r="AF14" s="129"/>
      <c r="AG14" s="129"/>
      <c r="AH14" s="129"/>
      <c r="AI14" s="129"/>
      <c r="AJ14" s="150"/>
      <c r="AK14" s="321"/>
      <c r="BM14" s="293"/>
    </row>
    <row r="15" spans="2:65" s="175" customFormat="1" ht="15.75" x14ac:dyDescent="0.25">
      <c r="B15" s="155"/>
      <c r="C15" s="156"/>
      <c r="D15" s="156"/>
      <c r="E15" s="156"/>
      <c r="F15" s="156"/>
      <c r="G15" s="156"/>
      <c r="H15" s="156"/>
      <c r="I15" s="156"/>
      <c r="J15" s="156"/>
      <c r="K15" s="156"/>
      <c r="L15" s="156"/>
      <c r="M15" s="156"/>
      <c r="N15" s="250"/>
      <c r="O15" s="156"/>
      <c r="P15" s="252"/>
      <c r="Q15" s="252"/>
      <c r="R15" s="252"/>
      <c r="S15" s="267"/>
      <c r="T15" s="156"/>
      <c r="U15" s="156"/>
      <c r="V15" s="156"/>
      <c r="W15" s="156"/>
      <c r="X15" s="156"/>
      <c r="Y15" s="156"/>
      <c r="Z15" s="156"/>
      <c r="AA15" s="156"/>
      <c r="AB15" s="156"/>
      <c r="AC15" s="156"/>
      <c r="AD15" s="156"/>
      <c r="AE15" s="156"/>
      <c r="AF15" s="156"/>
      <c r="AG15" s="156"/>
      <c r="AH15" s="156"/>
      <c r="AI15" s="156"/>
      <c r="AJ15" s="157"/>
      <c r="AK15" s="324"/>
      <c r="BM15" s="294"/>
    </row>
    <row r="16" spans="2:65" ht="15.75" thickBot="1" x14ac:dyDescent="0.25">
      <c r="B16" s="158"/>
      <c r="C16" s="159"/>
      <c r="D16" s="159"/>
      <c r="E16" s="159"/>
      <c r="F16" s="159"/>
      <c r="G16" s="159"/>
      <c r="H16" s="159"/>
      <c r="I16" s="159"/>
      <c r="J16" s="159"/>
      <c r="K16" s="159"/>
      <c r="L16" s="159"/>
      <c r="M16" s="159"/>
      <c r="N16" s="159"/>
      <c r="O16" s="159"/>
      <c r="P16" s="253"/>
      <c r="Q16" s="159"/>
      <c r="R16" s="159"/>
      <c r="S16" s="270"/>
      <c r="T16" s="159"/>
      <c r="U16" s="159"/>
      <c r="V16" s="159"/>
      <c r="W16" s="159"/>
      <c r="X16" s="159"/>
      <c r="Y16" s="159"/>
      <c r="Z16" s="159"/>
      <c r="AA16" s="159"/>
      <c r="AB16" s="159"/>
      <c r="AC16" s="159"/>
      <c r="AD16" s="159"/>
      <c r="AE16" s="159"/>
      <c r="AF16" s="159"/>
      <c r="AG16" s="159"/>
      <c r="AH16" s="159"/>
      <c r="AI16" s="159"/>
      <c r="AJ16" s="160"/>
    </row>
    <row r="17" spans="2:75" ht="15.75" x14ac:dyDescent="0.25">
      <c r="B17" s="535" t="s">
        <v>115</v>
      </c>
      <c r="C17" s="536"/>
      <c r="AJ17" s="327"/>
    </row>
    <row r="18" spans="2:75" ht="17.25" customHeight="1" thickBot="1" x14ac:dyDescent="0.25">
      <c r="B18" s="333"/>
      <c r="AJ18" s="327"/>
    </row>
    <row r="19" spans="2:75" ht="37.5" customHeight="1" x14ac:dyDescent="0.2">
      <c r="B19" s="565" t="s">
        <v>129</v>
      </c>
      <c r="C19" s="566"/>
      <c r="D19" s="566"/>
      <c r="E19" s="566"/>
      <c r="F19" s="566"/>
      <c r="G19" s="515" t="s">
        <v>15</v>
      </c>
      <c r="H19" s="516"/>
      <c r="I19" s="517"/>
      <c r="J19" s="517"/>
      <c r="K19" s="517"/>
      <c r="L19" s="517"/>
      <c r="M19" s="515" t="s">
        <v>16</v>
      </c>
      <c r="N19" s="528"/>
      <c r="O19" s="528"/>
      <c r="P19" s="528"/>
      <c r="Q19" s="516"/>
      <c r="R19" s="518"/>
      <c r="S19" s="515" t="s">
        <v>17</v>
      </c>
      <c r="T19" s="528"/>
      <c r="U19" s="528"/>
      <c r="V19" s="528"/>
      <c r="W19" s="516"/>
      <c r="X19" s="518"/>
      <c r="Y19" s="515" t="s">
        <v>246</v>
      </c>
      <c r="Z19" s="528"/>
      <c r="AA19" s="528"/>
      <c r="AB19" s="528"/>
      <c r="AC19" s="516"/>
      <c r="AD19" s="518"/>
      <c r="AE19" s="515" t="s">
        <v>20</v>
      </c>
      <c r="AF19" s="516"/>
      <c r="AG19" s="517"/>
      <c r="AH19" s="517"/>
      <c r="AI19" s="517"/>
      <c r="AJ19" s="518"/>
      <c r="AK19" s="161"/>
      <c r="AL19" s="484" t="s">
        <v>118</v>
      </c>
      <c r="AM19" s="484"/>
      <c r="AN19" s="484"/>
      <c r="AO19" s="484"/>
      <c r="AP19" s="484"/>
      <c r="AQ19" s="484"/>
      <c r="AR19" s="287"/>
      <c r="AS19" s="287"/>
      <c r="AT19" s="161"/>
      <c r="AU19" s="485" t="s">
        <v>122</v>
      </c>
      <c r="AV19" s="486"/>
      <c r="AW19" s="486"/>
      <c r="AX19" s="486"/>
      <c r="AY19" s="486"/>
      <c r="AZ19" s="486"/>
      <c r="BA19" s="287"/>
      <c r="BB19" s="287"/>
      <c r="BD19" s="485" t="s">
        <v>121</v>
      </c>
      <c r="BE19" s="486"/>
      <c r="BF19" s="486"/>
      <c r="BG19" s="486"/>
      <c r="BH19" s="486"/>
      <c r="BI19" s="486"/>
      <c r="BK19" s="482" t="s">
        <v>124</v>
      </c>
      <c r="BL19" s="483"/>
      <c r="BM19" s="483"/>
      <c r="BN19" s="483"/>
      <c r="BO19" s="483"/>
      <c r="BP19" s="483"/>
      <c r="BR19" s="469" t="s">
        <v>247</v>
      </c>
      <c r="BS19" s="470"/>
      <c r="BT19" s="481"/>
      <c r="BU19" s="469" t="s">
        <v>248</v>
      </c>
      <c r="BV19" s="470"/>
      <c r="BW19" s="481"/>
    </row>
    <row r="20" spans="2:75" s="241" customFormat="1" ht="75.75" customHeight="1" x14ac:dyDescent="0.2">
      <c r="B20" s="235" t="s">
        <v>21</v>
      </c>
      <c r="C20" s="236" t="s">
        <v>133</v>
      </c>
      <c r="D20" s="237" t="s">
        <v>134</v>
      </c>
      <c r="E20" s="237" t="s">
        <v>135</v>
      </c>
      <c r="F20" s="236" t="s">
        <v>136</v>
      </c>
      <c r="G20" s="235" t="s">
        <v>212</v>
      </c>
      <c r="H20" s="238" t="s">
        <v>213</v>
      </c>
      <c r="I20" s="239" t="s">
        <v>214</v>
      </c>
      <c r="J20" s="239" t="s">
        <v>215</v>
      </c>
      <c r="K20" s="239" t="s">
        <v>216</v>
      </c>
      <c r="L20" s="239" t="s">
        <v>217</v>
      </c>
      <c r="M20" s="235" t="s">
        <v>212</v>
      </c>
      <c r="N20" s="238" t="s">
        <v>213</v>
      </c>
      <c r="O20" s="239" t="s">
        <v>214</v>
      </c>
      <c r="P20" s="239" t="s">
        <v>215</v>
      </c>
      <c r="Q20" s="239" t="s">
        <v>216</v>
      </c>
      <c r="R20" s="240" t="s">
        <v>217</v>
      </c>
      <c r="S20" s="271" t="s">
        <v>212</v>
      </c>
      <c r="T20" s="238" t="s">
        <v>213</v>
      </c>
      <c r="U20" s="239" t="s">
        <v>214</v>
      </c>
      <c r="V20" s="239" t="s">
        <v>215</v>
      </c>
      <c r="W20" s="239" t="s">
        <v>216</v>
      </c>
      <c r="X20" s="240" t="s">
        <v>217</v>
      </c>
      <c r="Y20" s="235" t="s">
        <v>212</v>
      </c>
      <c r="Z20" s="238" t="s">
        <v>213</v>
      </c>
      <c r="AA20" s="239" t="s">
        <v>214</v>
      </c>
      <c r="AB20" s="239" t="s">
        <v>215</v>
      </c>
      <c r="AC20" s="239" t="s">
        <v>216</v>
      </c>
      <c r="AD20" s="240" t="s">
        <v>217</v>
      </c>
      <c r="AE20" s="238" t="s">
        <v>212</v>
      </c>
      <c r="AF20" s="238" t="s">
        <v>213</v>
      </c>
      <c r="AG20" s="238" t="s">
        <v>214</v>
      </c>
      <c r="AH20" s="238" t="s">
        <v>215</v>
      </c>
      <c r="AI20" s="238" t="s">
        <v>216</v>
      </c>
      <c r="AJ20" s="240" t="s">
        <v>217</v>
      </c>
      <c r="AK20" s="242"/>
      <c r="AL20" s="318" t="s">
        <v>212</v>
      </c>
      <c r="AM20" s="238" t="s">
        <v>213</v>
      </c>
      <c r="AN20" s="238" t="s">
        <v>214</v>
      </c>
      <c r="AO20" s="238" t="s">
        <v>215</v>
      </c>
      <c r="AP20" s="238" t="s">
        <v>216</v>
      </c>
      <c r="AQ20" s="238" t="s">
        <v>217</v>
      </c>
      <c r="AR20" s="288"/>
      <c r="AS20" s="288"/>
      <c r="AT20" s="242"/>
      <c r="AU20" s="238" t="s">
        <v>212</v>
      </c>
      <c r="AV20" s="238" t="s">
        <v>213</v>
      </c>
      <c r="AW20" s="238" t="s">
        <v>214</v>
      </c>
      <c r="AX20" s="238" t="s">
        <v>215</v>
      </c>
      <c r="AY20" s="238" t="s">
        <v>216</v>
      </c>
      <c r="AZ20" s="238" t="s">
        <v>217</v>
      </c>
      <c r="BA20" s="288"/>
      <c r="BB20" s="288"/>
      <c r="BD20" s="238" t="s">
        <v>212</v>
      </c>
      <c r="BE20" s="238" t="s">
        <v>213</v>
      </c>
      <c r="BF20" s="238" t="s">
        <v>214</v>
      </c>
      <c r="BG20" s="238" t="s">
        <v>215</v>
      </c>
      <c r="BH20" s="238" t="s">
        <v>216</v>
      </c>
      <c r="BI20" s="238" t="s">
        <v>217</v>
      </c>
      <c r="BK20" s="238" t="s">
        <v>212</v>
      </c>
      <c r="BL20" s="238" t="s">
        <v>213</v>
      </c>
      <c r="BM20" s="295" t="s">
        <v>214</v>
      </c>
      <c r="BN20" s="238" t="s">
        <v>215</v>
      </c>
      <c r="BO20" s="238" t="s">
        <v>216</v>
      </c>
      <c r="BP20" s="238" t="s">
        <v>249</v>
      </c>
      <c r="BR20" s="235" t="s">
        <v>119</v>
      </c>
      <c r="BS20" s="235" t="s">
        <v>125</v>
      </c>
      <c r="BT20" s="235" t="s">
        <v>126</v>
      </c>
      <c r="BU20" s="235" t="s">
        <v>119</v>
      </c>
      <c r="BV20" s="235" t="s">
        <v>125</v>
      </c>
      <c r="BW20" s="235" t="s">
        <v>126</v>
      </c>
    </row>
    <row r="21" spans="2:75" s="131" customFormat="1" ht="39" customHeight="1" x14ac:dyDescent="0.25">
      <c r="B21" s="334">
        <v>1</v>
      </c>
      <c r="C21" s="198" t="s">
        <v>137</v>
      </c>
      <c r="D21" s="198" t="s">
        <v>138</v>
      </c>
      <c r="E21" s="198" t="s">
        <v>139</v>
      </c>
      <c r="F21" s="199">
        <v>50</v>
      </c>
      <c r="G21" s="204">
        <v>418000</v>
      </c>
      <c r="H21" s="200">
        <f>ROUND(G21*19/100,0)</f>
        <v>79420</v>
      </c>
      <c r="I21" s="201">
        <f>ROUND((G21+H21)*F21,0)</f>
        <v>24871000</v>
      </c>
      <c r="J21" s="469" t="s">
        <v>218</v>
      </c>
      <c r="K21" s="470"/>
      <c r="L21" s="470"/>
      <c r="M21" s="257">
        <f>ROUND(O21/F21,0)</f>
        <v>637000</v>
      </c>
      <c r="N21" s="201">
        <f>ROUND(M21*19%,0)</f>
        <v>121030</v>
      </c>
      <c r="O21" s="201">
        <v>31850000</v>
      </c>
      <c r="P21" s="469" t="s">
        <v>218</v>
      </c>
      <c r="Q21" s="470"/>
      <c r="R21" s="471"/>
      <c r="S21" s="262">
        <v>755529</v>
      </c>
      <c r="T21" s="263">
        <f t="shared" ref="T21" si="0">ROUND(S21*19%,0)</f>
        <v>143551</v>
      </c>
      <c r="U21" s="263">
        <f>ROUND((S21+T21)*F21,0)</f>
        <v>44954000</v>
      </c>
      <c r="V21" s="469" t="s">
        <v>218</v>
      </c>
      <c r="W21" s="470"/>
      <c r="X21" s="471"/>
      <c r="Y21" s="204">
        <v>339150</v>
      </c>
      <c r="Z21" s="204">
        <f>+ROUND(Y21*19%,0)</f>
        <v>64439</v>
      </c>
      <c r="AA21" s="204">
        <f>ROUND((Y21+Z21)*F21,0)</f>
        <v>20179450</v>
      </c>
      <c r="AB21" s="469" t="s">
        <v>218</v>
      </c>
      <c r="AC21" s="470"/>
      <c r="AD21" s="471"/>
      <c r="AE21" s="164" cm="1">
        <f t="array" ref="AE21">+ROUND(AVERAGE(SMALL((G21,M21,S21,Y21),{1;2})),0)</f>
        <v>378575</v>
      </c>
      <c r="AF21" s="162">
        <f>+ROUND(AE21*19%,0)</f>
        <v>71929</v>
      </c>
      <c r="AG21" s="163">
        <f>ROUND((AE21+AF21)*F21,0)</f>
        <v>22525200</v>
      </c>
      <c r="AH21" s="469"/>
      <c r="AI21" s="470"/>
      <c r="AJ21" s="471"/>
      <c r="AK21" s="289"/>
      <c r="AL21" s="162">
        <f>ROUND(AVERAGE(G21,M21,S21,Y21),0)</f>
        <v>537420</v>
      </c>
      <c r="AM21" s="163">
        <f>+ROUND(AL21*19%,0)</f>
        <v>102110</v>
      </c>
      <c r="AN21" s="163">
        <f t="shared" ref="AN21:AN84" si="1">ROUND((+AL21+AM21)*F21,0)</f>
        <v>31976500</v>
      </c>
      <c r="AO21" s="469" t="s">
        <v>218</v>
      </c>
      <c r="AP21" s="470"/>
      <c r="AQ21" s="470"/>
      <c r="AR21" s="289"/>
      <c r="AS21" s="290">
        <f t="shared" ref="AS21:AS84" si="2">G21-AU21</f>
        <v>-93081</v>
      </c>
      <c r="AT21" s="165"/>
      <c r="AU21" s="164">
        <f>ROUND(GEOMEAN(G21,M21,S21,Y21),0)</f>
        <v>511081</v>
      </c>
      <c r="AV21" s="162">
        <f>+ROUND(AU21*19%,0)</f>
        <v>97105</v>
      </c>
      <c r="AW21" s="163">
        <f t="shared" ref="AW21:AW84" si="3">ROUND((AU21+AV21)*F21,0)</f>
        <v>30409300</v>
      </c>
      <c r="AX21" s="469" t="s">
        <v>218</v>
      </c>
      <c r="AY21" s="470"/>
      <c r="AZ21" s="470"/>
      <c r="BA21" s="289"/>
      <c r="BB21" s="291">
        <f t="shared" ref="BB21:BB84" si="4">G21-BD21</f>
        <v>39425</v>
      </c>
      <c r="BD21" s="312" cm="1">
        <f t="array" ref="BD21">+ROUND(AVERAGE(SMALL((G21,M21,S21,Y21),{1;2})),0)</f>
        <v>378575</v>
      </c>
      <c r="BE21" s="312">
        <f>+ROUND(BD21*19%,0)</f>
        <v>71929</v>
      </c>
      <c r="BF21" s="312">
        <f t="shared" ref="BF21:BF52" si="5">ROUND((BD21+BE21)*F21,0)</f>
        <v>22525200</v>
      </c>
      <c r="BG21" s="487" t="s">
        <v>218</v>
      </c>
      <c r="BH21" s="487"/>
      <c r="BI21" s="487"/>
      <c r="BK21" s="166">
        <f>ROUND(AVERAGE(G21,M21,Y21),0)</f>
        <v>464717</v>
      </c>
      <c r="BL21" s="167">
        <f>+ROUND(BK21*19%,0)</f>
        <v>88296</v>
      </c>
      <c r="BM21" s="296">
        <f t="shared" ref="BM21:BM52" si="6">ROUND((BK21+BL21)*F21,0)</f>
        <v>27650650</v>
      </c>
      <c r="BN21" s="166" t="e">
        <f>ROUND(AVERAGE(J21,P21,AB21),0)</f>
        <v>#DIV/0!</v>
      </c>
      <c r="BO21" s="167" t="e">
        <f>+ROUND(BN21*19%,0)</f>
        <v>#DIV/0!</v>
      </c>
      <c r="BP21" s="296">
        <v>0</v>
      </c>
      <c r="BR21" s="168">
        <f>ROUND(STDEVA(G21,M21,S21,Y21),0)</f>
        <v>192406</v>
      </c>
      <c r="BS21" s="169">
        <f>+AL21-BR21</f>
        <v>345014</v>
      </c>
      <c r="BT21" s="170">
        <f>BR21+AL21</f>
        <v>729826</v>
      </c>
      <c r="BU21" s="168">
        <f>ROUND(STDEVA(J21,P21,V21,AB21),0)</f>
        <v>0</v>
      </c>
      <c r="BV21" s="169" t="e">
        <f>+AO21-BU21</f>
        <v>#VALUE!</v>
      </c>
      <c r="BW21" s="170" t="e">
        <f>BU21+AO21</f>
        <v>#VALUE!</v>
      </c>
    </row>
    <row r="22" spans="2:75" s="131" customFormat="1" ht="39" customHeight="1" x14ac:dyDescent="0.25">
      <c r="B22" s="334">
        <v>2</v>
      </c>
      <c r="C22" s="198" t="s">
        <v>140</v>
      </c>
      <c r="D22" s="198" t="s">
        <v>141</v>
      </c>
      <c r="E22" s="198" t="s">
        <v>142</v>
      </c>
      <c r="F22" s="199">
        <v>240</v>
      </c>
      <c r="G22" s="204">
        <v>990000</v>
      </c>
      <c r="H22" s="200">
        <f t="shared" ref="H22:H85" si="7">ROUND(G22*19/100,0)</f>
        <v>188100</v>
      </c>
      <c r="I22" s="201">
        <f t="shared" ref="I22:I85" si="8">ROUND((G22+H22)*F22,0)</f>
        <v>282744000</v>
      </c>
      <c r="J22" s="204">
        <v>1056000</v>
      </c>
      <c r="K22" s="212">
        <f>ROUND(J22*19%,0)</f>
        <v>200640</v>
      </c>
      <c r="L22" s="254">
        <f>ROUND((J22+K22)*F22,0)</f>
        <v>301593600</v>
      </c>
      <c r="M22" s="212" t="s">
        <v>218</v>
      </c>
      <c r="N22" s="212" t="s">
        <v>218</v>
      </c>
      <c r="O22" s="212" t="s">
        <v>218</v>
      </c>
      <c r="P22" s="292">
        <f>ROUND((R22/F22)-19%,0)</f>
        <v>1008333</v>
      </c>
      <c r="Q22" s="201">
        <f>ROUND(P22*19%,0)</f>
        <v>191583</v>
      </c>
      <c r="R22" s="201">
        <v>242000000</v>
      </c>
      <c r="S22" s="262"/>
      <c r="T22" s="263">
        <f t="shared" ref="T22:T85" si="9">ROUND(S22*19%,0)</f>
        <v>0</v>
      </c>
      <c r="U22" s="263"/>
      <c r="V22" s="204">
        <v>685000</v>
      </c>
      <c r="W22" s="205">
        <f>ROUND(V22*19%,0)</f>
        <v>130150</v>
      </c>
      <c r="X22" s="203">
        <f>ROUND((V22+W22)*F22,0)</f>
        <v>195636000</v>
      </c>
      <c r="Y22" s="204">
        <v>681974</v>
      </c>
      <c r="Z22" s="204">
        <f>+ROUND(Y22*19%,0)</f>
        <v>129575</v>
      </c>
      <c r="AA22" s="204">
        <f>ROUND((Y22+Z22)*F22,0)</f>
        <v>194771760</v>
      </c>
      <c r="AB22" s="204" cm="1">
        <f t="array" ref="AB22">ROUND(26293+Y22:Y22,0)</f>
        <v>708267</v>
      </c>
      <c r="AC22" s="200">
        <f>+ROUND(AB22*19%,0)</f>
        <v>134571</v>
      </c>
      <c r="AD22" s="201">
        <f>ROUND(((AB22+AC22)*F22)+AA22,0)</f>
        <v>397052880</v>
      </c>
      <c r="AE22" s="164">
        <f>ROUND(AVERAGE(G22,P22),0)</f>
        <v>999167</v>
      </c>
      <c r="AF22" s="163">
        <f t="shared" ref="AF22" si="10">+ROUND(AE22*19%,0)</f>
        <v>189842</v>
      </c>
      <c r="AG22" s="163">
        <f>ROUND((+AE22+AF22)*F22,0)</f>
        <v>285362160</v>
      </c>
      <c r="AH22" s="164">
        <f>ROUND(AVERAGE(J22,P22,V22,AB22),0)</f>
        <v>864400</v>
      </c>
      <c r="AI22" s="163">
        <f t="shared" ref="AI22" si="11">+ROUND(AH22*19%,0)</f>
        <v>164236</v>
      </c>
      <c r="AJ22" s="328">
        <f>ROUND((+AH22+AI22)*F22,0)</f>
        <v>246872640</v>
      </c>
      <c r="AK22" s="286"/>
      <c r="AL22" s="162">
        <f>ROUND(AVERAGE(G22,Y22),0)</f>
        <v>835987</v>
      </c>
      <c r="AM22" s="163">
        <f t="shared" ref="AM22:AM85" si="12">+ROUND(AL22*19%,0)</f>
        <v>158838</v>
      </c>
      <c r="AN22" s="163">
        <f t="shared" si="1"/>
        <v>238758000</v>
      </c>
      <c r="AO22" s="164">
        <f>ROUND(AVERAGE(J22,P22,V22,AB22),0)</f>
        <v>864400</v>
      </c>
      <c r="AP22" s="163">
        <f t="shared" ref="AP22:AP23" si="13">+ROUND(AO22*19%,0)</f>
        <v>164236</v>
      </c>
      <c r="AQ22" s="163">
        <f>ROUND((+AO22+AP22)*F22,0)</f>
        <v>246872640</v>
      </c>
      <c r="AR22" s="260"/>
      <c r="AS22" s="290">
        <f t="shared" si="2"/>
        <v>168322</v>
      </c>
      <c r="AT22" s="165"/>
      <c r="AU22" s="164">
        <f>ROUND(GEOMEAN(G22,Y22),0)</f>
        <v>821678</v>
      </c>
      <c r="AV22" s="162">
        <f>+ROUND(AU22*19%,0)</f>
        <v>156119</v>
      </c>
      <c r="AW22" s="163">
        <f t="shared" si="3"/>
        <v>234671280</v>
      </c>
      <c r="AX22" s="163">
        <f>ROUND(GEOMEAN(J22,P22,V22,AB22),0)</f>
        <v>847791</v>
      </c>
      <c r="AY22" s="163">
        <f>+ROUND(AX22*19%,0)</f>
        <v>161080</v>
      </c>
      <c r="AZ22" s="163">
        <f>ROUND((AX22+AY22)*F22,0)</f>
        <v>242129040</v>
      </c>
      <c r="BA22" s="260"/>
      <c r="BB22" s="291">
        <f t="shared" si="4"/>
        <v>154013</v>
      </c>
      <c r="BD22" s="312" cm="1">
        <f t="array" ref="BD22">+ROUND(AVERAGE(SMALL((G22,Y22),{1;2})),0)</f>
        <v>835987</v>
      </c>
      <c r="BE22" s="312">
        <f>+ROUND(BD22*19%,0)</f>
        <v>158838</v>
      </c>
      <c r="BF22" s="312">
        <f t="shared" si="5"/>
        <v>238758000</v>
      </c>
      <c r="BG22" s="163" cm="1">
        <f t="array" ref="BG22">+ROUND(AVERAGE(SMALL((J22,P22,V22,AB22),{1;2})),0)</f>
        <v>696634</v>
      </c>
      <c r="BH22" s="163">
        <f>+ROUND(BG22*19%,0)</f>
        <v>132360</v>
      </c>
      <c r="BI22" s="163">
        <f>ROUND((BG22+BH22)*F22,0)</f>
        <v>198958560</v>
      </c>
      <c r="BK22" s="166">
        <f>ROUND(AVERAGE(G22,Y22),0)</f>
        <v>835987</v>
      </c>
      <c r="BL22" s="167">
        <f t="shared" ref="BL22:BL28" si="14">+ROUND(BK22*19%,0)</f>
        <v>158838</v>
      </c>
      <c r="BM22" s="296">
        <f t="shared" si="6"/>
        <v>238758000</v>
      </c>
      <c r="BN22" s="166">
        <f>ROUND(AVERAGE(J22,P22,V22),0)</f>
        <v>916444</v>
      </c>
      <c r="BO22" s="167">
        <f t="shared" ref="BO22:BO85" si="15">+ROUND(BN22*19%,0)</f>
        <v>174124</v>
      </c>
      <c r="BP22" s="296">
        <f>ROUND((BN22+BO22)*F22,0)</f>
        <v>261736320</v>
      </c>
      <c r="BR22" s="168">
        <f>ROUND(STDEVA(G22,Y22),0)</f>
        <v>217807</v>
      </c>
      <c r="BS22" s="169">
        <f>+AL22-BR22</f>
        <v>618180</v>
      </c>
      <c r="BT22" s="170">
        <f>BR22+AL22</f>
        <v>1053794</v>
      </c>
      <c r="BU22" s="168">
        <f>ROUND(STDEVA(J22,P22,V22,AB22),0)</f>
        <v>194927</v>
      </c>
      <c r="BV22" s="169">
        <f>+AO22-BU22</f>
        <v>669473</v>
      </c>
      <c r="BW22" s="170">
        <f>BU22+AO22</f>
        <v>1059327</v>
      </c>
    </row>
    <row r="23" spans="2:75" s="131" customFormat="1" ht="39" customHeight="1" x14ac:dyDescent="0.25">
      <c r="B23" s="334">
        <v>3</v>
      </c>
      <c r="C23" s="198" t="s">
        <v>143</v>
      </c>
      <c r="D23" s="198" t="s">
        <v>141</v>
      </c>
      <c r="E23" s="198" t="s">
        <v>142</v>
      </c>
      <c r="F23" s="199">
        <v>60</v>
      </c>
      <c r="G23" s="204">
        <v>1265000</v>
      </c>
      <c r="H23" s="200">
        <f t="shared" si="7"/>
        <v>240350</v>
      </c>
      <c r="I23" s="201">
        <f t="shared" si="8"/>
        <v>90321000</v>
      </c>
      <c r="J23" s="204">
        <v>1276000</v>
      </c>
      <c r="K23" s="212">
        <f>ROUND(J23*19%,0)</f>
        <v>242440</v>
      </c>
      <c r="L23" s="254">
        <f>ROUND((J23+K23)*F23,0)</f>
        <v>91106400</v>
      </c>
      <c r="M23" s="212" t="s">
        <v>218</v>
      </c>
      <c r="N23" s="212" t="s">
        <v>218</v>
      </c>
      <c r="O23" s="212" t="s">
        <v>218</v>
      </c>
      <c r="P23" s="201">
        <f>ROUND(R23/F23,0)</f>
        <v>1546667</v>
      </c>
      <c r="Q23" s="202">
        <f>ROUND(P23*0.19,0)</f>
        <v>293867</v>
      </c>
      <c r="R23" s="203">
        <v>92800000</v>
      </c>
      <c r="S23" s="262"/>
      <c r="T23" s="204">
        <f t="shared" si="9"/>
        <v>0</v>
      </c>
      <c r="U23" s="204">
        <f t="shared" ref="U23:U85" si="16">ROUND((S23+T23)*F23,0)</f>
        <v>0</v>
      </c>
      <c r="V23" s="204">
        <v>1350000</v>
      </c>
      <c r="W23" s="205">
        <f t="shared" ref="W23:W85" si="17">ROUND(V23*19%,0)</f>
        <v>256500</v>
      </c>
      <c r="X23" s="203">
        <f t="shared" ref="X23:X85" si="18">ROUND((V23+W23)*F23,0)</f>
        <v>96390000</v>
      </c>
      <c r="Y23" s="204">
        <v>681974</v>
      </c>
      <c r="Z23" s="204">
        <f>+ROUND(Y23*19%,0)</f>
        <v>129575</v>
      </c>
      <c r="AA23" s="204">
        <f>ROUND((Y23+Z23)*F23,0)</f>
        <v>48692940</v>
      </c>
      <c r="AB23" s="204" cm="1">
        <f t="array" ref="AB23">ROUND(26293+Y23:Y23,0)</f>
        <v>708267</v>
      </c>
      <c r="AC23" s="200">
        <f>+ROUND(AB23*19%,0)</f>
        <v>134571</v>
      </c>
      <c r="AD23" s="201">
        <f>ROUND(((AB23+AC23)*F23)+AA23,0)</f>
        <v>99263220</v>
      </c>
      <c r="AE23" s="164" cm="1">
        <f t="array" ref="AE23">+ROUND(AVERAGE(SMALL((G23,M23,S23,Y23),{1;2})),0)</f>
        <v>973487</v>
      </c>
      <c r="AF23" s="162">
        <f>+ROUND(AE23*19%,0)</f>
        <v>184963</v>
      </c>
      <c r="AG23" s="163">
        <f>ROUND((AE23+AF23)*F23,0)</f>
        <v>69507000</v>
      </c>
      <c r="AH23" s="164">
        <f>ROUND(AVERAGE(J23,P23,V23,AB23),0)</f>
        <v>1220234</v>
      </c>
      <c r="AI23" s="163">
        <f t="shared" ref="AI23" si="19">+ROUND(AH23*19%,0)</f>
        <v>231844</v>
      </c>
      <c r="AJ23" s="328">
        <f>ROUND((+AH23+AI23)*F23,0)</f>
        <v>87124680</v>
      </c>
      <c r="AK23" s="286"/>
      <c r="AL23" s="162">
        <f>ROUND(AVERAGE(G23,M23,Y23),0)</f>
        <v>973487</v>
      </c>
      <c r="AM23" s="163">
        <f t="shared" si="12"/>
        <v>184963</v>
      </c>
      <c r="AN23" s="163">
        <f t="shared" si="1"/>
        <v>69507000</v>
      </c>
      <c r="AO23" s="164">
        <f>ROUND(AVERAGE(J23,P23,V23,AB23),0)</f>
        <v>1220234</v>
      </c>
      <c r="AP23" s="163">
        <f t="shared" si="13"/>
        <v>231844</v>
      </c>
      <c r="AQ23" s="163">
        <f>ROUND((+AO23+AP23)*F23,0)</f>
        <v>87124680</v>
      </c>
      <c r="AR23" s="260"/>
      <c r="AS23" s="290">
        <f t="shared" si="2"/>
        <v>336185</v>
      </c>
      <c r="AT23" s="165"/>
      <c r="AU23" s="164">
        <f>ROUND(GEOMEAN(G23,M23,Y23),0)</f>
        <v>928815</v>
      </c>
      <c r="AV23" s="162">
        <f t="shared" ref="AV23:AV85" si="20">+ROUND(AU23*19%,0)</f>
        <v>176475</v>
      </c>
      <c r="AW23" s="163">
        <f t="shared" si="3"/>
        <v>66317400</v>
      </c>
      <c r="AX23" s="260">
        <f>ROUND(GEOMEAN(J23,P23,V23,AB23),0)</f>
        <v>1172046</v>
      </c>
      <c r="AY23" s="163">
        <f>+ROUND(AX23*19%,0)</f>
        <v>222689</v>
      </c>
      <c r="AZ23" s="163">
        <f>ROUND((AX23+AY23)*F23,0)</f>
        <v>83684100</v>
      </c>
      <c r="BA23" s="260"/>
      <c r="BB23" s="291">
        <f t="shared" si="4"/>
        <v>291513</v>
      </c>
      <c r="BD23" s="312" cm="1">
        <f t="array" ref="BD23">+ROUND(AVERAGE(SMALL((G23,M23,Y23),{1;2})),0)</f>
        <v>973487</v>
      </c>
      <c r="BE23" s="312">
        <f t="shared" ref="BE23:BE85" si="21">+ROUND(BD23*19%,0)</f>
        <v>184963</v>
      </c>
      <c r="BF23" s="163">
        <f t="shared" si="5"/>
        <v>69507000</v>
      </c>
      <c r="BG23" s="163" cm="1">
        <f t="array" ref="BG23">+ROUND(AVERAGE(SMALL((J23,P23,V23,AB23),{1;2})),0)</f>
        <v>992134</v>
      </c>
      <c r="BH23" s="163">
        <f>+ROUND(BG23*19%,0)</f>
        <v>188505</v>
      </c>
      <c r="BI23" s="163">
        <f>ROUND((BG23+BH23)*F23,0)</f>
        <v>70838340</v>
      </c>
      <c r="BK23" s="166">
        <f>ROUND(AVERAGE(G23,Y23),0)</f>
        <v>973487</v>
      </c>
      <c r="BL23" s="167">
        <f t="shared" si="14"/>
        <v>184963</v>
      </c>
      <c r="BM23" s="296">
        <f t="shared" si="6"/>
        <v>69507000</v>
      </c>
      <c r="BN23" s="166">
        <f>ROUND(AVERAGE(V23,J23,P23),0)</f>
        <v>1390889</v>
      </c>
      <c r="BO23" s="167">
        <f t="shared" si="15"/>
        <v>264269</v>
      </c>
      <c r="BP23" s="296">
        <f>ROUND((BN23+BO23)*F23,0)</f>
        <v>99309480</v>
      </c>
      <c r="BR23" s="168">
        <f>ROUND(STDEVA(G23,Y23),0)</f>
        <v>412262</v>
      </c>
      <c r="BS23" s="169">
        <f t="shared" ref="BS23:BS28" si="22">+AL23-BR23</f>
        <v>561225</v>
      </c>
      <c r="BT23" s="170">
        <f t="shared" ref="BT23:BT28" si="23">BR23+AL23</f>
        <v>1385749</v>
      </c>
      <c r="BU23" s="168">
        <f>ROUND(STDEVA(J23,P23,V23,AB23),0)</f>
        <v>359916</v>
      </c>
      <c r="BV23" s="169">
        <f>+AO23-BU23</f>
        <v>860318</v>
      </c>
      <c r="BW23" s="170">
        <f>BU23+AO23</f>
        <v>1580150</v>
      </c>
    </row>
    <row r="24" spans="2:75" s="131" customFormat="1" ht="39" customHeight="1" x14ac:dyDescent="0.25">
      <c r="B24" s="334">
        <v>4</v>
      </c>
      <c r="C24" s="505" t="s">
        <v>144</v>
      </c>
      <c r="D24" s="206" t="s">
        <v>145</v>
      </c>
      <c r="E24" s="505" t="s">
        <v>139</v>
      </c>
      <c r="F24" s="207">
        <v>2</v>
      </c>
      <c r="G24" s="204">
        <v>935000</v>
      </c>
      <c r="H24" s="200">
        <f t="shared" si="7"/>
        <v>177650</v>
      </c>
      <c r="I24" s="201">
        <f t="shared" si="8"/>
        <v>2225300</v>
      </c>
      <c r="J24" s="472" t="s">
        <v>73</v>
      </c>
      <c r="K24" s="473"/>
      <c r="L24" s="473"/>
      <c r="M24" s="258">
        <f>ROUND((O24/F24)-N24,0)</f>
        <v>293220</v>
      </c>
      <c r="N24" s="202">
        <f>ROUND((O24/F24)*(0.19),0)</f>
        <v>68780</v>
      </c>
      <c r="O24" s="203">
        <v>724000</v>
      </c>
      <c r="P24" s="472" t="s">
        <v>218</v>
      </c>
      <c r="Q24" s="473"/>
      <c r="R24" s="474"/>
      <c r="S24" s="262">
        <v>440000</v>
      </c>
      <c r="T24" s="204">
        <f t="shared" si="9"/>
        <v>83600</v>
      </c>
      <c r="U24" s="204">
        <f t="shared" si="16"/>
        <v>1047200</v>
      </c>
      <c r="V24" s="204"/>
      <c r="W24" s="205">
        <f t="shared" si="17"/>
        <v>0</v>
      </c>
      <c r="X24" s="203">
        <f t="shared" si="18"/>
        <v>0</v>
      </c>
      <c r="Y24" s="541" t="s">
        <v>218</v>
      </c>
      <c r="Z24" s="542"/>
      <c r="AA24" s="543"/>
      <c r="AB24" s="541" t="s">
        <v>218</v>
      </c>
      <c r="AC24" s="542"/>
      <c r="AD24" s="543"/>
      <c r="AE24" s="164" cm="1">
        <f t="array" ref="AE24">+ROUND(AVERAGE(SMALL((G24,M24,S24),{1;2})),0)</f>
        <v>366610</v>
      </c>
      <c r="AF24" s="162">
        <f>+ROUND(AE24*19%,0)</f>
        <v>69656</v>
      </c>
      <c r="AG24" s="163">
        <f>ROUND((AE24+AF24)*F24,0)</f>
        <v>872532</v>
      </c>
      <c r="AH24" s="472"/>
      <c r="AI24" s="473"/>
      <c r="AJ24" s="474"/>
      <c r="AK24" s="285"/>
      <c r="AL24" s="162">
        <f t="shared" ref="AL24:AL55" si="24">ROUND(AVERAGE(G24,M24,S24),0)</f>
        <v>556073</v>
      </c>
      <c r="AM24" s="163">
        <f t="shared" si="12"/>
        <v>105654</v>
      </c>
      <c r="AN24" s="163">
        <f t="shared" si="1"/>
        <v>1323454</v>
      </c>
      <c r="AO24" s="472" t="s">
        <v>218</v>
      </c>
      <c r="AP24" s="473"/>
      <c r="AQ24" s="473"/>
      <c r="AR24" s="285"/>
      <c r="AS24" s="290">
        <f t="shared" si="2"/>
        <v>440895</v>
      </c>
      <c r="AT24" s="165"/>
      <c r="AU24" s="164">
        <f t="shared" ref="AU24:AU55" si="25">ROUND(GEOMEAN(G24,M24,S24),0)</f>
        <v>494105</v>
      </c>
      <c r="AV24" s="162">
        <f t="shared" si="20"/>
        <v>93880</v>
      </c>
      <c r="AW24" s="163">
        <f t="shared" si="3"/>
        <v>1175970</v>
      </c>
      <c r="AX24" s="472" t="s">
        <v>218</v>
      </c>
      <c r="AY24" s="473"/>
      <c r="AZ24" s="473"/>
      <c r="BA24" s="285"/>
      <c r="BB24" s="291">
        <f t="shared" si="4"/>
        <v>568390</v>
      </c>
      <c r="BD24" s="312" cm="1">
        <f t="array" ref="BD24">+ROUND(AVERAGE(SMALL((G24,M24,S24),{1;2})),0)</f>
        <v>366610</v>
      </c>
      <c r="BE24" s="312">
        <f t="shared" si="21"/>
        <v>69656</v>
      </c>
      <c r="BF24" s="163">
        <f t="shared" si="5"/>
        <v>872532</v>
      </c>
      <c r="BG24" s="472" t="s">
        <v>218</v>
      </c>
      <c r="BH24" s="473"/>
      <c r="BI24" s="473"/>
      <c r="BK24" s="166">
        <f t="shared" ref="BK24:BK55" si="26">ROUND(AVERAGE(M24,S24),0)</f>
        <v>366610</v>
      </c>
      <c r="BL24" s="167">
        <f t="shared" si="14"/>
        <v>69656</v>
      </c>
      <c r="BM24" s="296">
        <f t="shared" si="6"/>
        <v>872532</v>
      </c>
      <c r="BN24" s="166" t="e">
        <f t="shared" ref="BN24:BN55" si="27">ROUND(AVERAGE(J24,P24,AB24),0)</f>
        <v>#DIV/0!</v>
      </c>
      <c r="BO24" s="167" t="e">
        <f t="shared" si="15"/>
        <v>#DIV/0!</v>
      </c>
      <c r="BP24" s="296">
        <v>0</v>
      </c>
      <c r="BR24" s="168">
        <f t="shared" ref="BR24:BR55" si="28">ROUND(STDEVA(G24,M24,S24),0)</f>
        <v>336266</v>
      </c>
      <c r="BS24" s="169">
        <f t="shared" si="22"/>
        <v>219807</v>
      </c>
      <c r="BT24" s="170">
        <f t="shared" si="23"/>
        <v>892339</v>
      </c>
      <c r="BU24" s="168">
        <f t="shared" ref="BU24:BU55" si="29">ROUND(STDEVA(J24,P24,V24),0)</f>
        <v>0</v>
      </c>
      <c r="BV24" s="169" t="e">
        <f>+AO24-BU24</f>
        <v>#VALUE!</v>
      </c>
      <c r="BW24" s="170" t="e">
        <f>BU24+AO24</f>
        <v>#VALUE!</v>
      </c>
    </row>
    <row r="25" spans="2:75" s="131" customFormat="1" ht="39" customHeight="1" x14ac:dyDescent="0.25">
      <c r="B25" s="334">
        <v>5</v>
      </c>
      <c r="C25" s="505"/>
      <c r="D25" s="206" t="s">
        <v>146</v>
      </c>
      <c r="E25" s="505"/>
      <c r="F25" s="207">
        <v>3</v>
      </c>
      <c r="G25" s="204">
        <v>935000</v>
      </c>
      <c r="H25" s="200">
        <f t="shared" si="7"/>
        <v>177650</v>
      </c>
      <c r="I25" s="201">
        <f t="shared" si="8"/>
        <v>3337950</v>
      </c>
      <c r="J25" s="475"/>
      <c r="K25" s="476"/>
      <c r="L25" s="476"/>
      <c r="M25" s="258">
        <f t="shared" ref="M25:M26" si="30">ROUND((O25/F25)-N25,0)</f>
        <v>293220</v>
      </c>
      <c r="N25" s="202">
        <f t="shared" ref="N25:N26" si="31">ROUND((O25/F25)*(0.19),0)</f>
        <v>68780</v>
      </c>
      <c r="O25" s="203">
        <v>1086000</v>
      </c>
      <c r="P25" s="475"/>
      <c r="Q25" s="476"/>
      <c r="R25" s="477"/>
      <c r="S25" s="262">
        <v>440000</v>
      </c>
      <c r="T25" s="204">
        <f t="shared" si="9"/>
        <v>83600</v>
      </c>
      <c r="U25" s="204">
        <f t="shared" si="16"/>
        <v>1570800</v>
      </c>
      <c r="V25" s="204"/>
      <c r="W25" s="205">
        <f t="shared" si="17"/>
        <v>0</v>
      </c>
      <c r="X25" s="203">
        <f t="shared" si="18"/>
        <v>0</v>
      </c>
      <c r="Y25" s="544"/>
      <c r="Z25" s="545"/>
      <c r="AA25" s="546"/>
      <c r="AB25" s="544"/>
      <c r="AC25" s="545"/>
      <c r="AD25" s="546"/>
      <c r="AE25" s="164" cm="1">
        <f t="array" ref="AE25">+ROUND(AVERAGE(SMALL((G25,M25,S25),{1;2})),0)</f>
        <v>366610</v>
      </c>
      <c r="AF25" s="162">
        <f t="shared" ref="AF25:AF125" si="32">+ROUND(AE25*19%,0)</f>
        <v>69656</v>
      </c>
      <c r="AG25" s="163">
        <f t="shared" ref="AG25:AG28" si="33">ROUND((AE25+AF25)*F25,0)</f>
        <v>1308798</v>
      </c>
      <c r="AH25" s="475"/>
      <c r="AI25" s="476"/>
      <c r="AJ25" s="477"/>
      <c r="AK25" s="285"/>
      <c r="AL25" s="162">
        <f t="shared" si="24"/>
        <v>556073</v>
      </c>
      <c r="AM25" s="163">
        <f t="shared" si="12"/>
        <v>105654</v>
      </c>
      <c r="AN25" s="163">
        <f t="shared" si="1"/>
        <v>1985181</v>
      </c>
      <c r="AO25" s="475"/>
      <c r="AP25" s="476"/>
      <c r="AQ25" s="476"/>
      <c r="AR25" s="285"/>
      <c r="AS25" s="290">
        <f t="shared" si="2"/>
        <v>440895</v>
      </c>
      <c r="AT25" s="165"/>
      <c r="AU25" s="164">
        <f t="shared" si="25"/>
        <v>494105</v>
      </c>
      <c r="AV25" s="162">
        <f t="shared" si="20"/>
        <v>93880</v>
      </c>
      <c r="AW25" s="163">
        <f t="shared" si="3"/>
        <v>1763955</v>
      </c>
      <c r="AX25" s="475"/>
      <c r="AY25" s="476"/>
      <c r="AZ25" s="476"/>
      <c r="BA25" s="285"/>
      <c r="BB25" s="291">
        <f t="shared" si="4"/>
        <v>568390</v>
      </c>
      <c r="BD25" s="312" cm="1">
        <f t="array" ref="BD25">+ROUND(AVERAGE(SMALL((G25,M25,S25),{1;2})),0)</f>
        <v>366610</v>
      </c>
      <c r="BE25" s="312">
        <f t="shared" si="21"/>
        <v>69656</v>
      </c>
      <c r="BF25" s="163">
        <f t="shared" si="5"/>
        <v>1308798</v>
      </c>
      <c r="BG25" s="475"/>
      <c r="BH25" s="476"/>
      <c r="BI25" s="476"/>
      <c r="BK25" s="166">
        <f t="shared" si="26"/>
        <v>366610</v>
      </c>
      <c r="BL25" s="167">
        <f t="shared" si="14"/>
        <v>69656</v>
      </c>
      <c r="BM25" s="296">
        <f t="shared" si="6"/>
        <v>1308798</v>
      </c>
      <c r="BN25" s="166" t="e">
        <f t="shared" si="27"/>
        <v>#DIV/0!</v>
      </c>
      <c r="BO25" s="167" t="e">
        <f t="shared" si="15"/>
        <v>#DIV/0!</v>
      </c>
      <c r="BP25" s="296">
        <v>0</v>
      </c>
      <c r="BR25" s="168">
        <f t="shared" si="28"/>
        <v>336266</v>
      </c>
      <c r="BS25" s="169">
        <f t="shared" si="22"/>
        <v>219807</v>
      </c>
      <c r="BT25" s="170">
        <f t="shared" si="23"/>
        <v>892339</v>
      </c>
      <c r="BU25" s="168" t="e">
        <f t="shared" si="29"/>
        <v>#DIV/0!</v>
      </c>
      <c r="BV25" s="169" t="e">
        <f t="shared" ref="BV25:BV88" si="34">+AO25-BU25</f>
        <v>#DIV/0!</v>
      </c>
      <c r="BW25" s="170" t="e">
        <f t="shared" ref="BW25:BW88" si="35">BU25+AO25</f>
        <v>#DIV/0!</v>
      </c>
    </row>
    <row r="26" spans="2:75" s="131" customFormat="1" ht="39" customHeight="1" x14ac:dyDescent="0.25">
      <c r="B26" s="334">
        <v>6</v>
      </c>
      <c r="C26" s="505"/>
      <c r="D26" s="206" t="s">
        <v>147</v>
      </c>
      <c r="E26" s="505"/>
      <c r="F26" s="207">
        <v>2</v>
      </c>
      <c r="G26" s="204">
        <v>935000</v>
      </c>
      <c r="H26" s="200">
        <f t="shared" si="7"/>
        <v>177650</v>
      </c>
      <c r="I26" s="201">
        <f t="shared" si="8"/>
        <v>2225300</v>
      </c>
      <c r="J26" s="475"/>
      <c r="K26" s="476"/>
      <c r="L26" s="476"/>
      <c r="M26" s="258">
        <f t="shared" si="30"/>
        <v>293220</v>
      </c>
      <c r="N26" s="202">
        <f t="shared" si="31"/>
        <v>68780</v>
      </c>
      <c r="O26" s="203">
        <v>724000</v>
      </c>
      <c r="P26" s="475"/>
      <c r="Q26" s="476"/>
      <c r="R26" s="477"/>
      <c r="S26" s="272">
        <v>440000</v>
      </c>
      <c r="T26" s="204">
        <f t="shared" si="9"/>
        <v>83600</v>
      </c>
      <c r="U26" s="204">
        <f t="shared" si="16"/>
        <v>1047200</v>
      </c>
      <c r="V26" s="204"/>
      <c r="W26" s="205">
        <f t="shared" si="17"/>
        <v>0</v>
      </c>
      <c r="X26" s="203">
        <f t="shared" si="18"/>
        <v>0</v>
      </c>
      <c r="Y26" s="544"/>
      <c r="Z26" s="545"/>
      <c r="AA26" s="546"/>
      <c r="AB26" s="544"/>
      <c r="AC26" s="545"/>
      <c r="AD26" s="546"/>
      <c r="AE26" s="164" cm="1">
        <f t="array" ref="AE26">+ROUND(AVERAGE(SMALL((G26,M26,S26),{1;2})),0)</f>
        <v>366610</v>
      </c>
      <c r="AF26" s="162">
        <f t="shared" si="32"/>
        <v>69656</v>
      </c>
      <c r="AG26" s="163">
        <f t="shared" si="33"/>
        <v>872532</v>
      </c>
      <c r="AH26" s="475"/>
      <c r="AI26" s="476"/>
      <c r="AJ26" s="477"/>
      <c r="AK26" s="285"/>
      <c r="AL26" s="162">
        <f t="shared" si="24"/>
        <v>556073</v>
      </c>
      <c r="AM26" s="163">
        <f t="shared" si="12"/>
        <v>105654</v>
      </c>
      <c r="AN26" s="163">
        <f t="shared" si="1"/>
        <v>1323454</v>
      </c>
      <c r="AO26" s="475"/>
      <c r="AP26" s="476"/>
      <c r="AQ26" s="476"/>
      <c r="AR26" s="285"/>
      <c r="AS26" s="290">
        <f t="shared" si="2"/>
        <v>440895</v>
      </c>
      <c r="AT26" s="165"/>
      <c r="AU26" s="164">
        <f t="shared" si="25"/>
        <v>494105</v>
      </c>
      <c r="AV26" s="162">
        <f t="shared" si="20"/>
        <v>93880</v>
      </c>
      <c r="AW26" s="163">
        <f t="shared" si="3"/>
        <v>1175970</v>
      </c>
      <c r="AX26" s="475"/>
      <c r="AY26" s="476"/>
      <c r="AZ26" s="476"/>
      <c r="BA26" s="285"/>
      <c r="BB26" s="291">
        <f t="shared" si="4"/>
        <v>568390</v>
      </c>
      <c r="BD26" s="312" cm="1">
        <f t="array" ref="BD26">+ROUND(AVERAGE(SMALL((G26,M26,S26),{1;2})),0)</f>
        <v>366610</v>
      </c>
      <c r="BE26" s="312">
        <f t="shared" si="21"/>
        <v>69656</v>
      </c>
      <c r="BF26" s="163">
        <f t="shared" si="5"/>
        <v>872532</v>
      </c>
      <c r="BG26" s="475"/>
      <c r="BH26" s="476"/>
      <c r="BI26" s="476"/>
      <c r="BK26" s="166">
        <f t="shared" si="26"/>
        <v>366610</v>
      </c>
      <c r="BL26" s="167">
        <f t="shared" si="14"/>
        <v>69656</v>
      </c>
      <c r="BM26" s="296">
        <f t="shared" si="6"/>
        <v>872532</v>
      </c>
      <c r="BN26" s="166" t="e">
        <f t="shared" si="27"/>
        <v>#DIV/0!</v>
      </c>
      <c r="BO26" s="167" t="e">
        <f t="shared" si="15"/>
        <v>#DIV/0!</v>
      </c>
      <c r="BP26" s="296">
        <v>0</v>
      </c>
      <c r="BR26" s="168">
        <f t="shared" si="28"/>
        <v>336266</v>
      </c>
      <c r="BS26" s="169">
        <f t="shared" si="22"/>
        <v>219807</v>
      </c>
      <c r="BT26" s="170">
        <f t="shared" si="23"/>
        <v>892339</v>
      </c>
      <c r="BU26" s="168" t="e">
        <f t="shared" si="29"/>
        <v>#DIV/0!</v>
      </c>
      <c r="BV26" s="169" t="e">
        <f t="shared" si="34"/>
        <v>#DIV/0!</v>
      </c>
      <c r="BW26" s="170" t="e">
        <f t="shared" si="35"/>
        <v>#DIV/0!</v>
      </c>
    </row>
    <row r="27" spans="2:75" s="131" customFormat="1" ht="39" customHeight="1" x14ac:dyDescent="0.25">
      <c r="B27" s="334">
        <v>7</v>
      </c>
      <c r="C27" s="505"/>
      <c r="D27" s="206" t="s">
        <v>148</v>
      </c>
      <c r="E27" s="505"/>
      <c r="F27" s="207">
        <v>3</v>
      </c>
      <c r="G27" s="204">
        <v>935000</v>
      </c>
      <c r="H27" s="200">
        <f t="shared" si="7"/>
        <v>177650</v>
      </c>
      <c r="I27" s="201">
        <f t="shared" si="8"/>
        <v>3337950</v>
      </c>
      <c r="J27" s="475"/>
      <c r="K27" s="476"/>
      <c r="L27" s="476"/>
      <c r="M27" s="258">
        <f>ROUND((O27/F27)-N27,0)</f>
        <v>293220</v>
      </c>
      <c r="N27" s="202">
        <f>ROUND((O27/F27)*(0.19),0)</f>
        <v>68780</v>
      </c>
      <c r="O27" s="203">
        <v>1086000</v>
      </c>
      <c r="P27" s="475"/>
      <c r="Q27" s="476"/>
      <c r="R27" s="477"/>
      <c r="S27" s="272">
        <v>440000</v>
      </c>
      <c r="T27" s="204">
        <f t="shared" si="9"/>
        <v>83600</v>
      </c>
      <c r="U27" s="204">
        <f t="shared" si="16"/>
        <v>1570800</v>
      </c>
      <c r="V27" s="204"/>
      <c r="W27" s="205">
        <f t="shared" si="17"/>
        <v>0</v>
      </c>
      <c r="X27" s="203">
        <f t="shared" si="18"/>
        <v>0</v>
      </c>
      <c r="Y27" s="544"/>
      <c r="Z27" s="545"/>
      <c r="AA27" s="546"/>
      <c r="AB27" s="544"/>
      <c r="AC27" s="545"/>
      <c r="AD27" s="546"/>
      <c r="AE27" s="164" cm="1">
        <f t="array" ref="AE27">+ROUND(AVERAGE(SMALL((G27,M27,S27),{1;2})),0)</f>
        <v>366610</v>
      </c>
      <c r="AF27" s="162">
        <f t="shared" si="32"/>
        <v>69656</v>
      </c>
      <c r="AG27" s="163">
        <f t="shared" si="33"/>
        <v>1308798</v>
      </c>
      <c r="AH27" s="475"/>
      <c r="AI27" s="476"/>
      <c r="AJ27" s="477"/>
      <c r="AK27" s="285"/>
      <c r="AL27" s="162">
        <f t="shared" si="24"/>
        <v>556073</v>
      </c>
      <c r="AM27" s="163">
        <f t="shared" si="12"/>
        <v>105654</v>
      </c>
      <c r="AN27" s="163">
        <f t="shared" si="1"/>
        <v>1985181</v>
      </c>
      <c r="AO27" s="475"/>
      <c r="AP27" s="476"/>
      <c r="AQ27" s="476"/>
      <c r="AR27" s="285"/>
      <c r="AS27" s="290">
        <f t="shared" si="2"/>
        <v>440895</v>
      </c>
      <c r="AT27" s="165"/>
      <c r="AU27" s="164">
        <f t="shared" si="25"/>
        <v>494105</v>
      </c>
      <c r="AV27" s="162">
        <f t="shared" si="20"/>
        <v>93880</v>
      </c>
      <c r="AW27" s="163">
        <f t="shared" si="3"/>
        <v>1763955</v>
      </c>
      <c r="AX27" s="475"/>
      <c r="AY27" s="476"/>
      <c r="AZ27" s="476"/>
      <c r="BA27" s="285"/>
      <c r="BB27" s="291">
        <f t="shared" si="4"/>
        <v>568390</v>
      </c>
      <c r="BD27" s="163" cm="1">
        <f t="array" ref="BD27">+ROUND(AVERAGE(SMALL((G27,M27,S27),{1;2})),0)</f>
        <v>366610</v>
      </c>
      <c r="BE27" s="163">
        <f t="shared" si="21"/>
        <v>69656</v>
      </c>
      <c r="BF27" s="163">
        <f t="shared" si="5"/>
        <v>1308798</v>
      </c>
      <c r="BG27" s="475"/>
      <c r="BH27" s="476"/>
      <c r="BI27" s="476"/>
      <c r="BK27" s="166">
        <f t="shared" si="26"/>
        <v>366610</v>
      </c>
      <c r="BL27" s="167">
        <f t="shared" si="14"/>
        <v>69656</v>
      </c>
      <c r="BM27" s="296">
        <f t="shared" si="6"/>
        <v>1308798</v>
      </c>
      <c r="BN27" s="166" t="e">
        <f t="shared" si="27"/>
        <v>#DIV/0!</v>
      </c>
      <c r="BO27" s="167" t="e">
        <f t="shared" si="15"/>
        <v>#DIV/0!</v>
      </c>
      <c r="BP27" s="296">
        <v>0</v>
      </c>
      <c r="BR27" s="168">
        <f t="shared" si="28"/>
        <v>336266</v>
      </c>
      <c r="BS27" s="169">
        <f t="shared" si="22"/>
        <v>219807</v>
      </c>
      <c r="BT27" s="170">
        <f t="shared" si="23"/>
        <v>892339</v>
      </c>
      <c r="BU27" s="168" t="e">
        <f t="shared" si="29"/>
        <v>#DIV/0!</v>
      </c>
      <c r="BV27" s="169" t="e">
        <f t="shared" si="34"/>
        <v>#DIV/0!</v>
      </c>
      <c r="BW27" s="170" t="e">
        <f t="shared" si="35"/>
        <v>#DIV/0!</v>
      </c>
    </row>
    <row r="28" spans="2:75" s="131" customFormat="1" ht="39" customHeight="1" x14ac:dyDescent="0.25">
      <c r="B28" s="334">
        <v>8</v>
      </c>
      <c r="C28" s="505"/>
      <c r="D28" s="206" t="s">
        <v>149</v>
      </c>
      <c r="E28" s="505"/>
      <c r="F28" s="207">
        <v>23</v>
      </c>
      <c r="G28" s="204">
        <v>935000</v>
      </c>
      <c r="H28" s="200">
        <f t="shared" si="7"/>
        <v>177650</v>
      </c>
      <c r="I28" s="201">
        <f t="shared" si="8"/>
        <v>25590950</v>
      </c>
      <c r="J28" s="475"/>
      <c r="K28" s="476"/>
      <c r="L28" s="476"/>
      <c r="M28" s="258">
        <f t="shared" ref="M28:M91" si="36">ROUND((O28/F28)-N28,0)</f>
        <v>293220</v>
      </c>
      <c r="N28" s="202">
        <f t="shared" ref="N28:N91" si="37">ROUND((O28/F28)*(0.19),0)</f>
        <v>68780</v>
      </c>
      <c r="O28" s="203">
        <v>8326000</v>
      </c>
      <c r="P28" s="475"/>
      <c r="Q28" s="476"/>
      <c r="R28" s="477"/>
      <c r="S28" s="272">
        <v>440000</v>
      </c>
      <c r="T28" s="204">
        <f t="shared" si="9"/>
        <v>83600</v>
      </c>
      <c r="U28" s="204">
        <f t="shared" si="16"/>
        <v>12042800</v>
      </c>
      <c r="V28" s="204"/>
      <c r="W28" s="205">
        <f t="shared" si="17"/>
        <v>0</v>
      </c>
      <c r="X28" s="203">
        <f t="shared" si="18"/>
        <v>0</v>
      </c>
      <c r="Y28" s="544"/>
      <c r="Z28" s="545"/>
      <c r="AA28" s="546"/>
      <c r="AB28" s="544"/>
      <c r="AC28" s="545"/>
      <c r="AD28" s="546"/>
      <c r="AE28" s="164" cm="1">
        <f t="array" ref="AE28">+ROUND(AVERAGE(SMALL((G28,M28,S28),{1;2})),0)</f>
        <v>366610</v>
      </c>
      <c r="AF28" s="162">
        <f t="shared" si="32"/>
        <v>69656</v>
      </c>
      <c r="AG28" s="163">
        <f t="shared" si="33"/>
        <v>10034118</v>
      </c>
      <c r="AH28" s="475"/>
      <c r="AI28" s="476"/>
      <c r="AJ28" s="477"/>
      <c r="AK28" s="285"/>
      <c r="AL28" s="162">
        <f t="shared" si="24"/>
        <v>556073</v>
      </c>
      <c r="AM28" s="163">
        <f t="shared" si="12"/>
        <v>105654</v>
      </c>
      <c r="AN28" s="163">
        <f t="shared" si="1"/>
        <v>15219721</v>
      </c>
      <c r="AO28" s="475"/>
      <c r="AP28" s="476"/>
      <c r="AQ28" s="476"/>
      <c r="AR28" s="285"/>
      <c r="AS28" s="290">
        <f t="shared" si="2"/>
        <v>440895</v>
      </c>
      <c r="AT28" s="165"/>
      <c r="AU28" s="164">
        <f t="shared" si="25"/>
        <v>494105</v>
      </c>
      <c r="AV28" s="162">
        <f t="shared" si="20"/>
        <v>93880</v>
      </c>
      <c r="AW28" s="163">
        <f t="shared" si="3"/>
        <v>13523655</v>
      </c>
      <c r="AX28" s="475"/>
      <c r="AY28" s="476"/>
      <c r="AZ28" s="476"/>
      <c r="BA28" s="285"/>
      <c r="BB28" s="291">
        <f t="shared" si="4"/>
        <v>568390</v>
      </c>
      <c r="BD28" s="163" cm="1">
        <f t="array" ref="BD28">+ROUND(AVERAGE(SMALL((G28,M28,S28),{1;2})),0)</f>
        <v>366610</v>
      </c>
      <c r="BE28" s="163">
        <f t="shared" si="21"/>
        <v>69656</v>
      </c>
      <c r="BF28" s="163">
        <f t="shared" si="5"/>
        <v>10034118</v>
      </c>
      <c r="BG28" s="475"/>
      <c r="BH28" s="476"/>
      <c r="BI28" s="476"/>
      <c r="BK28" s="166">
        <f t="shared" si="26"/>
        <v>366610</v>
      </c>
      <c r="BL28" s="167">
        <f t="shared" si="14"/>
        <v>69656</v>
      </c>
      <c r="BM28" s="296">
        <f t="shared" si="6"/>
        <v>10034118</v>
      </c>
      <c r="BN28" s="166" t="e">
        <f t="shared" si="27"/>
        <v>#DIV/0!</v>
      </c>
      <c r="BO28" s="167" t="e">
        <f t="shared" si="15"/>
        <v>#DIV/0!</v>
      </c>
      <c r="BP28" s="296">
        <v>0</v>
      </c>
      <c r="BR28" s="168">
        <f t="shared" si="28"/>
        <v>336266</v>
      </c>
      <c r="BS28" s="169">
        <f t="shared" si="22"/>
        <v>219807</v>
      </c>
      <c r="BT28" s="170">
        <f t="shared" si="23"/>
        <v>892339</v>
      </c>
      <c r="BU28" s="168" t="e">
        <f t="shared" si="29"/>
        <v>#DIV/0!</v>
      </c>
      <c r="BV28" s="169" t="e">
        <f t="shared" si="34"/>
        <v>#DIV/0!</v>
      </c>
      <c r="BW28" s="170" t="e">
        <f t="shared" si="35"/>
        <v>#DIV/0!</v>
      </c>
    </row>
    <row r="29" spans="2:75" s="131" customFormat="1" ht="39" customHeight="1" x14ac:dyDescent="0.25">
      <c r="B29" s="334">
        <v>9</v>
      </c>
      <c r="C29" s="505"/>
      <c r="D29" s="206" t="s">
        <v>150</v>
      </c>
      <c r="E29" s="505"/>
      <c r="F29" s="207">
        <v>3</v>
      </c>
      <c r="G29" s="204">
        <v>935000</v>
      </c>
      <c r="H29" s="200">
        <f t="shared" si="7"/>
        <v>177650</v>
      </c>
      <c r="I29" s="201">
        <f t="shared" si="8"/>
        <v>3337950</v>
      </c>
      <c r="J29" s="475"/>
      <c r="K29" s="476"/>
      <c r="L29" s="476"/>
      <c r="M29" s="258">
        <f t="shared" si="36"/>
        <v>293220</v>
      </c>
      <c r="N29" s="202">
        <f t="shared" si="37"/>
        <v>68780</v>
      </c>
      <c r="O29" s="203">
        <v>1086000</v>
      </c>
      <c r="P29" s="475"/>
      <c r="Q29" s="476"/>
      <c r="R29" s="477"/>
      <c r="S29" s="272">
        <v>440000</v>
      </c>
      <c r="T29" s="204">
        <f t="shared" si="9"/>
        <v>83600</v>
      </c>
      <c r="U29" s="204">
        <f t="shared" si="16"/>
        <v>1570800</v>
      </c>
      <c r="V29" s="204"/>
      <c r="W29" s="205">
        <f t="shared" si="17"/>
        <v>0</v>
      </c>
      <c r="X29" s="203">
        <f t="shared" si="18"/>
        <v>0</v>
      </c>
      <c r="Y29" s="544"/>
      <c r="Z29" s="545"/>
      <c r="AA29" s="546"/>
      <c r="AB29" s="544"/>
      <c r="AC29" s="545"/>
      <c r="AD29" s="546"/>
      <c r="AE29" s="164" cm="1">
        <f t="array" ref="AE29">+ROUND(AVERAGE(SMALL((G29,M29,S29),{1;2})),0)</f>
        <v>366610</v>
      </c>
      <c r="AF29" s="162">
        <f t="shared" si="32"/>
        <v>69656</v>
      </c>
      <c r="AG29" s="163">
        <f t="shared" ref="AG29:AG58" si="38">ROUND((AE29+AF29)*F29,0)</f>
        <v>1308798</v>
      </c>
      <c r="AH29" s="475"/>
      <c r="AI29" s="476"/>
      <c r="AJ29" s="477"/>
      <c r="AK29" s="285"/>
      <c r="AL29" s="162">
        <f t="shared" si="24"/>
        <v>556073</v>
      </c>
      <c r="AM29" s="163">
        <f t="shared" si="12"/>
        <v>105654</v>
      </c>
      <c r="AN29" s="163">
        <f t="shared" si="1"/>
        <v>1985181</v>
      </c>
      <c r="AO29" s="475"/>
      <c r="AP29" s="476"/>
      <c r="AQ29" s="476"/>
      <c r="AR29" s="285"/>
      <c r="AS29" s="290">
        <f t="shared" si="2"/>
        <v>440895</v>
      </c>
      <c r="AT29" s="165"/>
      <c r="AU29" s="164">
        <f t="shared" si="25"/>
        <v>494105</v>
      </c>
      <c r="AV29" s="162">
        <f t="shared" si="20"/>
        <v>93880</v>
      </c>
      <c r="AW29" s="163">
        <f t="shared" si="3"/>
        <v>1763955</v>
      </c>
      <c r="AX29" s="475"/>
      <c r="AY29" s="476"/>
      <c r="AZ29" s="476"/>
      <c r="BA29" s="285"/>
      <c r="BB29" s="291">
        <f t="shared" si="4"/>
        <v>568390</v>
      </c>
      <c r="BD29" s="163" cm="1">
        <f t="array" ref="BD29">+ROUND(AVERAGE(SMALL((G29,M29,S29),{1;2})),0)</f>
        <v>366610</v>
      </c>
      <c r="BE29" s="163">
        <f t="shared" si="21"/>
        <v>69656</v>
      </c>
      <c r="BF29" s="163">
        <f t="shared" si="5"/>
        <v>1308798</v>
      </c>
      <c r="BG29" s="475"/>
      <c r="BH29" s="476"/>
      <c r="BI29" s="476"/>
      <c r="BK29" s="166">
        <f t="shared" si="26"/>
        <v>366610</v>
      </c>
      <c r="BL29" s="167">
        <f t="shared" ref="BL29:BL34" si="39">+ROUND(BK29*19%,0)</f>
        <v>69656</v>
      </c>
      <c r="BM29" s="296">
        <f t="shared" si="6"/>
        <v>1308798</v>
      </c>
      <c r="BN29" s="166" t="e">
        <f t="shared" si="27"/>
        <v>#DIV/0!</v>
      </c>
      <c r="BO29" s="167" t="e">
        <f t="shared" si="15"/>
        <v>#DIV/0!</v>
      </c>
      <c r="BP29" s="296">
        <v>0</v>
      </c>
      <c r="BR29" s="168">
        <f t="shared" si="28"/>
        <v>336266</v>
      </c>
      <c r="BS29" s="169">
        <f t="shared" ref="BS29:BS92" si="40">+AL29-BR29</f>
        <v>219807</v>
      </c>
      <c r="BT29" s="170">
        <f t="shared" ref="BT29:BT92" si="41">BR29+AL29</f>
        <v>892339</v>
      </c>
      <c r="BU29" s="168" t="e">
        <f t="shared" si="29"/>
        <v>#DIV/0!</v>
      </c>
      <c r="BV29" s="169" t="e">
        <f t="shared" si="34"/>
        <v>#DIV/0!</v>
      </c>
      <c r="BW29" s="170" t="e">
        <f t="shared" si="35"/>
        <v>#DIV/0!</v>
      </c>
    </row>
    <row r="30" spans="2:75" s="131" customFormat="1" ht="39" customHeight="1" x14ac:dyDescent="0.25">
      <c r="B30" s="334">
        <v>10</v>
      </c>
      <c r="C30" s="505"/>
      <c r="D30" s="206" t="s">
        <v>151</v>
      </c>
      <c r="E30" s="505"/>
      <c r="F30" s="207">
        <v>2</v>
      </c>
      <c r="G30" s="204">
        <v>935000</v>
      </c>
      <c r="H30" s="200">
        <f t="shared" si="7"/>
        <v>177650</v>
      </c>
      <c r="I30" s="201">
        <f t="shared" si="8"/>
        <v>2225300</v>
      </c>
      <c r="J30" s="475"/>
      <c r="K30" s="476"/>
      <c r="L30" s="476"/>
      <c r="M30" s="258">
        <f t="shared" si="36"/>
        <v>293220</v>
      </c>
      <c r="N30" s="202">
        <f t="shared" si="37"/>
        <v>68780</v>
      </c>
      <c r="O30" s="203">
        <v>724000</v>
      </c>
      <c r="P30" s="475"/>
      <c r="Q30" s="476"/>
      <c r="R30" s="477"/>
      <c r="S30" s="272">
        <v>440000</v>
      </c>
      <c r="T30" s="204">
        <f t="shared" si="9"/>
        <v>83600</v>
      </c>
      <c r="U30" s="204">
        <f t="shared" si="16"/>
        <v>1047200</v>
      </c>
      <c r="V30" s="204"/>
      <c r="W30" s="205">
        <f t="shared" si="17"/>
        <v>0</v>
      </c>
      <c r="X30" s="203">
        <f t="shared" si="18"/>
        <v>0</v>
      </c>
      <c r="Y30" s="544"/>
      <c r="Z30" s="545"/>
      <c r="AA30" s="546"/>
      <c r="AB30" s="544"/>
      <c r="AC30" s="545"/>
      <c r="AD30" s="546"/>
      <c r="AE30" s="164" cm="1">
        <f t="array" ref="AE30">+ROUND(AVERAGE(SMALL((G30,M30,S30),{1;2})),0)</f>
        <v>366610</v>
      </c>
      <c r="AF30" s="162">
        <f t="shared" si="32"/>
        <v>69656</v>
      </c>
      <c r="AG30" s="163">
        <f t="shared" si="38"/>
        <v>872532</v>
      </c>
      <c r="AH30" s="475"/>
      <c r="AI30" s="476"/>
      <c r="AJ30" s="477"/>
      <c r="AK30" s="285"/>
      <c r="AL30" s="162">
        <f t="shared" si="24"/>
        <v>556073</v>
      </c>
      <c r="AM30" s="163">
        <f t="shared" si="12"/>
        <v>105654</v>
      </c>
      <c r="AN30" s="163">
        <f t="shared" si="1"/>
        <v>1323454</v>
      </c>
      <c r="AO30" s="475"/>
      <c r="AP30" s="476"/>
      <c r="AQ30" s="476"/>
      <c r="AR30" s="285"/>
      <c r="AS30" s="290">
        <f t="shared" si="2"/>
        <v>440895</v>
      </c>
      <c r="AT30" s="165"/>
      <c r="AU30" s="164">
        <f t="shared" si="25"/>
        <v>494105</v>
      </c>
      <c r="AV30" s="162">
        <f t="shared" si="20"/>
        <v>93880</v>
      </c>
      <c r="AW30" s="163">
        <f t="shared" si="3"/>
        <v>1175970</v>
      </c>
      <c r="AX30" s="475"/>
      <c r="AY30" s="476"/>
      <c r="AZ30" s="476"/>
      <c r="BA30" s="285"/>
      <c r="BB30" s="291">
        <f t="shared" si="4"/>
        <v>568390</v>
      </c>
      <c r="BD30" s="163" cm="1">
        <f t="array" ref="BD30">+ROUND(AVERAGE(SMALL((G30,M30,S30),{1;2})),0)</f>
        <v>366610</v>
      </c>
      <c r="BE30" s="163">
        <f t="shared" si="21"/>
        <v>69656</v>
      </c>
      <c r="BF30" s="163">
        <f t="shared" si="5"/>
        <v>872532</v>
      </c>
      <c r="BG30" s="475"/>
      <c r="BH30" s="476"/>
      <c r="BI30" s="476"/>
      <c r="BK30" s="166">
        <f t="shared" si="26"/>
        <v>366610</v>
      </c>
      <c r="BL30" s="167">
        <f t="shared" si="39"/>
        <v>69656</v>
      </c>
      <c r="BM30" s="296">
        <f t="shared" si="6"/>
        <v>872532</v>
      </c>
      <c r="BN30" s="166" t="e">
        <f t="shared" si="27"/>
        <v>#DIV/0!</v>
      </c>
      <c r="BO30" s="167" t="e">
        <f t="shared" si="15"/>
        <v>#DIV/0!</v>
      </c>
      <c r="BP30" s="296">
        <v>0</v>
      </c>
      <c r="BR30" s="168">
        <f t="shared" si="28"/>
        <v>336266</v>
      </c>
      <c r="BS30" s="169">
        <f t="shared" si="40"/>
        <v>219807</v>
      </c>
      <c r="BT30" s="170">
        <f t="shared" si="41"/>
        <v>892339</v>
      </c>
      <c r="BU30" s="168" t="e">
        <f t="shared" si="29"/>
        <v>#DIV/0!</v>
      </c>
      <c r="BV30" s="169" t="e">
        <f t="shared" si="34"/>
        <v>#DIV/0!</v>
      </c>
      <c r="BW30" s="170" t="e">
        <f t="shared" si="35"/>
        <v>#DIV/0!</v>
      </c>
    </row>
    <row r="31" spans="2:75" s="131" customFormat="1" ht="39" customHeight="1" x14ac:dyDescent="0.25">
      <c r="B31" s="334">
        <v>11</v>
      </c>
      <c r="C31" s="505"/>
      <c r="D31" s="206" t="s">
        <v>152</v>
      </c>
      <c r="E31" s="505"/>
      <c r="F31" s="207">
        <v>2</v>
      </c>
      <c r="G31" s="204">
        <v>935000</v>
      </c>
      <c r="H31" s="200">
        <f t="shared" si="7"/>
        <v>177650</v>
      </c>
      <c r="I31" s="201">
        <f t="shared" si="8"/>
        <v>2225300</v>
      </c>
      <c r="J31" s="475"/>
      <c r="K31" s="476"/>
      <c r="L31" s="476"/>
      <c r="M31" s="258">
        <f t="shared" si="36"/>
        <v>293220</v>
      </c>
      <c r="N31" s="202">
        <f t="shared" si="37"/>
        <v>68780</v>
      </c>
      <c r="O31" s="203">
        <v>724000</v>
      </c>
      <c r="P31" s="475"/>
      <c r="Q31" s="476"/>
      <c r="R31" s="477"/>
      <c r="S31" s="272">
        <v>440000</v>
      </c>
      <c r="T31" s="204">
        <f t="shared" si="9"/>
        <v>83600</v>
      </c>
      <c r="U31" s="204">
        <f t="shared" si="16"/>
        <v>1047200</v>
      </c>
      <c r="V31" s="204"/>
      <c r="W31" s="205">
        <f t="shared" si="17"/>
        <v>0</v>
      </c>
      <c r="X31" s="203">
        <f t="shared" si="18"/>
        <v>0</v>
      </c>
      <c r="Y31" s="544"/>
      <c r="Z31" s="545"/>
      <c r="AA31" s="546"/>
      <c r="AB31" s="544"/>
      <c r="AC31" s="545"/>
      <c r="AD31" s="546"/>
      <c r="AE31" s="164" cm="1">
        <f t="array" ref="AE31">+ROUND(AVERAGE(SMALL((G31,M31,S31),{1;2})),0)</f>
        <v>366610</v>
      </c>
      <c r="AF31" s="162">
        <f t="shared" si="32"/>
        <v>69656</v>
      </c>
      <c r="AG31" s="163">
        <f t="shared" si="38"/>
        <v>872532</v>
      </c>
      <c r="AH31" s="475"/>
      <c r="AI31" s="476"/>
      <c r="AJ31" s="477"/>
      <c r="AK31" s="285"/>
      <c r="AL31" s="162">
        <f t="shared" si="24"/>
        <v>556073</v>
      </c>
      <c r="AM31" s="163">
        <f t="shared" si="12"/>
        <v>105654</v>
      </c>
      <c r="AN31" s="163">
        <f t="shared" si="1"/>
        <v>1323454</v>
      </c>
      <c r="AO31" s="475"/>
      <c r="AP31" s="476"/>
      <c r="AQ31" s="476"/>
      <c r="AR31" s="285"/>
      <c r="AS31" s="290">
        <f t="shared" si="2"/>
        <v>440895</v>
      </c>
      <c r="AT31" s="165"/>
      <c r="AU31" s="164">
        <f t="shared" si="25"/>
        <v>494105</v>
      </c>
      <c r="AV31" s="162">
        <f t="shared" si="20"/>
        <v>93880</v>
      </c>
      <c r="AW31" s="163">
        <f t="shared" si="3"/>
        <v>1175970</v>
      </c>
      <c r="AX31" s="475"/>
      <c r="AY31" s="476"/>
      <c r="AZ31" s="476"/>
      <c r="BA31" s="285"/>
      <c r="BB31" s="291">
        <f t="shared" si="4"/>
        <v>568390</v>
      </c>
      <c r="BD31" s="163" cm="1">
        <f t="array" ref="BD31">+ROUND(AVERAGE(SMALL((G31,M31,S31),{1;2})),0)</f>
        <v>366610</v>
      </c>
      <c r="BE31" s="163">
        <f t="shared" si="21"/>
        <v>69656</v>
      </c>
      <c r="BF31" s="163">
        <f t="shared" si="5"/>
        <v>872532</v>
      </c>
      <c r="BG31" s="475"/>
      <c r="BH31" s="476"/>
      <c r="BI31" s="476"/>
      <c r="BK31" s="166">
        <f t="shared" si="26"/>
        <v>366610</v>
      </c>
      <c r="BL31" s="167">
        <f t="shared" si="39"/>
        <v>69656</v>
      </c>
      <c r="BM31" s="296">
        <f t="shared" si="6"/>
        <v>872532</v>
      </c>
      <c r="BN31" s="166" t="e">
        <f t="shared" si="27"/>
        <v>#DIV/0!</v>
      </c>
      <c r="BO31" s="167" t="e">
        <f t="shared" si="15"/>
        <v>#DIV/0!</v>
      </c>
      <c r="BP31" s="296">
        <v>0</v>
      </c>
      <c r="BR31" s="168">
        <f t="shared" si="28"/>
        <v>336266</v>
      </c>
      <c r="BS31" s="169">
        <f t="shared" si="40"/>
        <v>219807</v>
      </c>
      <c r="BT31" s="170">
        <f t="shared" si="41"/>
        <v>892339</v>
      </c>
      <c r="BU31" s="168" t="e">
        <f t="shared" si="29"/>
        <v>#DIV/0!</v>
      </c>
      <c r="BV31" s="169" t="e">
        <f t="shared" si="34"/>
        <v>#DIV/0!</v>
      </c>
      <c r="BW31" s="170" t="e">
        <f t="shared" si="35"/>
        <v>#DIV/0!</v>
      </c>
    </row>
    <row r="32" spans="2:75" s="131" customFormat="1" ht="39" customHeight="1" x14ac:dyDescent="0.25">
      <c r="B32" s="334">
        <v>12</v>
      </c>
      <c r="C32" s="505"/>
      <c r="D32" s="206" t="s">
        <v>153</v>
      </c>
      <c r="E32" s="505"/>
      <c r="F32" s="207">
        <v>2</v>
      </c>
      <c r="G32" s="204">
        <v>935000</v>
      </c>
      <c r="H32" s="200">
        <f t="shared" si="7"/>
        <v>177650</v>
      </c>
      <c r="I32" s="201">
        <f t="shared" si="8"/>
        <v>2225300</v>
      </c>
      <c r="J32" s="475"/>
      <c r="K32" s="476"/>
      <c r="L32" s="476"/>
      <c r="M32" s="258">
        <f t="shared" si="36"/>
        <v>293220</v>
      </c>
      <c r="N32" s="202">
        <f t="shared" si="37"/>
        <v>68780</v>
      </c>
      <c r="O32" s="203">
        <v>724000</v>
      </c>
      <c r="P32" s="475"/>
      <c r="Q32" s="476"/>
      <c r="R32" s="477"/>
      <c r="S32" s="272">
        <v>440000</v>
      </c>
      <c r="T32" s="204">
        <f t="shared" si="9"/>
        <v>83600</v>
      </c>
      <c r="U32" s="204">
        <f t="shared" si="16"/>
        <v>1047200</v>
      </c>
      <c r="V32" s="204"/>
      <c r="W32" s="205">
        <f t="shared" si="17"/>
        <v>0</v>
      </c>
      <c r="X32" s="203">
        <f t="shared" si="18"/>
        <v>0</v>
      </c>
      <c r="Y32" s="544"/>
      <c r="Z32" s="545"/>
      <c r="AA32" s="546"/>
      <c r="AB32" s="544"/>
      <c r="AC32" s="545"/>
      <c r="AD32" s="546"/>
      <c r="AE32" s="164" cm="1">
        <f t="array" ref="AE32">+ROUND(AVERAGE(SMALL((G32,M32,S32),{1;2})),0)</f>
        <v>366610</v>
      </c>
      <c r="AF32" s="162">
        <f t="shared" si="32"/>
        <v>69656</v>
      </c>
      <c r="AG32" s="163">
        <f t="shared" si="38"/>
        <v>872532</v>
      </c>
      <c r="AH32" s="475"/>
      <c r="AI32" s="476"/>
      <c r="AJ32" s="477"/>
      <c r="AK32" s="285"/>
      <c r="AL32" s="162">
        <f t="shared" si="24"/>
        <v>556073</v>
      </c>
      <c r="AM32" s="163">
        <f t="shared" si="12"/>
        <v>105654</v>
      </c>
      <c r="AN32" s="163">
        <f t="shared" si="1"/>
        <v>1323454</v>
      </c>
      <c r="AO32" s="475"/>
      <c r="AP32" s="476"/>
      <c r="AQ32" s="476"/>
      <c r="AR32" s="285"/>
      <c r="AS32" s="290">
        <f t="shared" si="2"/>
        <v>440895</v>
      </c>
      <c r="AT32" s="165"/>
      <c r="AU32" s="164">
        <f t="shared" si="25"/>
        <v>494105</v>
      </c>
      <c r="AV32" s="162">
        <f t="shared" si="20"/>
        <v>93880</v>
      </c>
      <c r="AW32" s="163">
        <f t="shared" si="3"/>
        <v>1175970</v>
      </c>
      <c r="AX32" s="475"/>
      <c r="AY32" s="476"/>
      <c r="AZ32" s="476"/>
      <c r="BA32" s="285"/>
      <c r="BB32" s="291">
        <f t="shared" si="4"/>
        <v>568390</v>
      </c>
      <c r="BD32" s="163" cm="1">
        <f t="array" ref="BD32">+ROUND(AVERAGE(SMALL((G32,M32,S32),{1;2})),0)</f>
        <v>366610</v>
      </c>
      <c r="BE32" s="163">
        <f t="shared" si="21"/>
        <v>69656</v>
      </c>
      <c r="BF32" s="163">
        <f t="shared" si="5"/>
        <v>872532</v>
      </c>
      <c r="BG32" s="475"/>
      <c r="BH32" s="476"/>
      <c r="BI32" s="476"/>
      <c r="BK32" s="166">
        <f t="shared" si="26"/>
        <v>366610</v>
      </c>
      <c r="BL32" s="167">
        <f t="shared" si="39"/>
        <v>69656</v>
      </c>
      <c r="BM32" s="296">
        <f t="shared" si="6"/>
        <v>872532</v>
      </c>
      <c r="BN32" s="166" t="e">
        <f t="shared" si="27"/>
        <v>#DIV/0!</v>
      </c>
      <c r="BO32" s="167" t="e">
        <f t="shared" si="15"/>
        <v>#DIV/0!</v>
      </c>
      <c r="BP32" s="296">
        <v>0</v>
      </c>
      <c r="BR32" s="168">
        <f t="shared" si="28"/>
        <v>336266</v>
      </c>
      <c r="BS32" s="169">
        <f t="shared" si="40"/>
        <v>219807</v>
      </c>
      <c r="BT32" s="170">
        <f t="shared" si="41"/>
        <v>892339</v>
      </c>
      <c r="BU32" s="168" t="e">
        <f t="shared" si="29"/>
        <v>#DIV/0!</v>
      </c>
      <c r="BV32" s="169" t="e">
        <f t="shared" si="34"/>
        <v>#DIV/0!</v>
      </c>
      <c r="BW32" s="170" t="e">
        <f t="shared" si="35"/>
        <v>#DIV/0!</v>
      </c>
    </row>
    <row r="33" spans="2:75" s="131" customFormat="1" ht="39" customHeight="1" x14ac:dyDescent="0.25">
      <c r="B33" s="334">
        <v>13</v>
      </c>
      <c r="C33" s="505"/>
      <c r="D33" s="206" t="s">
        <v>154</v>
      </c>
      <c r="E33" s="505"/>
      <c r="F33" s="207">
        <v>1</v>
      </c>
      <c r="G33" s="204">
        <v>935000</v>
      </c>
      <c r="H33" s="200">
        <f t="shared" si="7"/>
        <v>177650</v>
      </c>
      <c r="I33" s="201">
        <f t="shared" si="8"/>
        <v>1112650</v>
      </c>
      <c r="J33" s="475"/>
      <c r="K33" s="476"/>
      <c r="L33" s="476"/>
      <c r="M33" s="258">
        <f t="shared" si="36"/>
        <v>293220</v>
      </c>
      <c r="N33" s="202">
        <f t="shared" si="37"/>
        <v>68780</v>
      </c>
      <c r="O33" s="203">
        <v>362000</v>
      </c>
      <c r="P33" s="475"/>
      <c r="Q33" s="476"/>
      <c r="R33" s="477"/>
      <c r="S33" s="272">
        <v>440000</v>
      </c>
      <c r="T33" s="204">
        <f t="shared" si="9"/>
        <v>83600</v>
      </c>
      <c r="U33" s="204">
        <f t="shared" si="16"/>
        <v>523600</v>
      </c>
      <c r="V33" s="204"/>
      <c r="W33" s="205">
        <f t="shared" si="17"/>
        <v>0</v>
      </c>
      <c r="X33" s="203">
        <f t="shared" si="18"/>
        <v>0</v>
      </c>
      <c r="Y33" s="544"/>
      <c r="Z33" s="545"/>
      <c r="AA33" s="546"/>
      <c r="AB33" s="544"/>
      <c r="AC33" s="545"/>
      <c r="AD33" s="546"/>
      <c r="AE33" s="164" cm="1">
        <f t="array" ref="AE33">+ROUND(AVERAGE(SMALL((G33,M33,S33),{1;2})),0)</f>
        <v>366610</v>
      </c>
      <c r="AF33" s="162">
        <f t="shared" si="32"/>
        <v>69656</v>
      </c>
      <c r="AG33" s="163">
        <f t="shared" si="38"/>
        <v>436266</v>
      </c>
      <c r="AH33" s="475"/>
      <c r="AI33" s="476"/>
      <c r="AJ33" s="477"/>
      <c r="AK33" s="285"/>
      <c r="AL33" s="162">
        <f t="shared" si="24"/>
        <v>556073</v>
      </c>
      <c r="AM33" s="163">
        <f t="shared" si="12"/>
        <v>105654</v>
      </c>
      <c r="AN33" s="163">
        <f t="shared" si="1"/>
        <v>661727</v>
      </c>
      <c r="AO33" s="475"/>
      <c r="AP33" s="476"/>
      <c r="AQ33" s="476"/>
      <c r="AR33" s="285"/>
      <c r="AS33" s="290">
        <f t="shared" si="2"/>
        <v>440895</v>
      </c>
      <c r="AT33" s="165"/>
      <c r="AU33" s="164">
        <f t="shared" si="25"/>
        <v>494105</v>
      </c>
      <c r="AV33" s="162">
        <f t="shared" si="20"/>
        <v>93880</v>
      </c>
      <c r="AW33" s="163">
        <f t="shared" si="3"/>
        <v>587985</v>
      </c>
      <c r="AX33" s="475"/>
      <c r="AY33" s="476"/>
      <c r="AZ33" s="476"/>
      <c r="BA33" s="285"/>
      <c r="BB33" s="291">
        <f t="shared" si="4"/>
        <v>568390</v>
      </c>
      <c r="BD33" s="163" cm="1">
        <f t="array" ref="BD33">+ROUND(AVERAGE(SMALL((G33,M33,S33),{1;2})),0)</f>
        <v>366610</v>
      </c>
      <c r="BE33" s="163">
        <f t="shared" si="21"/>
        <v>69656</v>
      </c>
      <c r="BF33" s="163">
        <f t="shared" si="5"/>
        <v>436266</v>
      </c>
      <c r="BG33" s="475"/>
      <c r="BH33" s="476"/>
      <c r="BI33" s="476"/>
      <c r="BK33" s="166">
        <f t="shared" si="26"/>
        <v>366610</v>
      </c>
      <c r="BL33" s="167">
        <f t="shared" si="39"/>
        <v>69656</v>
      </c>
      <c r="BM33" s="296">
        <f t="shared" si="6"/>
        <v>436266</v>
      </c>
      <c r="BN33" s="166" t="e">
        <f t="shared" si="27"/>
        <v>#DIV/0!</v>
      </c>
      <c r="BO33" s="167" t="e">
        <f t="shared" si="15"/>
        <v>#DIV/0!</v>
      </c>
      <c r="BP33" s="296">
        <v>0</v>
      </c>
      <c r="BR33" s="168">
        <f t="shared" si="28"/>
        <v>336266</v>
      </c>
      <c r="BS33" s="169">
        <f t="shared" si="40"/>
        <v>219807</v>
      </c>
      <c r="BT33" s="170">
        <f t="shared" si="41"/>
        <v>892339</v>
      </c>
      <c r="BU33" s="168" t="e">
        <f t="shared" si="29"/>
        <v>#DIV/0!</v>
      </c>
      <c r="BV33" s="169" t="e">
        <f t="shared" si="34"/>
        <v>#DIV/0!</v>
      </c>
      <c r="BW33" s="170" t="e">
        <f t="shared" si="35"/>
        <v>#DIV/0!</v>
      </c>
    </row>
    <row r="34" spans="2:75" s="131" customFormat="1" ht="39" customHeight="1" x14ac:dyDescent="0.25">
      <c r="B34" s="334">
        <v>14</v>
      </c>
      <c r="C34" s="505"/>
      <c r="D34" s="206" t="s">
        <v>155</v>
      </c>
      <c r="E34" s="505"/>
      <c r="F34" s="207">
        <v>2</v>
      </c>
      <c r="G34" s="204">
        <v>935000</v>
      </c>
      <c r="H34" s="200">
        <f t="shared" si="7"/>
        <v>177650</v>
      </c>
      <c r="I34" s="201">
        <f t="shared" si="8"/>
        <v>2225300</v>
      </c>
      <c r="J34" s="475"/>
      <c r="K34" s="476"/>
      <c r="L34" s="476"/>
      <c r="M34" s="258">
        <f t="shared" si="36"/>
        <v>293220</v>
      </c>
      <c r="N34" s="202">
        <f t="shared" si="37"/>
        <v>68780</v>
      </c>
      <c r="O34" s="203">
        <v>724000</v>
      </c>
      <c r="P34" s="475"/>
      <c r="Q34" s="476"/>
      <c r="R34" s="477"/>
      <c r="S34" s="272">
        <v>440000</v>
      </c>
      <c r="T34" s="204">
        <f t="shared" si="9"/>
        <v>83600</v>
      </c>
      <c r="U34" s="204">
        <f t="shared" si="16"/>
        <v>1047200</v>
      </c>
      <c r="V34" s="204"/>
      <c r="W34" s="205">
        <f t="shared" si="17"/>
        <v>0</v>
      </c>
      <c r="X34" s="203">
        <f t="shared" si="18"/>
        <v>0</v>
      </c>
      <c r="Y34" s="544"/>
      <c r="Z34" s="545"/>
      <c r="AA34" s="546"/>
      <c r="AB34" s="544"/>
      <c r="AC34" s="545"/>
      <c r="AD34" s="546"/>
      <c r="AE34" s="164" cm="1">
        <f t="array" ref="AE34">+ROUND(AVERAGE(SMALL((G34,M34,S34),{1;2})),0)</f>
        <v>366610</v>
      </c>
      <c r="AF34" s="162">
        <f t="shared" si="32"/>
        <v>69656</v>
      </c>
      <c r="AG34" s="163">
        <f t="shared" si="38"/>
        <v>872532</v>
      </c>
      <c r="AH34" s="475"/>
      <c r="AI34" s="476"/>
      <c r="AJ34" s="477"/>
      <c r="AK34" s="285"/>
      <c r="AL34" s="162">
        <f t="shared" si="24"/>
        <v>556073</v>
      </c>
      <c r="AM34" s="163">
        <f t="shared" si="12"/>
        <v>105654</v>
      </c>
      <c r="AN34" s="163">
        <f t="shared" si="1"/>
        <v>1323454</v>
      </c>
      <c r="AO34" s="475"/>
      <c r="AP34" s="476"/>
      <c r="AQ34" s="476"/>
      <c r="AR34" s="285"/>
      <c r="AS34" s="290">
        <f t="shared" si="2"/>
        <v>440895</v>
      </c>
      <c r="AT34" s="165"/>
      <c r="AU34" s="164">
        <f t="shared" si="25"/>
        <v>494105</v>
      </c>
      <c r="AV34" s="162">
        <f t="shared" si="20"/>
        <v>93880</v>
      </c>
      <c r="AW34" s="163">
        <f t="shared" si="3"/>
        <v>1175970</v>
      </c>
      <c r="AX34" s="475"/>
      <c r="AY34" s="476"/>
      <c r="AZ34" s="476"/>
      <c r="BA34" s="285"/>
      <c r="BB34" s="291">
        <f t="shared" si="4"/>
        <v>568390</v>
      </c>
      <c r="BD34" s="163" cm="1">
        <f t="array" ref="BD34">+ROUND(AVERAGE(SMALL((G34,M34,S34),{1;2})),0)</f>
        <v>366610</v>
      </c>
      <c r="BE34" s="163">
        <f t="shared" si="21"/>
        <v>69656</v>
      </c>
      <c r="BF34" s="163">
        <f t="shared" si="5"/>
        <v>872532</v>
      </c>
      <c r="BG34" s="475"/>
      <c r="BH34" s="476"/>
      <c r="BI34" s="476"/>
      <c r="BK34" s="166">
        <f t="shared" si="26"/>
        <v>366610</v>
      </c>
      <c r="BL34" s="167">
        <f t="shared" si="39"/>
        <v>69656</v>
      </c>
      <c r="BM34" s="296">
        <f t="shared" si="6"/>
        <v>872532</v>
      </c>
      <c r="BN34" s="166" t="e">
        <f t="shared" si="27"/>
        <v>#DIV/0!</v>
      </c>
      <c r="BO34" s="167" t="e">
        <f t="shared" si="15"/>
        <v>#DIV/0!</v>
      </c>
      <c r="BP34" s="296">
        <v>0</v>
      </c>
      <c r="BR34" s="168">
        <f t="shared" si="28"/>
        <v>336266</v>
      </c>
      <c r="BS34" s="169">
        <f t="shared" si="40"/>
        <v>219807</v>
      </c>
      <c r="BT34" s="170">
        <f t="shared" si="41"/>
        <v>892339</v>
      </c>
      <c r="BU34" s="168" t="e">
        <f t="shared" si="29"/>
        <v>#DIV/0!</v>
      </c>
      <c r="BV34" s="169" t="e">
        <f t="shared" si="34"/>
        <v>#DIV/0!</v>
      </c>
      <c r="BW34" s="170" t="e">
        <f t="shared" si="35"/>
        <v>#DIV/0!</v>
      </c>
    </row>
    <row r="35" spans="2:75" s="131" customFormat="1" ht="39" customHeight="1" x14ac:dyDescent="0.25">
      <c r="B35" s="334">
        <v>15</v>
      </c>
      <c r="C35" s="505"/>
      <c r="D35" s="206" t="s">
        <v>156</v>
      </c>
      <c r="E35" s="505"/>
      <c r="F35" s="207">
        <v>2</v>
      </c>
      <c r="G35" s="204">
        <v>935000</v>
      </c>
      <c r="H35" s="200">
        <f t="shared" si="7"/>
        <v>177650</v>
      </c>
      <c r="I35" s="201">
        <f t="shared" si="8"/>
        <v>2225300</v>
      </c>
      <c r="J35" s="475"/>
      <c r="K35" s="476"/>
      <c r="L35" s="476"/>
      <c r="M35" s="258">
        <f t="shared" si="36"/>
        <v>293220</v>
      </c>
      <c r="N35" s="202">
        <f t="shared" si="37"/>
        <v>68780</v>
      </c>
      <c r="O35" s="203">
        <v>724000</v>
      </c>
      <c r="P35" s="475"/>
      <c r="Q35" s="476"/>
      <c r="R35" s="477"/>
      <c r="S35" s="272">
        <v>440000</v>
      </c>
      <c r="T35" s="204">
        <f t="shared" si="9"/>
        <v>83600</v>
      </c>
      <c r="U35" s="204">
        <f t="shared" si="16"/>
        <v>1047200</v>
      </c>
      <c r="V35" s="204"/>
      <c r="W35" s="205">
        <f t="shared" si="17"/>
        <v>0</v>
      </c>
      <c r="X35" s="203">
        <f t="shared" si="18"/>
        <v>0</v>
      </c>
      <c r="Y35" s="544"/>
      <c r="Z35" s="545"/>
      <c r="AA35" s="546"/>
      <c r="AB35" s="544"/>
      <c r="AC35" s="545"/>
      <c r="AD35" s="546"/>
      <c r="AE35" s="164" cm="1">
        <f t="array" ref="AE35">+ROUND(AVERAGE(SMALL((G35,M35,S35),{1;2})),0)</f>
        <v>366610</v>
      </c>
      <c r="AF35" s="162">
        <f t="shared" si="32"/>
        <v>69656</v>
      </c>
      <c r="AG35" s="163">
        <f t="shared" si="38"/>
        <v>872532</v>
      </c>
      <c r="AH35" s="475"/>
      <c r="AI35" s="476"/>
      <c r="AJ35" s="477"/>
      <c r="AK35" s="285"/>
      <c r="AL35" s="162">
        <f t="shared" si="24"/>
        <v>556073</v>
      </c>
      <c r="AM35" s="163">
        <f t="shared" si="12"/>
        <v>105654</v>
      </c>
      <c r="AN35" s="163">
        <f t="shared" si="1"/>
        <v>1323454</v>
      </c>
      <c r="AO35" s="475"/>
      <c r="AP35" s="476"/>
      <c r="AQ35" s="476"/>
      <c r="AR35" s="285"/>
      <c r="AS35" s="290">
        <f t="shared" si="2"/>
        <v>440895</v>
      </c>
      <c r="AT35" s="165"/>
      <c r="AU35" s="164">
        <f t="shared" si="25"/>
        <v>494105</v>
      </c>
      <c r="AV35" s="162">
        <f t="shared" si="20"/>
        <v>93880</v>
      </c>
      <c r="AW35" s="163">
        <f t="shared" si="3"/>
        <v>1175970</v>
      </c>
      <c r="AX35" s="475"/>
      <c r="AY35" s="476"/>
      <c r="AZ35" s="476"/>
      <c r="BA35" s="285"/>
      <c r="BB35" s="291">
        <f t="shared" si="4"/>
        <v>568390</v>
      </c>
      <c r="BD35" s="163" cm="1">
        <f t="array" ref="BD35">+ROUND(AVERAGE(SMALL((G35,M35,S35),{1;2})),0)</f>
        <v>366610</v>
      </c>
      <c r="BE35" s="163">
        <f t="shared" si="21"/>
        <v>69656</v>
      </c>
      <c r="BF35" s="163">
        <f t="shared" si="5"/>
        <v>872532</v>
      </c>
      <c r="BG35" s="475"/>
      <c r="BH35" s="476"/>
      <c r="BI35" s="476"/>
      <c r="BK35" s="166">
        <f t="shared" si="26"/>
        <v>366610</v>
      </c>
      <c r="BL35" s="167">
        <f t="shared" ref="BL35:BL57" si="42">+ROUND(BK35*19%,0)</f>
        <v>69656</v>
      </c>
      <c r="BM35" s="296">
        <f t="shared" si="6"/>
        <v>872532</v>
      </c>
      <c r="BN35" s="166" t="e">
        <f t="shared" si="27"/>
        <v>#DIV/0!</v>
      </c>
      <c r="BO35" s="167" t="e">
        <f t="shared" si="15"/>
        <v>#DIV/0!</v>
      </c>
      <c r="BP35" s="296">
        <v>0</v>
      </c>
      <c r="BR35" s="168">
        <f t="shared" si="28"/>
        <v>336266</v>
      </c>
      <c r="BS35" s="169">
        <f t="shared" si="40"/>
        <v>219807</v>
      </c>
      <c r="BT35" s="170">
        <f t="shared" si="41"/>
        <v>892339</v>
      </c>
      <c r="BU35" s="168" t="e">
        <f t="shared" si="29"/>
        <v>#DIV/0!</v>
      </c>
      <c r="BV35" s="169" t="e">
        <f t="shared" si="34"/>
        <v>#DIV/0!</v>
      </c>
      <c r="BW35" s="170" t="e">
        <f t="shared" si="35"/>
        <v>#DIV/0!</v>
      </c>
    </row>
    <row r="36" spans="2:75" s="131" customFormat="1" ht="39" customHeight="1" x14ac:dyDescent="0.25">
      <c r="B36" s="334">
        <v>16</v>
      </c>
      <c r="C36" s="505"/>
      <c r="D36" s="206" t="s">
        <v>157</v>
      </c>
      <c r="E36" s="505"/>
      <c r="F36" s="207">
        <v>2</v>
      </c>
      <c r="G36" s="204">
        <v>935000</v>
      </c>
      <c r="H36" s="200">
        <f t="shared" si="7"/>
        <v>177650</v>
      </c>
      <c r="I36" s="201">
        <f t="shared" si="8"/>
        <v>2225300</v>
      </c>
      <c r="J36" s="475"/>
      <c r="K36" s="476"/>
      <c r="L36" s="476"/>
      <c r="M36" s="258">
        <f t="shared" si="36"/>
        <v>293220</v>
      </c>
      <c r="N36" s="202">
        <f t="shared" si="37"/>
        <v>68780</v>
      </c>
      <c r="O36" s="203">
        <v>724000</v>
      </c>
      <c r="P36" s="475"/>
      <c r="Q36" s="476"/>
      <c r="R36" s="477"/>
      <c r="S36" s="272">
        <v>440000</v>
      </c>
      <c r="T36" s="204">
        <f t="shared" si="9"/>
        <v>83600</v>
      </c>
      <c r="U36" s="204">
        <f t="shared" si="16"/>
        <v>1047200</v>
      </c>
      <c r="V36" s="204"/>
      <c r="W36" s="205">
        <f t="shared" si="17"/>
        <v>0</v>
      </c>
      <c r="X36" s="203">
        <f t="shared" si="18"/>
        <v>0</v>
      </c>
      <c r="Y36" s="544"/>
      <c r="Z36" s="545"/>
      <c r="AA36" s="546"/>
      <c r="AB36" s="544"/>
      <c r="AC36" s="545"/>
      <c r="AD36" s="546"/>
      <c r="AE36" s="164" cm="1">
        <f t="array" ref="AE36">+ROUND(AVERAGE(SMALL((G36,M36,S36),{1;2})),0)</f>
        <v>366610</v>
      </c>
      <c r="AF36" s="162">
        <f t="shared" si="32"/>
        <v>69656</v>
      </c>
      <c r="AG36" s="163">
        <f t="shared" si="38"/>
        <v>872532</v>
      </c>
      <c r="AH36" s="475"/>
      <c r="AI36" s="476"/>
      <c r="AJ36" s="477"/>
      <c r="AK36" s="285"/>
      <c r="AL36" s="162">
        <f t="shared" si="24"/>
        <v>556073</v>
      </c>
      <c r="AM36" s="163">
        <f t="shared" si="12"/>
        <v>105654</v>
      </c>
      <c r="AN36" s="163">
        <f t="shared" si="1"/>
        <v>1323454</v>
      </c>
      <c r="AO36" s="475"/>
      <c r="AP36" s="476"/>
      <c r="AQ36" s="476"/>
      <c r="AR36" s="285"/>
      <c r="AS36" s="290">
        <f t="shared" si="2"/>
        <v>440895</v>
      </c>
      <c r="AT36" s="165"/>
      <c r="AU36" s="164">
        <f t="shared" si="25"/>
        <v>494105</v>
      </c>
      <c r="AV36" s="162">
        <f t="shared" si="20"/>
        <v>93880</v>
      </c>
      <c r="AW36" s="163">
        <f t="shared" si="3"/>
        <v>1175970</v>
      </c>
      <c r="AX36" s="475"/>
      <c r="AY36" s="476"/>
      <c r="AZ36" s="476"/>
      <c r="BA36" s="285"/>
      <c r="BB36" s="291">
        <f t="shared" si="4"/>
        <v>568390</v>
      </c>
      <c r="BD36" s="163" cm="1">
        <f t="array" ref="BD36">+ROUND(AVERAGE(SMALL((G36,M36,S36),{1;2})),0)</f>
        <v>366610</v>
      </c>
      <c r="BE36" s="163">
        <f t="shared" si="21"/>
        <v>69656</v>
      </c>
      <c r="BF36" s="163">
        <f t="shared" si="5"/>
        <v>872532</v>
      </c>
      <c r="BG36" s="475"/>
      <c r="BH36" s="476"/>
      <c r="BI36" s="476"/>
      <c r="BK36" s="166">
        <f t="shared" si="26"/>
        <v>366610</v>
      </c>
      <c r="BL36" s="167">
        <f t="shared" si="42"/>
        <v>69656</v>
      </c>
      <c r="BM36" s="296">
        <f t="shared" si="6"/>
        <v>872532</v>
      </c>
      <c r="BN36" s="166" t="e">
        <f t="shared" si="27"/>
        <v>#DIV/0!</v>
      </c>
      <c r="BO36" s="167" t="e">
        <f t="shared" si="15"/>
        <v>#DIV/0!</v>
      </c>
      <c r="BP36" s="296">
        <v>0</v>
      </c>
      <c r="BR36" s="168">
        <f t="shared" si="28"/>
        <v>336266</v>
      </c>
      <c r="BS36" s="169">
        <f t="shared" si="40"/>
        <v>219807</v>
      </c>
      <c r="BT36" s="170">
        <f t="shared" si="41"/>
        <v>892339</v>
      </c>
      <c r="BU36" s="168" t="e">
        <f t="shared" si="29"/>
        <v>#DIV/0!</v>
      </c>
      <c r="BV36" s="169" t="e">
        <f t="shared" si="34"/>
        <v>#DIV/0!</v>
      </c>
      <c r="BW36" s="170" t="e">
        <f t="shared" si="35"/>
        <v>#DIV/0!</v>
      </c>
    </row>
    <row r="37" spans="2:75" s="131" customFormat="1" ht="39" customHeight="1" x14ac:dyDescent="0.25">
      <c r="B37" s="334">
        <v>17</v>
      </c>
      <c r="C37" s="505"/>
      <c r="D37" s="206" t="s">
        <v>158</v>
      </c>
      <c r="E37" s="505"/>
      <c r="F37" s="207">
        <v>2</v>
      </c>
      <c r="G37" s="204">
        <v>935000</v>
      </c>
      <c r="H37" s="200">
        <f t="shared" si="7"/>
        <v>177650</v>
      </c>
      <c r="I37" s="201">
        <f t="shared" si="8"/>
        <v>2225300</v>
      </c>
      <c r="J37" s="475"/>
      <c r="K37" s="476"/>
      <c r="L37" s="476"/>
      <c r="M37" s="258">
        <f t="shared" si="36"/>
        <v>293220</v>
      </c>
      <c r="N37" s="202">
        <f t="shared" si="37"/>
        <v>68780</v>
      </c>
      <c r="O37" s="203">
        <v>724000</v>
      </c>
      <c r="P37" s="475"/>
      <c r="Q37" s="476"/>
      <c r="R37" s="477"/>
      <c r="S37" s="272">
        <v>440000</v>
      </c>
      <c r="T37" s="204">
        <f t="shared" si="9"/>
        <v>83600</v>
      </c>
      <c r="U37" s="204">
        <f t="shared" si="16"/>
        <v>1047200</v>
      </c>
      <c r="V37" s="204"/>
      <c r="W37" s="205">
        <f t="shared" si="17"/>
        <v>0</v>
      </c>
      <c r="X37" s="203">
        <f t="shared" si="18"/>
        <v>0</v>
      </c>
      <c r="Y37" s="544"/>
      <c r="Z37" s="545"/>
      <c r="AA37" s="546"/>
      <c r="AB37" s="544"/>
      <c r="AC37" s="545"/>
      <c r="AD37" s="546"/>
      <c r="AE37" s="164" cm="1">
        <f t="array" ref="AE37">+ROUND(AVERAGE(SMALL((G37,M37,S37),{1;2})),0)</f>
        <v>366610</v>
      </c>
      <c r="AF37" s="162">
        <f t="shared" si="32"/>
        <v>69656</v>
      </c>
      <c r="AG37" s="163">
        <f t="shared" si="38"/>
        <v>872532</v>
      </c>
      <c r="AH37" s="475"/>
      <c r="AI37" s="476"/>
      <c r="AJ37" s="477"/>
      <c r="AK37" s="285"/>
      <c r="AL37" s="162">
        <f t="shared" si="24"/>
        <v>556073</v>
      </c>
      <c r="AM37" s="163">
        <f t="shared" si="12"/>
        <v>105654</v>
      </c>
      <c r="AN37" s="163">
        <f t="shared" si="1"/>
        <v>1323454</v>
      </c>
      <c r="AO37" s="475"/>
      <c r="AP37" s="476"/>
      <c r="AQ37" s="476"/>
      <c r="AR37" s="285"/>
      <c r="AS37" s="290">
        <f t="shared" si="2"/>
        <v>440895</v>
      </c>
      <c r="AT37" s="165"/>
      <c r="AU37" s="164">
        <f t="shared" si="25"/>
        <v>494105</v>
      </c>
      <c r="AV37" s="162">
        <f t="shared" si="20"/>
        <v>93880</v>
      </c>
      <c r="AW37" s="163">
        <f t="shared" si="3"/>
        <v>1175970</v>
      </c>
      <c r="AX37" s="475"/>
      <c r="AY37" s="476"/>
      <c r="AZ37" s="476"/>
      <c r="BA37" s="285"/>
      <c r="BB37" s="291">
        <f t="shared" si="4"/>
        <v>568390</v>
      </c>
      <c r="BD37" s="163" cm="1">
        <f t="array" ref="BD37">+ROUND(AVERAGE(SMALL((G37,M37,S37),{1;2})),0)</f>
        <v>366610</v>
      </c>
      <c r="BE37" s="163">
        <f t="shared" si="21"/>
        <v>69656</v>
      </c>
      <c r="BF37" s="163">
        <f t="shared" si="5"/>
        <v>872532</v>
      </c>
      <c r="BG37" s="475"/>
      <c r="BH37" s="476"/>
      <c r="BI37" s="476"/>
      <c r="BK37" s="166">
        <f t="shared" si="26"/>
        <v>366610</v>
      </c>
      <c r="BL37" s="167">
        <f t="shared" si="42"/>
        <v>69656</v>
      </c>
      <c r="BM37" s="296">
        <f t="shared" si="6"/>
        <v>872532</v>
      </c>
      <c r="BN37" s="166" t="e">
        <f t="shared" si="27"/>
        <v>#DIV/0!</v>
      </c>
      <c r="BO37" s="167" t="e">
        <f t="shared" si="15"/>
        <v>#DIV/0!</v>
      </c>
      <c r="BP37" s="296">
        <v>0</v>
      </c>
      <c r="BR37" s="168">
        <f t="shared" si="28"/>
        <v>336266</v>
      </c>
      <c r="BS37" s="169">
        <f t="shared" si="40"/>
        <v>219807</v>
      </c>
      <c r="BT37" s="170">
        <f t="shared" si="41"/>
        <v>892339</v>
      </c>
      <c r="BU37" s="168" t="e">
        <f t="shared" si="29"/>
        <v>#DIV/0!</v>
      </c>
      <c r="BV37" s="169" t="e">
        <f t="shared" si="34"/>
        <v>#DIV/0!</v>
      </c>
      <c r="BW37" s="170" t="e">
        <f t="shared" si="35"/>
        <v>#DIV/0!</v>
      </c>
    </row>
    <row r="38" spans="2:75" s="131" customFormat="1" ht="39" customHeight="1" x14ac:dyDescent="0.25">
      <c r="B38" s="334">
        <v>18</v>
      </c>
      <c r="C38" s="505"/>
      <c r="D38" s="206" t="s">
        <v>159</v>
      </c>
      <c r="E38" s="505"/>
      <c r="F38" s="207">
        <v>1</v>
      </c>
      <c r="G38" s="204">
        <v>935000</v>
      </c>
      <c r="H38" s="200">
        <f t="shared" si="7"/>
        <v>177650</v>
      </c>
      <c r="I38" s="201">
        <f t="shared" si="8"/>
        <v>1112650</v>
      </c>
      <c r="J38" s="475"/>
      <c r="K38" s="476"/>
      <c r="L38" s="476"/>
      <c r="M38" s="258">
        <f t="shared" si="36"/>
        <v>293220</v>
      </c>
      <c r="N38" s="202">
        <f t="shared" si="37"/>
        <v>68780</v>
      </c>
      <c r="O38" s="203">
        <v>362000</v>
      </c>
      <c r="P38" s="475"/>
      <c r="Q38" s="476"/>
      <c r="R38" s="477"/>
      <c r="S38" s="272">
        <v>440000</v>
      </c>
      <c r="T38" s="204">
        <f t="shared" si="9"/>
        <v>83600</v>
      </c>
      <c r="U38" s="204">
        <f t="shared" si="16"/>
        <v>523600</v>
      </c>
      <c r="V38" s="204"/>
      <c r="W38" s="205">
        <f t="shared" si="17"/>
        <v>0</v>
      </c>
      <c r="X38" s="203">
        <f t="shared" si="18"/>
        <v>0</v>
      </c>
      <c r="Y38" s="544"/>
      <c r="Z38" s="545"/>
      <c r="AA38" s="546"/>
      <c r="AB38" s="544"/>
      <c r="AC38" s="545"/>
      <c r="AD38" s="546"/>
      <c r="AE38" s="164" cm="1">
        <f t="array" ref="AE38">+ROUND(AVERAGE(SMALL((G38,M38,S38),{1;2})),0)</f>
        <v>366610</v>
      </c>
      <c r="AF38" s="162">
        <f t="shared" si="32"/>
        <v>69656</v>
      </c>
      <c r="AG38" s="163">
        <f t="shared" si="38"/>
        <v>436266</v>
      </c>
      <c r="AH38" s="475"/>
      <c r="AI38" s="476"/>
      <c r="AJ38" s="477"/>
      <c r="AK38" s="285"/>
      <c r="AL38" s="162">
        <f t="shared" si="24"/>
        <v>556073</v>
      </c>
      <c r="AM38" s="163">
        <f t="shared" si="12"/>
        <v>105654</v>
      </c>
      <c r="AN38" s="163">
        <f t="shared" si="1"/>
        <v>661727</v>
      </c>
      <c r="AO38" s="475"/>
      <c r="AP38" s="476"/>
      <c r="AQ38" s="476"/>
      <c r="AR38" s="285"/>
      <c r="AS38" s="290">
        <f t="shared" si="2"/>
        <v>440895</v>
      </c>
      <c r="AT38" s="165"/>
      <c r="AU38" s="164">
        <f t="shared" si="25"/>
        <v>494105</v>
      </c>
      <c r="AV38" s="162">
        <f t="shared" si="20"/>
        <v>93880</v>
      </c>
      <c r="AW38" s="163">
        <f t="shared" si="3"/>
        <v>587985</v>
      </c>
      <c r="AX38" s="475"/>
      <c r="AY38" s="476"/>
      <c r="AZ38" s="476"/>
      <c r="BA38" s="285"/>
      <c r="BB38" s="291">
        <f t="shared" si="4"/>
        <v>568390</v>
      </c>
      <c r="BD38" s="163" cm="1">
        <f t="array" ref="BD38">+ROUND(AVERAGE(SMALL((G38,M38,S38),{1;2})),0)</f>
        <v>366610</v>
      </c>
      <c r="BE38" s="163">
        <f t="shared" si="21"/>
        <v>69656</v>
      </c>
      <c r="BF38" s="163">
        <f t="shared" si="5"/>
        <v>436266</v>
      </c>
      <c r="BG38" s="475"/>
      <c r="BH38" s="476"/>
      <c r="BI38" s="476"/>
      <c r="BK38" s="166">
        <f t="shared" si="26"/>
        <v>366610</v>
      </c>
      <c r="BL38" s="167">
        <f t="shared" si="42"/>
        <v>69656</v>
      </c>
      <c r="BM38" s="296">
        <f t="shared" si="6"/>
        <v>436266</v>
      </c>
      <c r="BN38" s="166" t="e">
        <f t="shared" si="27"/>
        <v>#DIV/0!</v>
      </c>
      <c r="BO38" s="167" t="e">
        <f t="shared" si="15"/>
        <v>#DIV/0!</v>
      </c>
      <c r="BP38" s="296">
        <v>0</v>
      </c>
      <c r="BR38" s="168">
        <f t="shared" si="28"/>
        <v>336266</v>
      </c>
      <c r="BS38" s="169">
        <f t="shared" si="40"/>
        <v>219807</v>
      </c>
      <c r="BT38" s="170">
        <f t="shared" si="41"/>
        <v>892339</v>
      </c>
      <c r="BU38" s="168" t="e">
        <f t="shared" si="29"/>
        <v>#DIV/0!</v>
      </c>
      <c r="BV38" s="169" t="e">
        <f t="shared" si="34"/>
        <v>#DIV/0!</v>
      </c>
      <c r="BW38" s="170" t="e">
        <f t="shared" si="35"/>
        <v>#DIV/0!</v>
      </c>
    </row>
    <row r="39" spans="2:75" s="131" customFormat="1" ht="39" customHeight="1" x14ac:dyDescent="0.25">
      <c r="B39" s="334">
        <v>19</v>
      </c>
      <c r="C39" s="505"/>
      <c r="D39" s="206" t="s">
        <v>160</v>
      </c>
      <c r="E39" s="505"/>
      <c r="F39" s="207">
        <v>1</v>
      </c>
      <c r="G39" s="204">
        <v>935000</v>
      </c>
      <c r="H39" s="200">
        <f t="shared" si="7"/>
        <v>177650</v>
      </c>
      <c r="I39" s="201">
        <f t="shared" si="8"/>
        <v>1112650</v>
      </c>
      <c r="J39" s="475"/>
      <c r="K39" s="476"/>
      <c r="L39" s="476"/>
      <c r="M39" s="258">
        <f t="shared" si="36"/>
        <v>293220</v>
      </c>
      <c r="N39" s="202">
        <f t="shared" si="37"/>
        <v>68780</v>
      </c>
      <c r="O39" s="203">
        <v>362000</v>
      </c>
      <c r="P39" s="475"/>
      <c r="Q39" s="476"/>
      <c r="R39" s="477"/>
      <c r="S39" s="272">
        <v>440000</v>
      </c>
      <c r="T39" s="204">
        <f t="shared" si="9"/>
        <v>83600</v>
      </c>
      <c r="U39" s="204">
        <f t="shared" si="16"/>
        <v>523600</v>
      </c>
      <c r="V39" s="204"/>
      <c r="W39" s="205">
        <f t="shared" si="17"/>
        <v>0</v>
      </c>
      <c r="X39" s="203">
        <f t="shared" si="18"/>
        <v>0</v>
      </c>
      <c r="Y39" s="544"/>
      <c r="Z39" s="545"/>
      <c r="AA39" s="546"/>
      <c r="AB39" s="544"/>
      <c r="AC39" s="545"/>
      <c r="AD39" s="546"/>
      <c r="AE39" s="164" cm="1">
        <f t="array" ref="AE39">+ROUND(AVERAGE(SMALL((G39,M39,S39),{1;2})),0)</f>
        <v>366610</v>
      </c>
      <c r="AF39" s="162">
        <f t="shared" si="32"/>
        <v>69656</v>
      </c>
      <c r="AG39" s="163">
        <f t="shared" si="38"/>
        <v>436266</v>
      </c>
      <c r="AH39" s="475"/>
      <c r="AI39" s="476"/>
      <c r="AJ39" s="477"/>
      <c r="AK39" s="285"/>
      <c r="AL39" s="162">
        <f t="shared" si="24"/>
        <v>556073</v>
      </c>
      <c r="AM39" s="163">
        <f t="shared" si="12"/>
        <v>105654</v>
      </c>
      <c r="AN39" s="163">
        <f t="shared" si="1"/>
        <v>661727</v>
      </c>
      <c r="AO39" s="475"/>
      <c r="AP39" s="476"/>
      <c r="AQ39" s="476"/>
      <c r="AR39" s="285"/>
      <c r="AS39" s="290">
        <f t="shared" si="2"/>
        <v>440895</v>
      </c>
      <c r="AT39" s="165"/>
      <c r="AU39" s="164">
        <f t="shared" si="25"/>
        <v>494105</v>
      </c>
      <c r="AV39" s="162">
        <f t="shared" si="20"/>
        <v>93880</v>
      </c>
      <c r="AW39" s="163">
        <f t="shared" si="3"/>
        <v>587985</v>
      </c>
      <c r="AX39" s="475"/>
      <c r="AY39" s="476"/>
      <c r="AZ39" s="476"/>
      <c r="BA39" s="285"/>
      <c r="BB39" s="291">
        <f t="shared" si="4"/>
        <v>568390</v>
      </c>
      <c r="BD39" s="163" cm="1">
        <f t="array" ref="BD39">+ROUND(AVERAGE(SMALL((G39,M39,S39),{1;2})),0)</f>
        <v>366610</v>
      </c>
      <c r="BE39" s="163">
        <f t="shared" si="21"/>
        <v>69656</v>
      </c>
      <c r="BF39" s="163">
        <f t="shared" si="5"/>
        <v>436266</v>
      </c>
      <c r="BG39" s="475"/>
      <c r="BH39" s="476"/>
      <c r="BI39" s="476"/>
      <c r="BK39" s="166">
        <f t="shared" si="26"/>
        <v>366610</v>
      </c>
      <c r="BL39" s="167">
        <f t="shared" si="42"/>
        <v>69656</v>
      </c>
      <c r="BM39" s="296">
        <f t="shared" si="6"/>
        <v>436266</v>
      </c>
      <c r="BN39" s="166" t="e">
        <f t="shared" si="27"/>
        <v>#DIV/0!</v>
      </c>
      <c r="BO39" s="167" t="e">
        <f t="shared" si="15"/>
        <v>#DIV/0!</v>
      </c>
      <c r="BP39" s="296">
        <v>0</v>
      </c>
      <c r="BR39" s="168">
        <f t="shared" si="28"/>
        <v>336266</v>
      </c>
      <c r="BS39" s="169">
        <f t="shared" si="40"/>
        <v>219807</v>
      </c>
      <c r="BT39" s="170">
        <f t="shared" si="41"/>
        <v>892339</v>
      </c>
      <c r="BU39" s="168" t="e">
        <f t="shared" si="29"/>
        <v>#DIV/0!</v>
      </c>
      <c r="BV39" s="169" t="e">
        <f t="shared" si="34"/>
        <v>#DIV/0!</v>
      </c>
      <c r="BW39" s="170" t="e">
        <f t="shared" si="35"/>
        <v>#DIV/0!</v>
      </c>
    </row>
    <row r="40" spans="2:75" s="131" customFormat="1" ht="39" customHeight="1" x14ac:dyDescent="0.25">
      <c r="B40" s="334">
        <v>20</v>
      </c>
      <c r="C40" s="505"/>
      <c r="D40" s="206" t="s">
        <v>161</v>
      </c>
      <c r="E40" s="505"/>
      <c r="F40" s="207">
        <v>2</v>
      </c>
      <c r="G40" s="204">
        <v>935000</v>
      </c>
      <c r="H40" s="200">
        <f t="shared" si="7"/>
        <v>177650</v>
      </c>
      <c r="I40" s="201">
        <f t="shared" si="8"/>
        <v>2225300</v>
      </c>
      <c r="J40" s="475"/>
      <c r="K40" s="476"/>
      <c r="L40" s="476"/>
      <c r="M40" s="258">
        <f t="shared" si="36"/>
        <v>293220</v>
      </c>
      <c r="N40" s="202">
        <f t="shared" si="37"/>
        <v>68780</v>
      </c>
      <c r="O40" s="203">
        <v>724000</v>
      </c>
      <c r="P40" s="475"/>
      <c r="Q40" s="476"/>
      <c r="R40" s="477"/>
      <c r="S40" s="272">
        <v>440000</v>
      </c>
      <c r="T40" s="204">
        <f t="shared" si="9"/>
        <v>83600</v>
      </c>
      <c r="U40" s="204">
        <f t="shared" si="16"/>
        <v>1047200</v>
      </c>
      <c r="V40" s="204"/>
      <c r="W40" s="205">
        <f t="shared" si="17"/>
        <v>0</v>
      </c>
      <c r="X40" s="203">
        <f t="shared" si="18"/>
        <v>0</v>
      </c>
      <c r="Y40" s="544"/>
      <c r="Z40" s="545"/>
      <c r="AA40" s="546"/>
      <c r="AB40" s="544"/>
      <c r="AC40" s="545"/>
      <c r="AD40" s="546"/>
      <c r="AE40" s="164" cm="1">
        <f t="array" ref="AE40">+ROUND(AVERAGE(SMALL((G40,M40,S40),{1;2})),0)</f>
        <v>366610</v>
      </c>
      <c r="AF40" s="162">
        <f t="shared" si="32"/>
        <v>69656</v>
      </c>
      <c r="AG40" s="163">
        <f t="shared" si="38"/>
        <v>872532</v>
      </c>
      <c r="AH40" s="475"/>
      <c r="AI40" s="476"/>
      <c r="AJ40" s="477"/>
      <c r="AK40" s="285"/>
      <c r="AL40" s="162">
        <f t="shared" si="24"/>
        <v>556073</v>
      </c>
      <c r="AM40" s="163">
        <f t="shared" si="12"/>
        <v>105654</v>
      </c>
      <c r="AN40" s="163">
        <f t="shared" si="1"/>
        <v>1323454</v>
      </c>
      <c r="AO40" s="475"/>
      <c r="AP40" s="476"/>
      <c r="AQ40" s="476"/>
      <c r="AR40" s="285"/>
      <c r="AS40" s="290">
        <f t="shared" si="2"/>
        <v>440895</v>
      </c>
      <c r="AT40" s="165"/>
      <c r="AU40" s="164">
        <f t="shared" si="25"/>
        <v>494105</v>
      </c>
      <c r="AV40" s="162">
        <f t="shared" si="20"/>
        <v>93880</v>
      </c>
      <c r="AW40" s="163">
        <f t="shared" si="3"/>
        <v>1175970</v>
      </c>
      <c r="AX40" s="475"/>
      <c r="AY40" s="476"/>
      <c r="AZ40" s="476"/>
      <c r="BA40" s="285"/>
      <c r="BB40" s="291">
        <f t="shared" si="4"/>
        <v>568390</v>
      </c>
      <c r="BD40" s="163" cm="1">
        <f t="array" ref="BD40">+ROUND(AVERAGE(SMALL((G40,M40,S40),{1;2})),0)</f>
        <v>366610</v>
      </c>
      <c r="BE40" s="163">
        <f t="shared" si="21"/>
        <v>69656</v>
      </c>
      <c r="BF40" s="163">
        <f t="shared" si="5"/>
        <v>872532</v>
      </c>
      <c r="BG40" s="475"/>
      <c r="BH40" s="476"/>
      <c r="BI40" s="476"/>
      <c r="BK40" s="166">
        <f t="shared" si="26"/>
        <v>366610</v>
      </c>
      <c r="BL40" s="167">
        <f t="shared" si="42"/>
        <v>69656</v>
      </c>
      <c r="BM40" s="296">
        <f t="shared" si="6"/>
        <v>872532</v>
      </c>
      <c r="BN40" s="166" t="e">
        <f t="shared" si="27"/>
        <v>#DIV/0!</v>
      </c>
      <c r="BO40" s="167" t="e">
        <f t="shared" si="15"/>
        <v>#DIV/0!</v>
      </c>
      <c r="BP40" s="296">
        <v>0</v>
      </c>
      <c r="BR40" s="168">
        <f t="shared" si="28"/>
        <v>336266</v>
      </c>
      <c r="BS40" s="169">
        <f t="shared" si="40"/>
        <v>219807</v>
      </c>
      <c r="BT40" s="170">
        <f t="shared" si="41"/>
        <v>892339</v>
      </c>
      <c r="BU40" s="168" t="e">
        <f t="shared" si="29"/>
        <v>#DIV/0!</v>
      </c>
      <c r="BV40" s="169" t="e">
        <f t="shared" si="34"/>
        <v>#DIV/0!</v>
      </c>
      <c r="BW40" s="170" t="e">
        <f t="shared" si="35"/>
        <v>#DIV/0!</v>
      </c>
    </row>
    <row r="41" spans="2:75" s="131" customFormat="1" ht="39" customHeight="1" x14ac:dyDescent="0.25">
      <c r="B41" s="334">
        <v>21</v>
      </c>
      <c r="C41" s="505"/>
      <c r="D41" s="206" t="s">
        <v>162</v>
      </c>
      <c r="E41" s="505"/>
      <c r="F41" s="207">
        <v>2</v>
      </c>
      <c r="G41" s="204">
        <v>935000</v>
      </c>
      <c r="H41" s="200">
        <f t="shared" si="7"/>
        <v>177650</v>
      </c>
      <c r="I41" s="201">
        <f t="shared" si="8"/>
        <v>2225300</v>
      </c>
      <c r="J41" s="475"/>
      <c r="K41" s="476"/>
      <c r="L41" s="476"/>
      <c r="M41" s="258">
        <f t="shared" si="36"/>
        <v>293220</v>
      </c>
      <c r="N41" s="202">
        <f t="shared" si="37"/>
        <v>68780</v>
      </c>
      <c r="O41" s="203">
        <v>724000</v>
      </c>
      <c r="P41" s="475"/>
      <c r="Q41" s="476"/>
      <c r="R41" s="477"/>
      <c r="S41" s="272">
        <v>440000</v>
      </c>
      <c r="T41" s="204">
        <f t="shared" si="9"/>
        <v>83600</v>
      </c>
      <c r="U41" s="204">
        <f t="shared" si="16"/>
        <v>1047200</v>
      </c>
      <c r="V41" s="204"/>
      <c r="W41" s="205">
        <f t="shared" si="17"/>
        <v>0</v>
      </c>
      <c r="X41" s="203">
        <f t="shared" si="18"/>
        <v>0</v>
      </c>
      <c r="Y41" s="544"/>
      <c r="Z41" s="545"/>
      <c r="AA41" s="546"/>
      <c r="AB41" s="544"/>
      <c r="AC41" s="545"/>
      <c r="AD41" s="546"/>
      <c r="AE41" s="164" cm="1">
        <f t="array" ref="AE41">+ROUND(AVERAGE(SMALL((G41,M41,S41),{1;2})),0)</f>
        <v>366610</v>
      </c>
      <c r="AF41" s="162">
        <f t="shared" si="32"/>
        <v>69656</v>
      </c>
      <c r="AG41" s="163">
        <f t="shared" si="38"/>
        <v>872532</v>
      </c>
      <c r="AH41" s="475"/>
      <c r="AI41" s="476"/>
      <c r="AJ41" s="477"/>
      <c r="AK41" s="285"/>
      <c r="AL41" s="162">
        <f t="shared" si="24"/>
        <v>556073</v>
      </c>
      <c r="AM41" s="163">
        <f t="shared" si="12"/>
        <v>105654</v>
      </c>
      <c r="AN41" s="163">
        <f t="shared" si="1"/>
        <v>1323454</v>
      </c>
      <c r="AO41" s="475"/>
      <c r="AP41" s="476"/>
      <c r="AQ41" s="476"/>
      <c r="AR41" s="285"/>
      <c r="AS41" s="290">
        <f t="shared" si="2"/>
        <v>440895</v>
      </c>
      <c r="AT41" s="165"/>
      <c r="AU41" s="164">
        <f t="shared" si="25"/>
        <v>494105</v>
      </c>
      <c r="AV41" s="162">
        <f t="shared" si="20"/>
        <v>93880</v>
      </c>
      <c r="AW41" s="163">
        <f t="shared" si="3"/>
        <v>1175970</v>
      </c>
      <c r="AX41" s="475"/>
      <c r="AY41" s="476"/>
      <c r="AZ41" s="476"/>
      <c r="BA41" s="285"/>
      <c r="BB41" s="291">
        <f t="shared" si="4"/>
        <v>568390</v>
      </c>
      <c r="BD41" s="163" cm="1">
        <f t="array" ref="BD41">+ROUND(AVERAGE(SMALL((G41,M41,S41),{1;2})),0)</f>
        <v>366610</v>
      </c>
      <c r="BE41" s="163">
        <f t="shared" si="21"/>
        <v>69656</v>
      </c>
      <c r="BF41" s="163">
        <f t="shared" si="5"/>
        <v>872532</v>
      </c>
      <c r="BG41" s="475"/>
      <c r="BH41" s="476"/>
      <c r="BI41" s="476"/>
      <c r="BK41" s="166">
        <f t="shared" si="26"/>
        <v>366610</v>
      </c>
      <c r="BL41" s="167">
        <f t="shared" si="42"/>
        <v>69656</v>
      </c>
      <c r="BM41" s="296">
        <f t="shared" si="6"/>
        <v>872532</v>
      </c>
      <c r="BN41" s="166" t="e">
        <f t="shared" si="27"/>
        <v>#DIV/0!</v>
      </c>
      <c r="BO41" s="167" t="e">
        <f t="shared" si="15"/>
        <v>#DIV/0!</v>
      </c>
      <c r="BP41" s="296">
        <v>0</v>
      </c>
      <c r="BR41" s="168">
        <f t="shared" si="28"/>
        <v>336266</v>
      </c>
      <c r="BS41" s="169">
        <f t="shared" si="40"/>
        <v>219807</v>
      </c>
      <c r="BT41" s="170">
        <f t="shared" si="41"/>
        <v>892339</v>
      </c>
      <c r="BU41" s="168" t="e">
        <f t="shared" si="29"/>
        <v>#DIV/0!</v>
      </c>
      <c r="BV41" s="169" t="e">
        <f t="shared" si="34"/>
        <v>#DIV/0!</v>
      </c>
      <c r="BW41" s="170" t="e">
        <f t="shared" si="35"/>
        <v>#DIV/0!</v>
      </c>
    </row>
    <row r="42" spans="2:75" s="131" customFormat="1" ht="39" customHeight="1" x14ac:dyDescent="0.25">
      <c r="B42" s="334">
        <v>22</v>
      </c>
      <c r="C42" s="505"/>
      <c r="D42" s="206" t="s">
        <v>163</v>
      </c>
      <c r="E42" s="505"/>
      <c r="F42" s="207">
        <v>2</v>
      </c>
      <c r="G42" s="204">
        <v>935000</v>
      </c>
      <c r="H42" s="200">
        <f t="shared" si="7"/>
        <v>177650</v>
      </c>
      <c r="I42" s="201">
        <f t="shared" si="8"/>
        <v>2225300</v>
      </c>
      <c r="J42" s="475"/>
      <c r="K42" s="476"/>
      <c r="L42" s="476"/>
      <c r="M42" s="258">
        <f t="shared" si="36"/>
        <v>293220</v>
      </c>
      <c r="N42" s="202">
        <f t="shared" si="37"/>
        <v>68780</v>
      </c>
      <c r="O42" s="203">
        <v>724000</v>
      </c>
      <c r="P42" s="475"/>
      <c r="Q42" s="476"/>
      <c r="R42" s="477"/>
      <c r="S42" s="272">
        <v>440000</v>
      </c>
      <c r="T42" s="204">
        <f t="shared" si="9"/>
        <v>83600</v>
      </c>
      <c r="U42" s="204">
        <f t="shared" si="16"/>
        <v>1047200</v>
      </c>
      <c r="V42" s="204"/>
      <c r="W42" s="205">
        <f t="shared" si="17"/>
        <v>0</v>
      </c>
      <c r="X42" s="203">
        <f t="shared" si="18"/>
        <v>0</v>
      </c>
      <c r="Y42" s="544"/>
      <c r="Z42" s="545"/>
      <c r="AA42" s="546"/>
      <c r="AB42" s="544"/>
      <c r="AC42" s="545"/>
      <c r="AD42" s="546"/>
      <c r="AE42" s="164" cm="1">
        <f t="array" ref="AE42">+ROUND(AVERAGE(SMALL((G42,M42,S42),{1;2})),0)</f>
        <v>366610</v>
      </c>
      <c r="AF42" s="162">
        <f t="shared" si="32"/>
        <v>69656</v>
      </c>
      <c r="AG42" s="163">
        <f t="shared" si="38"/>
        <v>872532</v>
      </c>
      <c r="AH42" s="475"/>
      <c r="AI42" s="476"/>
      <c r="AJ42" s="477"/>
      <c r="AK42" s="285"/>
      <c r="AL42" s="162">
        <f t="shared" si="24"/>
        <v>556073</v>
      </c>
      <c r="AM42" s="163">
        <f t="shared" si="12"/>
        <v>105654</v>
      </c>
      <c r="AN42" s="163">
        <f t="shared" si="1"/>
        <v>1323454</v>
      </c>
      <c r="AO42" s="475"/>
      <c r="AP42" s="476"/>
      <c r="AQ42" s="476"/>
      <c r="AR42" s="285"/>
      <c r="AS42" s="290">
        <f t="shared" si="2"/>
        <v>440895</v>
      </c>
      <c r="AT42" s="165"/>
      <c r="AU42" s="164">
        <f t="shared" si="25"/>
        <v>494105</v>
      </c>
      <c r="AV42" s="162">
        <f t="shared" si="20"/>
        <v>93880</v>
      </c>
      <c r="AW42" s="163">
        <f t="shared" si="3"/>
        <v>1175970</v>
      </c>
      <c r="AX42" s="475"/>
      <c r="AY42" s="476"/>
      <c r="AZ42" s="476"/>
      <c r="BA42" s="285"/>
      <c r="BB42" s="291">
        <f t="shared" si="4"/>
        <v>568390</v>
      </c>
      <c r="BD42" s="163" cm="1">
        <f t="array" ref="BD42">+ROUND(AVERAGE(SMALL((G42,M42,S42),{1;2})),0)</f>
        <v>366610</v>
      </c>
      <c r="BE42" s="163">
        <f t="shared" si="21"/>
        <v>69656</v>
      </c>
      <c r="BF42" s="163">
        <f t="shared" si="5"/>
        <v>872532</v>
      </c>
      <c r="BG42" s="475"/>
      <c r="BH42" s="476"/>
      <c r="BI42" s="476"/>
      <c r="BK42" s="166">
        <f t="shared" si="26"/>
        <v>366610</v>
      </c>
      <c r="BL42" s="167">
        <f t="shared" si="42"/>
        <v>69656</v>
      </c>
      <c r="BM42" s="296">
        <f t="shared" si="6"/>
        <v>872532</v>
      </c>
      <c r="BN42" s="166" t="e">
        <f t="shared" si="27"/>
        <v>#DIV/0!</v>
      </c>
      <c r="BO42" s="167" t="e">
        <f t="shared" si="15"/>
        <v>#DIV/0!</v>
      </c>
      <c r="BP42" s="296">
        <v>0</v>
      </c>
      <c r="BR42" s="168">
        <f t="shared" si="28"/>
        <v>336266</v>
      </c>
      <c r="BS42" s="169">
        <f t="shared" si="40"/>
        <v>219807</v>
      </c>
      <c r="BT42" s="170">
        <f t="shared" si="41"/>
        <v>892339</v>
      </c>
      <c r="BU42" s="168" t="e">
        <f t="shared" si="29"/>
        <v>#DIV/0!</v>
      </c>
      <c r="BV42" s="169" t="e">
        <f t="shared" si="34"/>
        <v>#DIV/0!</v>
      </c>
      <c r="BW42" s="170" t="e">
        <f t="shared" si="35"/>
        <v>#DIV/0!</v>
      </c>
    </row>
    <row r="43" spans="2:75" s="131" customFormat="1" ht="39" customHeight="1" x14ac:dyDescent="0.25">
      <c r="B43" s="334">
        <v>23</v>
      </c>
      <c r="C43" s="505"/>
      <c r="D43" s="206" t="s">
        <v>164</v>
      </c>
      <c r="E43" s="505"/>
      <c r="F43" s="207">
        <v>1</v>
      </c>
      <c r="G43" s="204">
        <v>935000</v>
      </c>
      <c r="H43" s="200">
        <f t="shared" si="7"/>
        <v>177650</v>
      </c>
      <c r="I43" s="201">
        <f t="shared" si="8"/>
        <v>1112650</v>
      </c>
      <c r="J43" s="475"/>
      <c r="K43" s="476"/>
      <c r="L43" s="476"/>
      <c r="M43" s="258">
        <f t="shared" si="36"/>
        <v>293220</v>
      </c>
      <c r="N43" s="202">
        <f t="shared" si="37"/>
        <v>68780</v>
      </c>
      <c r="O43" s="203">
        <v>362000</v>
      </c>
      <c r="P43" s="475"/>
      <c r="Q43" s="476"/>
      <c r="R43" s="477"/>
      <c r="S43" s="272">
        <v>440000</v>
      </c>
      <c r="T43" s="204">
        <f t="shared" si="9"/>
        <v>83600</v>
      </c>
      <c r="U43" s="204">
        <f t="shared" si="16"/>
        <v>523600</v>
      </c>
      <c r="V43" s="204"/>
      <c r="W43" s="205">
        <f t="shared" si="17"/>
        <v>0</v>
      </c>
      <c r="X43" s="203">
        <f t="shared" si="18"/>
        <v>0</v>
      </c>
      <c r="Y43" s="544"/>
      <c r="Z43" s="545"/>
      <c r="AA43" s="546"/>
      <c r="AB43" s="544"/>
      <c r="AC43" s="545"/>
      <c r="AD43" s="546"/>
      <c r="AE43" s="164" cm="1">
        <f t="array" ref="AE43">+ROUND(AVERAGE(SMALL((G43,M43,S43),{1;2})),0)</f>
        <v>366610</v>
      </c>
      <c r="AF43" s="162">
        <f t="shared" si="32"/>
        <v>69656</v>
      </c>
      <c r="AG43" s="163">
        <f t="shared" si="38"/>
        <v>436266</v>
      </c>
      <c r="AH43" s="475"/>
      <c r="AI43" s="476"/>
      <c r="AJ43" s="477"/>
      <c r="AK43" s="285"/>
      <c r="AL43" s="162">
        <f t="shared" si="24"/>
        <v>556073</v>
      </c>
      <c r="AM43" s="163">
        <f t="shared" si="12"/>
        <v>105654</v>
      </c>
      <c r="AN43" s="163">
        <f t="shared" si="1"/>
        <v>661727</v>
      </c>
      <c r="AO43" s="475"/>
      <c r="AP43" s="476"/>
      <c r="AQ43" s="476"/>
      <c r="AR43" s="285"/>
      <c r="AS43" s="290">
        <f t="shared" si="2"/>
        <v>440895</v>
      </c>
      <c r="AT43" s="165"/>
      <c r="AU43" s="164">
        <f t="shared" si="25"/>
        <v>494105</v>
      </c>
      <c r="AV43" s="162">
        <f t="shared" si="20"/>
        <v>93880</v>
      </c>
      <c r="AW43" s="163">
        <f t="shared" si="3"/>
        <v>587985</v>
      </c>
      <c r="AX43" s="475"/>
      <c r="AY43" s="476"/>
      <c r="AZ43" s="476"/>
      <c r="BA43" s="285"/>
      <c r="BB43" s="291">
        <f t="shared" si="4"/>
        <v>568390</v>
      </c>
      <c r="BD43" s="163" cm="1">
        <f t="array" ref="BD43">+ROUND(AVERAGE(SMALL((G43,M43,S43),{1;2})),0)</f>
        <v>366610</v>
      </c>
      <c r="BE43" s="163">
        <f t="shared" si="21"/>
        <v>69656</v>
      </c>
      <c r="BF43" s="163">
        <f t="shared" si="5"/>
        <v>436266</v>
      </c>
      <c r="BG43" s="475"/>
      <c r="BH43" s="476"/>
      <c r="BI43" s="476"/>
      <c r="BK43" s="166">
        <f t="shared" si="26"/>
        <v>366610</v>
      </c>
      <c r="BL43" s="167">
        <f t="shared" si="42"/>
        <v>69656</v>
      </c>
      <c r="BM43" s="296">
        <f t="shared" si="6"/>
        <v>436266</v>
      </c>
      <c r="BN43" s="166" t="e">
        <f t="shared" si="27"/>
        <v>#DIV/0!</v>
      </c>
      <c r="BO43" s="167" t="e">
        <f t="shared" si="15"/>
        <v>#DIV/0!</v>
      </c>
      <c r="BP43" s="296">
        <v>0</v>
      </c>
      <c r="BR43" s="168">
        <f t="shared" si="28"/>
        <v>336266</v>
      </c>
      <c r="BS43" s="169">
        <f t="shared" si="40"/>
        <v>219807</v>
      </c>
      <c r="BT43" s="170">
        <f t="shared" si="41"/>
        <v>892339</v>
      </c>
      <c r="BU43" s="168" t="e">
        <f t="shared" si="29"/>
        <v>#DIV/0!</v>
      </c>
      <c r="BV43" s="169" t="e">
        <f t="shared" si="34"/>
        <v>#DIV/0!</v>
      </c>
      <c r="BW43" s="170" t="e">
        <f t="shared" si="35"/>
        <v>#DIV/0!</v>
      </c>
    </row>
    <row r="44" spans="2:75" s="131" customFormat="1" ht="39" customHeight="1" x14ac:dyDescent="0.25">
      <c r="B44" s="334">
        <v>24</v>
      </c>
      <c r="C44" s="505"/>
      <c r="D44" s="206" t="s">
        <v>165</v>
      </c>
      <c r="E44" s="505"/>
      <c r="F44" s="207">
        <v>2</v>
      </c>
      <c r="G44" s="204">
        <v>935000</v>
      </c>
      <c r="H44" s="200">
        <f t="shared" si="7"/>
        <v>177650</v>
      </c>
      <c r="I44" s="201">
        <f t="shared" si="8"/>
        <v>2225300</v>
      </c>
      <c r="J44" s="475"/>
      <c r="K44" s="476"/>
      <c r="L44" s="476"/>
      <c r="M44" s="258">
        <f t="shared" si="36"/>
        <v>293220</v>
      </c>
      <c r="N44" s="202">
        <f t="shared" si="37"/>
        <v>68780</v>
      </c>
      <c r="O44" s="203">
        <v>724000</v>
      </c>
      <c r="P44" s="475"/>
      <c r="Q44" s="476"/>
      <c r="R44" s="477"/>
      <c r="S44" s="272">
        <v>440000</v>
      </c>
      <c r="T44" s="204">
        <f t="shared" si="9"/>
        <v>83600</v>
      </c>
      <c r="U44" s="204">
        <f t="shared" si="16"/>
        <v>1047200</v>
      </c>
      <c r="V44" s="204"/>
      <c r="W44" s="205">
        <f t="shared" si="17"/>
        <v>0</v>
      </c>
      <c r="X44" s="203">
        <f t="shared" si="18"/>
        <v>0</v>
      </c>
      <c r="Y44" s="544"/>
      <c r="Z44" s="545"/>
      <c r="AA44" s="546"/>
      <c r="AB44" s="544"/>
      <c r="AC44" s="545"/>
      <c r="AD44" s="546"/>
      <c r="AE44" s="164" cm="1">
        <f t="array" ref="AE44">+ROUND(AVERAGE(SMALL((G44,M44,S44),{1;2})),0)</f>
        <v>366610</v>
      </c>
      <c r="AF44" s="162">
        <f t="shared" si="32"/>
        <v>69656</v>
      </c>
      <c r="AG44" s="163">
        <f t="shared" si="38"/>
        <v>872532</v>
      </c>
      <c r="AH44" s="475"/>
      <c r="AI44" s="476"/>
      <c r="AJ44" s="477"/>
      <c r="AK44" s="285"/>
      <c r="AL44" s="162">
        <f t="shared" si="24"/>
        <v>556073</v>
      </c>
      <c r="AM44" s="163">
        <f t="shared" si="12"/>
        <v>105654</v>
      </c>
      <c r="AN44" s="163">
        <f t="shared" si="1"/>
        <v>1323454</v>
      </c>
      <c r="AO44" s="475"/>
      <c r="AP44" s="476"/>
      <c r="AQ44" s="476"/>
      <c r="AR44" s="285"/>
      <c r="AS44" s="290">
        <f t="shared" si="2"/>
        <v>440895</v>
      </c>
      <c r="AT44" s="165"/>
      <c r="AU44" s="164">
        <f t="shared" si="25"/>
        <v>494105</v>
      </c>
      <c r="AV44" s="162">
        <f t="shared" si="20"/>
        <v>93880</v>
      </c>
      <c r="AW44" s="163">
        <f t="shared" si="3"/>
        <v>1175970</v>
      </c>
      <c r="AX44" s="475"/>
      <c r="AY44" s="476"/>
      <c r="AZ44" s="476"/>
      <c r="BA44" s="285"/>
      <c r="BB44" s="291">
        <f t="shared" si="4"/>
        <v>568390</v>
      </c>
      <c r="BD44" s="163" cm="1">
        <f t="array" ref="BD44">+ROUND(AVERAGE(SMALL((G44,M44,S44),{1;2})),0)</f>
        <v>366610</v>
      </c>
      <c r="BE44" s="163">
        <f t="shared" si="21"/>
        <v>69656</v>
      </c>
      <c r="BF44" s="163">
        <f t="shared" si="5"/>
        <v>872532</v>
      </c>
      <c r="BG44" s="475"/>
      <c r="BH44" s="476"/>
      <c r="BI44" s="476"/>
      <c r="BK44" s="166">
        <f t="shared" si="26"/>
        <v>366610</v>
      </c>
      <c r="BL44" s="167">
        <f t="shared" si="42"/>
        <v>69656</v>
      </c>
      <c r="BM44" s="296">
        <f t="shared" si="6"/>
        <v>872532</v>
      </c>
      <c r="BN44" s="166" t="e">
        <f t="shared" si="27"/>
        <v>#DIV/0!</v>
      </c>
      <c r="BO44" s="167" t="e">
        <f t="shared" si="15"/>
        <v>#DIV/0!</v>
      </c>
      <c r="BP44" s="296">
        <v>0</v>
      </c>
      <c r="BR44" s="168">
        <f t="shared" si="28"/>
        <v>336266</v>
      </c>
      <c r="BS44" s="169">
        <f t="shared" si="40"/>
        <v>219807</v>
      </c>
      <c r="BT44" s="170">
        <f t="shared" si="41"/>
        <v>892339</v>
      </c>
      <c r="BU44" s="168" t="e">
        <f t="shared" si="29"/>
        <v>#DIV/0!</v>
      </c>
      <c r="BV44" s="169" t="e">
        <f t="shared" si="34"/>
        <v>#DIV/0!</v>
      </c>
      <c r="BW44" s="170" t="e">
        <f t="shared" si="35"/>
        <v>#DIV/0!</v>
      </c>
    </row>
    <row r="45" spans="2:75" s="131" customFormat="1" ht="39" customHeight="1" x14ac:dyDescent="0.25">
      <c r="B45" s="334">
        <v>25</v>
      </c>
      <c r="C45" s="505"/>
      <c r="D45" s="206" t="s">
        <v>166</v>
      </c>
      <c r="E45" s="505"/>
      <c r="F45" s="207">
        <v>2</v>
      </c>
      <c r="G45" s="204">
        <v>935000</v>
      </c>
      <c r="H45" s="200">
        <f t="shared" si="7"/>
        <v>177650</v>
      </c>
      <c r="I45" s="201">
        <f t="shared" si="8"/>
        <v>2225300</v>
      </c>
      <c r="J45" s="475"/>
      <c r="K45" s="476"/>
      <c r="L45" s="476"/>
      <c r="M45" s="258">
        <f t="shared" si="36"/>
        <v>293220</v>
      </c>
      <c r="N45" s="202">
        <f t="shared" si="37"/>
        <v>68780</v>
      </c>
      <c r="O45" s="203">
        <v>724000</v>
      </c>
      <c r="P45" s="475"/>
      <c r="Q45" s="476"/>
      <c r="R45" s="477"/>
      <c r="S45" s="272">
        <v>440000</v>
      </c>
      <c r="T45" s="204">
        <f t="shared" si="9"/>
        <v>83600</v>
      </c>
      <c r="U45" s="204">
        <f t="shared" si="16"/>
        <v>1047200</v>
      </c>
      <c r="V45" s="204"/>
      <c r="W45" s="205">
        <f t="shared" si="17"/>
        <v>0</v>
      </c>
      <c r="X45" s="203">
        <f t="shared" si="18"/>
        <v>0</v>
      </c>
      <c r="Y45" s="544"/>
      <c r="Z45" s="545"/>
      <c r="AA45" s="546"/>
      <c r="AB45" s="544"/>
      <c r="AC45" s="545"/>
      <c r="AD45" s="546"/>
      <c r="AE45" s="164" cm="1">
        <f t="array" ref="AE45">+ROUND(AVERAGE(SMALL((G45,M45,S45),{1;2})),0)</f>
        <v>366610</v>
      </c>
      <c r="AF45" s="162">
        <f t="shared" si="32"/>
        <v>69656</v>
      </c>
      <c r="AG45" s="163">
        <f t="shared" si="38"/>
        <v>872532</v>
      </c>
      <c r="AH45" s="475"/>
      <c r="AI45" s="476"/>
      <c r="AJ45" s="477"/>
      <c r="AK45" s="285"/>
      <c r="AL45" s="162">
        <f t="shared" si="24"/>
        <v>556073</v>
      </c>
      <c r="AM45" s="163">
        <f t="shared" si="12"/>
        <v>105654</v>
      </c>
      <c r="AN45" s="163">
        <f t="shared" si="1"/>
        <v>1323454</v>
      </c>
      <c r="AO45" s="475"/>
      <c r="AP45" s="476"/>
      <c r="AQ45" s="476"/>
      <c r="AR45" s="285"/>
      <c r="AS45" s="290">
        <f t="shared" si="2"/>
        <v>440895</v>
      </c>
      <c r="AT45" s="165"/>
      <c r="AU45" s="164">
        <f t="shared" si="25"/>
        <v>494105</v>
      </c>
      <c r="AV45" s="162">
        <f t="shared" si="20"/>
        <v>93880</v>
      </c>
      <c r="AW45" s="163">
        <f t="shared" si="3"/>
        <v>1175970</v>
      </c>
      <c r="AX45" s="475"/>
      <c r="AY45" s="476"/>
      <c r="AZ45" s="476"/>
      <c r="BA45" s="285"/>
      <c r="BB45" s="291">
        <f t="shared" si="4"/>
        <v>568390</v>
      </c>
      <c r="BD45" s="163" cm="1">
        <f t="array" ref="BD45">+ROUND(AVERAGE(SMALL((G45,M45,S45),{1;2})),0)</f>
        <v>366610</v>
      </c>
      <c r="BE45" s="163">
        <f t="shared" si="21"/>
        <v>69656</v>
      </c>
      <c r="BF45" s="163">
        <f t="shared" si="5"/>
        <v>872532</v>
      </c>
      <c r="BG45" s="475"/>
      <c r="BH45" s="476"/>
      <c r="BI45" s="476"/>
      <c r="BK45" s="166">
        <f t="shared" si="26"/>
        <v>366610</v>
      </c>
      <c r="BL45" s="167">
        <f t="shared" si="42"/>
        <v>69656</v>
      </c>
      <c r="BM45" s="296">
        <f t="shared" si="6"/>
        <v>872532</v>
      </c>
      <c r="BN45" s="166" t="e">
        <f t="shared" si="27"/>
        <v>#DIV/0!</v>
      </c>
      <c r="BO45" s="167" t="e">
        <f t="shared" si="15"/>
        <v>#DIV/0!</v>
      </c>
      <c r="BP45" s="296">
        <v>0</v>
      </c>
      <c r="BR45" s="168">
        <f t="shared" si="28"/>
        <v>336266</v>
      </c>
      <c r="BS45" s="169">
        <f t="shared" si="40"/>
        <v>219807</v>
      </c>
      <c r="BT45" s="170">
        <f t="shared" si="41"/>
        <v>892339</v>
      </c>
      <c r="BU45" s="168" t="e">
        <f t="shared" si="29"/>
        <v>#DIV/0!</v>
      </c>
      <c r="BV45" s="169" t="e">
        <f t="shared" si="34"/>
        <v>#DIV/0!</v>
      </c>
      <c r="BW45" s="170" t="e">
        <f t="shared" si="35"/>
        <v>#DIV/0!</v>
      </c>
    </row>
    <row r="46" spans="2:75" s="131" customFormat="1" ht="39" customHeight="1" x14ac:dyDescent="0.25">
      <c r="B46" s="334">
        <v>26</v>
      </c>
      <c r="C46" s="505"/>
      <c r="D46" s="206" t="s">
        <v>167</v>
      </c>
      <c r="E46" s="505"/>
      <c r="F46" s="207">
        <v>2</v>
      </c>
      <c r="G46" s="204">
        <v>935000</v>
      </c>
      <c r="H46" s="200">
        <f t="shared" si="7"/>
        <v>177650</v>
      </c>
      <c r="I46" s="201">
        <f t="shared" si="8"/>
        <v>2225300</v>
      </c>
      <c r="J46" s="475"/>
      <c r="K46" s="476"/>
      <c r="L46" s="476"/>
      <c r="M46" s="258">
        <f t="shared" si="36"/>
        <v>293220</v>
      </c>
      <c r="N46" s="202">
        <f t="shared" si="37"/>
        <v>68780</v>
      </c>
      <c r="O46" s="203">
        <v>724000</v>
      </c>
      <c r="P46" s="475"/>
      <c r="Q46" s="476"/>
      <c r="R46" s="477"/>
      <c r="S46" s="272">
        <v>440000</v>
      </c>
      <c r="T46" s="204">
        <f t="shared" si="9"/>
        <v>83600</v>
      </c>
      <c r="U46" s="204">
        <f t="shared" si="16"/>
        <v>1047200</v>
      </c>
      <c r="V46" s="204"/>
      <c r="W46" s="205">
        <f t="shared" si="17"/>
        <v>0</v>
      </c>
      <c r="X46" s="203">
        <f t="shared" si="18"/>
        <v>0</v>
      </c>
      <c r="Y46" s="544"/>
      <c r="Z46" s="545"/>
      <c r="AA46" s="546"/>
      <c r="AB46" s="544"/>
      <c r="AC46" s="545"/>
      <c r="AD46" s="546"/>
      <c r="AE46" s="164" cm="1">
        <f t="array" ref="AE46">+ROUND(AVERAGE(SMALL((G46,M46,S46),{1;2})),0)</f>
        <v>366610</v>
      </c>
      <c r="AF46" s="162">
        <f t="shared" si="32"/>
        <v>69656</v>
      </c>
      <c r="AG46" s="163">
        <f t="shared" si="38"/>
        <v>872532</v>
      </c>
      <c r="AH46" s="475"/>
      <c r="AI46" s="476"/>
      <c r="AJ46" s="477"/>
      <c r="AK46" s="285"/>
      <c r="AL46" s="162">
        <f t="shared" si="24"/>
        <v>556073</v>
      </c>
      <c r="AM46" s="163">
        <f t="shared" si="12"/>
        <v>105654</v>
      </c>
      <c r="AN46" s="163">
        <f t="shared" si="1"/>
        <v>1323454</v>
      </c>
      <c r="AO46" s="475"/>
      <c r="AP46" s="476"/>
      <c r="AQ46" s="476"/>
      <c r="AR46" s="285"/>
      <c r="AS46" s="290">
        <f t="shared" si="2"/>
        <v>440895</v>
      </c>
      <c r="AT46" s="165"/>
      <c r="AU46" s="164">
        <f t="shared" si="25"/>
        <v>494105</v>
      </c>
      <c r="AV46" s="162">
        <f t="shared" si="20"/>
        <v>93880</v>
      </c>
      <c r="AW46" s="163">
        <f t="shared" si="3"/>
        <v>1175970</v>
      </c>
      <c r="AX46" s="475"/>
      <c r="AY46" s="476"/>
      <c r="AZ46" s="476"/>
      <c r="BA46" s="285"/>
      <c r="BB46" s="291">
        <f t="shared" si="4"/>
        <v>568390</v>
      </c>
      <c r="BD46" s="163" cm="1">
        <f t="array" ref="BD46">+ROUND(AVERAGE(SMALL((G46,M46,S46),{1;2})),0)</f>
        <v>366610</v>
      </c>
      <c r="BE46" s="163">
        <f t="shared" si="21"/>
        <v>69656</v>
      </c>
      <c r="BF46" s="163">
        <f t="shared" si="5"/>
        <v>872532</v>
      </c>
      <c r="BG46" s="475"/>
      <c r="BH46" s="476"/>
      <c r="BI46" s="476"/>
      <c r="BK46" s="166">
        <f t="shared" si="26"/>
        <v>366610</v>
      </c>
      <c r="BL46" s="167">
        <f t="shared" si="42"/>
        <v>69656</v>
      </c>
      <c r="BM46" s="296">
        <f t="shared" si="6"/>
        <v>872532</v>
      </c>
      <c r="BN46" s="166" t="e">
        <f t="shared" si="27"/>
        <v>#DIV/0!</v>
      </c>
      <c r="BO46" s="167" t="e">
        <f t="shared" si="15"/>
        <v>#DIV/0!</v>
      </c>
      <c r="BP46" s="296">
        <v>0</v>
      </c>
      <c r="BR46" s="168">
        <f t="shared" si="28"/>
        <v>336266</v>
      </c>
      <c r="BS46" s="169">
        <f t="shared" si="40"/>
        <v>219807</v>
      </c>
      <c r="BT46" s="170">
        <f t="shared" si="41"/>
        <v>892339</v>
      </c>
      <c r="BU46" s="168" t="e">
        <f t="shared" si="29"/>
        <v>#DIV/0!</v>
      </c>
      <c r="BV46" s="169" t="e">
        <f t="shared" si="34"/>
        <v>#DIV/0!</v>
      </c>
      <c r="BW46" s="170" t="e">
        <f t="shared" si="35"/>
        <v>#DIV/0!</v>
      </c>
    </row>
    <row r="47" spans="2:75" s="131" customFormat="1" ht="39" customHeight="1" x14ac:dyDescent="0.25">
      <c r="B47" s="334">
        <v>27</v>
      </c>
      <c r="C47" s="505"/>
      <c r="D47" s="206" t="s">
        <v>168</v>
      </c>
      <c r="E47" s="505"/>
      <c r="F47" s="207">
        <v>1</v>
      </c>
      <c r="G47" s="204">
        <v>935000</v>
      </c>
      <c r="H47" s="200">
        <f t="shared" si="7"/>
        <v>177650</v>
      </c>
      <c r="I47" s="201">
        <f t="shared" si="8"/>
        <v>1112650</v>
      </c>
      <c r="J47" s="475"/>
      <c r="K47" s="476"/>
      <c r="L47" s="476"/>
      <c r="M47" s="258">
        <f t="shared" si="36"/>
        <v>293220</v>
      </c>
      <c r="N47" s="202">
        <f t="shared" si="37"/>
        <v>68780</v>
      </c>
      <c r="O47" s="203">
        <v>362000</v>
      </c>
      <c r="P47" s="475"/>
      <c r="Q47" s="476"/>
      <c r="R47" s="477"/>
      <c r="S47" s="272">
        <v>440000</v>
      </c>
      <c r="T47" s="204">
        <f t="shared" si="9"/>
        <v>83600</v>
      </c>
      <c r="U47" s="204">
        <f t="shared" si="16"/>
        <v>523600</v>
      </c>
      <c r="V47" s="204"/>
      <c r="W47" s="205">
        <f t="shared" si="17"/>
        <v>0</v>
      </c>
      <c r="X47" s="203">
        <f t="shared" si="18"/>
        <v>0</v>
      </c>
      <c r="Y47" s="544"/>
      <c r="Z47" s="545"/>
      <c r="AA47" s="546"/>
      <c r="AB47" s="544"/>
      <c r="AC47" s="545"/>
      <c r="AD47" s="546"/>
      <c r="AE47" s="164" cm="1">
        <f t="array" ref="AE47">+ROUND(AVERAGE(SMALL((G47,M47,S47),{1;2})),0)</f>
        <v>366610</v>
      </c>
      <c r="AF47" s="162">
        <f t="shared" si="32"/>
        <v>69656</v>
      </c>
      <c r="AG47" s="163">
        <f t="shared" si="38"/>
        <v>436266</v>
      </c>
      <c r="AH47" s="475"/>
      <c r="AI47" s="476"/>
      <c r="AJ47" s="477"/>
      <c r="AK47" s="285"/>
      <c r="AL47" s="162">
        <f t="shared" si="24"/>
        <v>556073</v>
      </c>
      <c r="AM47" s="163">
        <f t="shared" si="12"/>
        <v>105654</v>
      </c>
      <c r="AN47" s="163">
        <f t="shared" si="1"/>
        <v>661727</v>
      </c>
      <c r="AO47" s="475"/>
      <c r="AP47" s="476"/>
      <c r="AQ47" s="476"/>
      <c r="AR47" s="285"/>
      <c r="AS47" s="290">
        <f t="shared" si="2"/>
        <v>440895</v>
      </c>
      <c r="AT47" s="165"/>
      <c r="AU47" s="164">
        <f t="shared" si="25"/>
        <v>494105</v>
      </c>
      <c r="AV47" s="162">
        <f t="shared" si="20"/>
        <v>93880</v>
      </c>
      <c r="AW47" s="163">
        <f t="shared" si="3"/>
        <v>587985</v>
      </c>
      <c r="AX47" s="475"/>
      <c r="AY47" s="476"/>
      <c r="AZ47" s="476"/>
      <c r="BA47" s="285"/>
      <c r="BB47" s="291">
        <f t="shared" si="4"/>
        <v>568390</v>
      </c>
      <c r="BD47" s="163" cm="1">
        <f t="array" ref="BD47">+ROUND(AVERAGE(SMALL((G47,M47,S47),{1;2})),0)</f>
        <v>366610</v>
      </c>
      <c r="BE47" s="163">
        <f t="shared" si="21"/>
        <v>69656</v>
      </c>
      <c r="BF47" s="163">
        <f t="shared" si="5"/>
        <v>436266</v>
      </c>
      <c r="BG47" s="475"/>
      <c r="BH47" s="476"/>
      <c r="BI47" s="476"/>
      <c r="BK47" s="166">
        <f t="shared" si="26"/>
        <v>366610</v>
      </c>
      <c r="BL47" s="167">
        <f t="shared" si="42"/>
        <v>69656</v>
      </c>
      <c r="BM47" s="296">
        <f t="shared" si="6"/>
        <v>436266</v>
      </c>
      <c r="BN47" s="166" t="e">
        <f t="shared" si="27"/>
        <v>#DIV/0!</v>
      </c>
      <c r="BO47" s="167" t="e">
        <f t="shared" si="15"/>
        <v>#DIV/0!</v>
      </c>
      <c r="BP47" s="296">
        <v>0</v>
      </c>
      <c r="BR47" s="168">
        <f t="shared" si="28"/>
        <v>336266</v>
      </c>
      <c r="BS47" s="169">
        <f t="shared" si="40"/>
        <v>219807</v>
      </c>
      <c r="BT47" s="170">
        <f t="shared" si="41"/>
        <v>892339</v>
      </c>
      <c r="BU47" s="168" t="e">
        <f t="shared" si="29"/>
        <v>#DIV/0!</v>
      </c>
      <c r="BV47" s="169" t="e">
        <f t="shared" si="34"/>
        <v>#DIV/0!</v>
      </c>
      <c r="BW47" s="170" t="e">
        <f t="shared" si="35"/>
        <v>#DIV/0!</v>
      </c>
    </row>
    <row r="48" spans="2:75" s="131" customFormat="1" ht="39" customHeight="1" x14ac:dyDescent="0.25">
      <c r="B48" s="334">
        <v>28</v>
      </c>
      <c r="C48" s="505"/>
      <c r="D48" s="206" t="s">
        <v>169</v>
      </c>
      <c r="E48" s="505"/>
      <c r="F48" s="207">
        <v>1</v>
      </c>
      <c r="G48" s="204">
        <v>935000</v>
      </c>
      <c r="H48" s="200">
        <f t="shared" si="7"/>
        <v>177650</v>
      </c>
      <c r="I48" s="201">
        <f t="shared" si="8"/>
        <v>1112650</v>
      </c>
      <c r="J48" s="475"/>
      <c r="K48" s="476"/>
      <c r="L48" s="476"/>
      <c r="M48" s="258">
        <f t="shared" si="36"/>
        <v>293220</v>
      </c>
      <c r="N48" s="202">
        <f t="shared" si="37"/>
        <v>68780</v>
      </c>
      <c r="O48" s="203">
        <v>362000</v>
      </c>
      <c r="P48" s="475"/>
      <c r="Q48" s="476"/>
      <c r="R48" s="477"/>
      <c r="S48" s="272">
        <v>440000</v>
      </c>
      <c r="T48" s="204">
        <f t="shared" si="9"/>
        <v>83600</v>
      </c>
      <c r="U48" s="204">
        <f t="shared" si="16"/>
        <v>523600</v>
      </c>
      <c r="V48" s="204"/>
      <c r="W48" s="205">
        <f t="shared" si="17"/>
        <v>0</v>
      </c>
      <c r="X48" s="203">
        <f t="shared" si="18"/>
        <v>0</v>
      </c>
      <c r="Y48" s="544"/>
      <c r="Z48" s="545"/>
      <c r="AA48" s="546"/>
      <c r="AB48" s="544"/>
      <c r="AC48" s="545"/>
      <c r="AD48" s="546"/>
      <c r="AE48" s="164" cm="1">
        <f t="array" ref="AE48">+ROUND(AVERAGE(SMALL((G48,M48,S48),{1;2})),0)</f>
        <v>366610</v>
      </c>
      <c r="AF48" s="162">
        <f t="shared" si="32"/>
        <v>69656</v>
      </c>
      <c r="AG48" s="163">
        <f t="shared" si="38"/>
        <v>436266</v>
      </c>
      <c r="AH48" s="475"/>
      <c r="AI48" s="476"/>
      <c r="AJ48" s="477"/>
      <c r="AK48" s="285"/>
      <c r="AL48" s="162">
        <f t="shared" si="24"/>
        <v>556073</v>
      </c>
      <c r="AM48" s="163">
        <f t="shared" si="12"/>
        <v>105654</v>
      </c>
      <c r="AN48" s="163">
        <f t="shared" si="1"/>
        <v>661727</v>
      </c>
      <c r="AO48" s="475"/>
      <c r="AP48" s="476"/>
      <c r="AQ48" s="476"/>
      <c r="AR48" s="285"/>
      <c r="AS48" s="290">
        <f t="shared" si="2"/>
        <v>440895</v>
      </c>
      <c r="AT48" s="165"/>
      <c r="AU48" s="164">
        <f t="shared" si="25"/>
        <v>494105</v>
      </c>
      <c r="AV48" s="162">
        <f t="shared" si="20"/>
        <v>93880</v>
      </c>
      <c r="AW48" s="163">
        <f t="shared" si="3"/>
        <v>587985</v>
      </c>
      <c r="AX48" s="475"/>
      <c r="AY48" s="476"/>
      <c r="AZ48" s="476"/>
      <c r="BA48" s="285"/>
      <c r="BB48" s="291">
        <f t="shared" si="4"/>
        <v>568390</v>
      </c>
      <c r="BD48" s="163" cm="1">
        <f t="array" ref="BD48">+ROUND(AVERAGE(SMALL((G48,M48,S48),{1;2})),0)</f>
        <v>366610</v>
      </c>
      <c r="BE48" s="163">
        <f t="shared" si="21"/>
        <v>69656</v>
      </c>
      <c r="BF48" s="163">
        <f t="shared" si="5"/>
        <v>436266</v>
      </c>
      <c r="BG48" s="475"/>
      <c r="BH48" s="476"/>
      <c r="BI48" s="476"/>
      <c r="BK48" s="166">
        <f t="shared" si="26"/>
        <v>366610</v>
      </c>
      <c r="BL48" s="167">
        <f t="shared" si="42"/>
        <v>69656</v>
      </c>
      <c r="BM48" s="296">
        <f t="shared" si="6"/>
        <v>436266</v>
      </c>
      <c r="BN48" s="166" t="e">
        <f t="shared" si="27"/>
        <v>#DIV/0!</v>
      </c>
      <c r="BO48" s="167" t="e">
        <f t="shared" si="15"/>
        <v>#DIV/0!</v>
      </c>
      <c r="BP48" s="296">
        <v>0</v>
      </c>
      <c r="BR48" s="168">
        <f t="shared" si="28"/>
        <v>336266</v>
      </c>
      <c r="BS48" s="169">
        <f t="shared" si="40"/>
        <v>219807</v>
      </c>
      <c r="BT48" s="170">
        <f t="shared" si="41"/>
        <v>892339</v>
      </c>
      <c r="BU48" s="168" t="e">
        <f t="shared" si="29"/>
        <v>#DIV/0!</v>
      </c>
      <c r="BV48" s="169" t="e">
        <f t="shared" si="34"/>
        <v>#DIV/0!</v>
      </c>
      <c r="BW48" s="170" t="e">
        <f t="shared" si="35"/>
        <v>#DIV/0!</v>
      </c>
    </row>
    <row r="49" spans="2:75" s="131" customFormat="1" ht="39" customHeight="1" x14ac:dyDescent="0.25">
      <c r="B49" s="334">
        <v>29</v>
      </c>
      <c r="C49" s="505"/>
      <c r="D49" s="206" t="s">
        <v>170</v>
      </c>
      <c r="E49" s="505"/>
      <c r="F49" s="207">
        <v>1</v>
      </c>
      <c r="G49" s="204">
        <v>935000</v>
      </c>
      <c r="H49" s="200">
        <f t="shared" si="7"/>
        <v>177650</v>
      </c>
      <c r="I49" s="201">
        <f t="shared" si="8"/>
        <v>1112650</v>
      </c>
      <c r="J49" s="475"/>
      <c r="K49" s="476"/>
      <c r="L49" s="476"/>
      <c r="M49" s="258">
        <f t="shared" si="36"/>
        <v>293220</v>
      </c>
      <c r="N49" s="202">
        <f t="shared" si="37"/>
        <v>68780</v>
      </c>
      <c r="O49" s="203">
        <v>362000</v>
      </c>
      <c r="P49" s="475"/>
      <c r="Q49" s="476"/>
      <c r="R49" s="477"/>
      <c r="S49" s="272">
        <v>440000</v>
      </c>
      <c r="T49" s="204">
        <f t="shared" si="9"/>
        <v>83600</v>
      </c>
      <c r="U49" s="204">
        <f t="shared" si="16"/>
        <v>523600</v>
      </c>
      <c r="V49" s="204"/>
      <c r="W49" s="205">
        <f t="shared" si="17"/>
        <v>0</v>
      </c>
      <c r="X49" s="203">
        <f t="shared" si="18"/>
        <v>0</v>
      </c>
      <c r="Y49" s="544"/>
      <c r="Z49" s="545"/>
      <c r="AA49" s="546"/>
      <c r="AB49" s="544"/>
      <c r="AC49" s="545"/>
      <c r="AD49" s="546"/>
      <c r="AE49" s="164" cm="1">
        <f t="array" ref="AE49">+ROUND(AVERAGE(SMALL((G49,M49,S49),{1;2})),0)</f>
        <v>366610</v>
      </c>
      <c r="AF49" s="162">
        <f t="shared" si="32"/>
        <v>69656</v>
      </c>
      <c r="AG49" s="163">
        <f t="shared" si="38"/>
        <v>436266</v>
      </c>
      <c r="AH49" s="475"/>
      <c r="AI49" s="476"/>
      <c r="AJ49" s="477"/>
      <c r="AK49" s="285"/>
      <c r="AL49" s="162">
        <f t="shared" si="24"/>
        <v>556073</v>
      </c>
      <c r="AM49" s="163">
        <f t="shared" si="12"/>
        <v>105654</v>
      </c>
      <c r="AN49" s="163">
        <f t="shared" si="1"/>
        <v>661727</v>
      </c>
      <c r="AO49" s="475"/>
      <c r="AP49" s="476"/>
      <c r="AQ49" s="476"/>
      <c r="AR49" s="285"/>
      <c r="AS49" s="290">
        <f t="shared" si="2"/>
        <v>440895</v>
      </c>
      <c r="AT49" s="165"/>
      <c r="AU49" s="164">
        <f t="shared" si="25"/>
        <v>494105</v>
      </c>
      <c r="AV49" s="162">
        <f t="shared" si="20"/>
        <v>93880</v>
      </c>
      <c r="AW49" s="163">
        <f t="shared" si="3"/>
        <v>587985</v>
      </c>
      <c r="AX49" s="475"/>
      <c r="AY49" s="476"/>
      <c r="AZ49" s="476"/>
      <c r="BA49" s="285"/>
      <c r="BB49" s="291">
        <f t="shared" si="4"/>
        <v>568390</v>
      </c>
      <c r="BD49" s="163" cm="1">
        <f t="array" ref="BD49">+ROUND(AVERAGE(SMALL((G49,M49,S49),{1;2})),0)</f>
        <v>366610</v>
      </c>
      <c r="BE49" s="163">
        <f t="shared" si="21"/>
        <v>69656</v>
      </c>
      <c r="BF49" s="163">
        <f t="shared" si="5"/>
        <v>436266</v>
      </c>
      <c r="BG49" s="475"/>
      <c r="BH49" s="476"/>
      <c r="BI49" s="476"/>
      <c r="BK49" s="166">
        <f t="shared" si="26"/>
        <v>366610</v>
      </c>
      <c r="BL49" s="167">
        <f t="shared" si="42"/>
        <v>69656</v>
      </c>
      <c r="BM49" s="296">
        <f t="shared" si="6"/>
        <v>436266</v>
      </c>
      <c r="BN49" s="166" t="e">
        <f t="shared" si="27"/>
        <v>#DIV/0!</v>
      </c>
      <c r="BO49" s="167" t="e">
        <f t="shared" si="15"/>
        <v>#DIV/0!</v>
      </c>
      <c r="BP49" s="296">
        <v>0</v>
      </c>
      <c r="BR49" s="168">
        <f t="shared" si="28"/>
        <v>336266</v>
      </c>
      <c r="BS49" s="169">
        <f t="shared" si="40"/>
        <v>219807</v>
      </c>
      <c r="BT49" s="170">
        <f t="shared" si="41"/>
        <v>892339</v>
      </c>
      <c r="BU49" s="168" t="e">
        <f t="shared" si="29"/>
        <v>#DIV/0!</v>
      </c>
      <c r="BV49" s="169" t="e">
        <f t="shared" si="34"/>
        <v>#DIV/0!</v>
      </c>
      <c r="BW49" s="170" t="e">
        <f t="shared" si="35"/>
        <v>#DIV/0!</v>
      </c>
    </row>
    <row r="50" spans="2:75" s="131" customFormat="1" ht="39" customHeight="1" x14ac:dyDescent="0.25">
      <c r="B50" s="334">
        <v>30</v>
      </c>
      <c r="C50" s="505"/>
      <c r="D50" s="206" t="s">
        <v>171</v>
      </c>
      <c r="E50" s="505"/>
      <c r="F50" s="207">
        <v>1</v>
      </c>
      <c r="G50" s="204">
        <v>935000</v>
      </c>
      <c r="H50" s="200">
        <f t="shared" si="7"/>
        <v>177650</v>
      </c>
      <c r="I50" s="201">
        <f t="shared" si="8"/>
        <v>1112650</v>
      </c>
      <c r="J50" s="475"/>
      <c r="K50" s="476"/>
      <c r="L50" s="476"/>
      <c r="M50" s="258">
        <f t="shared" si="36"/>
        <v>293220</v>
      </c>
      <c r="N50" s="202">
        <f t="shared" si="37"/>
        <v>68780</v>
      </c>
      <c r="O50" s="203">
        <v>362000</v>
      </c>
      <c r="P50" s="475"/>
      <c r="Q50" s="476"/>
      <c r="R50" s="477"/>
      <c r="S50" s="272">
        <v>440000</v>
      </c>
      <c r="T50" s="204">
        <f t="shared" si="9"/>
        <v>83600</v>
      </c>
      <c r="U50" s="204">
        <f t="shared" si="16"/>
        <v>523600</v>
      </c>
      <c r="V50" s="204"/>
      <c r="W50" s="205">
        <f t="shared" si="17"/>
        <v>0</v>
      </c>
      <c r="X50" s="203">
        <f t="shared" si="18"/>
        <v>0</v>
      </c>
      <c r="Y50" s="544"/>
      <c r="Z50" s="545"/>
      <c r="AA50" s="546"/>
      <c r="AB50" s="544"/>
      <c r="AC50" s="545"/>
      <c r="AD50" s="546"/>
      <c r="AE50" s="164" cm="1">
        <f t="array" ref="AE50">+ROUND(AVERAGE(SMALL((G50,M50,S50),{1;2})),0)</f>
        <v>366610</v>
      </c>
      <c r="AF50" s="162">
        <f t="shared" si="32"/>
        <v>69656</v>
      </c>
      <c r="AG50" s="163">
        <f t="shared" si="38"/>
        <v>436266</v>
      </c>
      <c r="AH50" s="475"/>
      <c r="AI50" s="476"/>
      <c r="AJ50" s="477"/>
      <c r="AK50" s="285"/>
      <c r="AL50" s="162">
        <f t="shared" si="24"/>
        <v>556073</v>
      </c>
      <c r="AM50" s="163">
        <f t="shared" si="12"/>
        <v>105654</v>
      </c>
      <c r="AN50" s="163">
        <f t="shared" si="1"/>
        <v>661727</v>
      </c>
      <c r="AO50" s="475"/>
      <c r="AP50" s="476"/>
      <c r="AQ50" s="476"/>
      <c r="AR50" s="285"/>
      <c r="AS50" s="290">
        <f t="shared" si="2"/>
        <v>440895</v>
      </c>
      <c r="AT50" s="165"/>
      <c r="AU50" s="164">
        <f t="shared" si="25"/>
        <v>494105</v>
      </c>
      <c r="AV50" s="162">
        <f t="shared" si="20"/>
        <v>93880</v>
      </c>
      <c r="AW50" s="163">
        <f t="shared" si="3"/>
        <v>587985</v>
      </c>
      <c r="AX50" s="475"/>
      <c r="AY50" s="476"/>
      <c r="AZ50" s="476"/>
      <c r="BA50" s="285"/>
      <c r="BB50" s="291">
        <f t="shared" si="4"/>
        <v>568390</v>
      </c>
      <c r="BD50" s="163" cm="1">
        <f t="array" ref="BD50">+ROUND(AVERAGE(SMALL((G50,M50,S50),{1;2})),0)</f>
        <v>366610</v>
      </c>
      <c r="BE50" s="163">
        <f t="shared" si="21"/>
        <v>69656</v>
      </c>
      <c r="BF50" s="163">
        <f t="shared" si="5"/>
        <v>436266</v>
      </c>
      <c r="BG50" s="475"/>
      <c r="BH50" s="476"/>
      <c r="BI50" s="476"/>
      <c r="BK50" s="166">
        <f t="shared" si="26"/>
        <v>366610</v>
      </c>
      <c r="BL50" s="167">
        <f t="shared" si="42"/>
        <v>69656</v>
      </c>
      <c r="BM50" s="296">
        <f t="shared" si="6"/>
        <v>436266</v>
      </c>
      <c r="BN50" s="166" t="e">
        <f t="shared" si="27"/>
        <v>#DIV/0!</v>
      </c>
      <c r="BO50" s="167" t="e">
        <f t="shared" si="15"/>
        <v>#DIV/0!</v>
      </c>
      <c r="BP50" s="296">
        <v>0</v>
      </c>
      <c r="BR50" s="168">
        <f t="shared" si="28"/>
        <v>336266</v>
      </c>
      <c r="BS50" s="169">
        <f t="shared" si="40"/>
        <v>219807</v>
      </c>
      <c r="BT50" s="170">
        <f t="shared" si="41"/>
        <v>892339</v>
      </c>
      <c r="BU50" s="168" t="e">
        <f t="shared" si="29"/>
        <v>#DIV/0!</v>
      </c>
      <c r="BV50" s="169" t="e">
        <f t="shared" si="34"/>
        <v>#DIV/0!</v>
      </c>
      <c r="BW50" s="170" t="e">
        <f t="shared" si="35"/>
        <v>#DIV/0!</v>
      </c>
    </row>
    <row r="51" spans="2:75" s="131" customFormat="1" ht="39" customHeight="1" x14ac:dyDescent="0.25">
      <c r="B51" s="334">
        <v>31</v>
      </c>
      <c r="C51" s="505"/>
      <c r="D51" s="206" t="s">
        <v>172</v>
      </c>
      <c r="E51" s="505"/>
      <c r="F51" s="207">
        <v>2</v>
      </c>
      <c r="G51" s="204">
        <v>935000</v>
      </c>
      <c r="H51" s="200">
        <f t="shared" si="7"/>
        <v>177650</v>
      </c>
      <c r="I51" s="201">
        <f t="shared" si="8"/>
        <v>2225300</v>
      </c>
      <c r="J51" s="475"/>
      <c r="K51" s="476"/>
      <c r="L51" s="476"/>
      <c r="M51" s="258">
        <f t="shared" si="36"/>
        <v>293220</v>
      </c>
      <c r="N51" s="202">
        <f t="shared" si="37"/>
        <v>68780</v>
      </c>
      <c r="O51" s="203">
        <v>724000</v>
      </c>
      <c r="P51" s="475"/>
      <c r="Q51" s="476"/>
      <c r="R51" s="477"/>
      <c r="S51" s="272">
        <v>440000</v>
      </c>
      <c r="T51" s="204">
        <f t="shared" si="9"/>
        <v>83600</v>
      </c>
      <c r="U51" s="204">
        <f t="shared" si="16"/>
        <v>1047200</v>
      </c>
      <c r="V51" s="204"/>
      <c r="W51" s="205">
        <f t="shared" si="17"/>
        <v>0</v>
      </c>
      <c r="X51" s="203">
        <f t="shared" si="18"/>
        <v>0</v>
      </c>
      <c r="Y51" s="544"/>
      <c r="Z51" s="545"/>
      <c r="AA51" s="546"/>
      <c r="AB51" s="544"/>
      <c r="AC51" s="545"/>
      <c r="AD51" s="546"/>
      <c r="AE51" s="164" cm="1">
        <f t="array" ref="AE51">+ROUND(AVERAGE(SMALL((G51,M51,S51),{1;2})),0)</f>
        <v>366610</v>
      </c>
      <c r="AF51" s="162">
        <f t="shared" si="32"/>
        <v>69656</v>
      </c>
      <c r="AG51" s="163">
        <f t="shared" si="38"/>
        <v>872532</v>
      </c>
      <c r="AH51" s="475"/>
      <c r="AI51" s="476"/>
      <c r="AJ51" s="477"/>
      <c r="AK51" s="285"/>
      <c r="AL51" s="162">
        <f t="shared" si="24"/>
        <v>556073</v>
      </c>
      <c r="AM51" s="163">
        <f t="shared" si="12"/>
        <v>105654</v>
      </c>
      <c r="AN51" s="163">
        <f t="shared" si="1"/>
        <v>1323454</v>
      </c>
      <c r="AO51" s="475"/>
      <c r="AP51" s="476"/>
      <c r="AQ51" s="476"/>
      <c r="AR51" s="285"/>
      <c r="AS51" s="290">
        <f t="shared" si="2"/>
        <v>440895</v>
      </c>
      <c r="AT51" s="165"/>
      <c r="AU51" s="164">
        <f t="shared" si="25"/>
        <v>494105</v>
      </c>
      <c r="AV51" s="162">
        <f t="shared" si="20"/>
        <v>93880</v>
      </c>
      <c r="AW51" s="163">
        <f t="shared" si="3"/>
        <v>1175970</v>
      </c>
      <c r="AX51" s="475"/>
      <c r="AY51" s="476"/>
      <c r="AZ51" s="476"/>
      <c r="BA51" s="285"/>
      <c r="BB51" s="291">
        <f t="shared" si="4"/>
        <v>568390</v>
      </c>
      <c r="BD51" s="163" cm="1">
        <f t="array" ref="BD51">+ROUND(AVERAGE(SMALL((G51,M51,S51),{1;2})),0)</f>
        <v>366610</v>
      </c>
      <c r="BE51" s="163">
        <f t="shared" si="21"/>
        <v>69656</v>
      </c>
      <c r="BF51" s="163">
        <f t="shared" si="5"/>
        <v>872532</v>
      </c>
      <c r="BG51" s="475"/>
      <c r="BH51" s="476"/>
      <c r="BI51" s="476"/>
      <c r="BK51" s="166">
        <f t="shared" si="26"/>
        <v>366610</v>
      </c>
      <c r="BL51" s="167">
        <f t="shared" si="42"/>
        <v>69656</v>
      </c>
      <c r="BM51" s="296">
        <f t="shared" si="6"/>
        <v>872532</v>
      </c>
      <c r="BN51" s="166" t="e">
        <f t="shared" si="27"/>
        <v>#DIV/0!</v>
      </c>
      <c r="BO51" s="167" t="e">
        <f t="shared" si="15"/>
        <v>#DIV/0!</v>
      </c>
      <c r="BP51" s="296">
        <v>0</v>
      </c>
      <c r="BR51" s="168">
        <f t="shared" si="28"/>
        <v>336266</v>
      </c>
      <c r="BS51" s="169">
        <f t="shared" si="40"/>
        <v>219807</v>
      </c>
      <c r="BT51" s="170">
        <f t="shared" si="41"/>
        <v>892339</v>
      </c>
      <c r="BU51" s="168" t="e">
        <f t="shared" si="29"/>
        <v>#DIV/0!</v>
      </c>
      <c r="BV51" s="169" t="e">
        <f t="shared" si="34"/>
        <v>#DIV/0!</v>
      </c>
      <c r="BW51" s="170" t="e">
        <f t="shared" si="35"/>
        <v>#DIV/0!</v>
      </c>
    </row>
    <row r="52" spans="2:75" s="131" customFormat="1" ht="39" customHeight="1" x14ac:dyDescent="0.25">
      <c r="B52" s="334">
        <v>32</v>
      </c>
      <c r="C52" s="505"/>
      <c r="D52" s="206" t="s">
        <v>173</v>
      </c>
      <c r="E52" s="505"/>
      <c r="F52" s="207">
        <v>2</v>
      </c>
      <c r="G52" s="204">
        <v>935000</v>
      </c>
      <c r="H52" s="200">
        <f t="shared" si="7"/>
        <v>177650</v>
      </c>
      <c r="I52" s="201">
        <f t="shared" si="8"/>
        <v>2225300</v>
      </c>
      <c r="J52" s="475"/>
      <c r="K52" s="476"/>
      <c r="L52" s="476"/>
      <c r="M52" s="258">
        <f t="shared" si="36"/>
        <v>293220</v>
      </c>
      <c r="N52" s="202">
        <f t="shared" si="37"/>
        <v>68780</v>
      </c>
      <c r="O52" s="203">
        <v>724000</v>
      </c>
      <c r="P52" s="475"/>
      <c r="Q52" s="476"/>
      <c r="R52" s="477"/>
      <c r="S52" s="272">
        <v>440000</v>
      </c>
      <c r="T52" s="204">
        <f t="shared" si="9"/>
        <v>83600</v>
      </c>
      <c r="U52" s="204">
        <f t="shared" si="16"/>
        <v>1047200</v>
      </c>
      <c r="V52" s="204"/>
      <c r="W52" s="205">
        <f t="shared" si="17"/>
        <v>0</v>
      </c>
      <c r="X52" s="203">
        <f t="shared" si="18"/>
        <v>0</v>
      </c>
      <c r="Y52" s="544"/>
      <c r="Z52" s="545"/>
      <c r="AA52" s="546"/>
      <c r="AB52" s="544"/>
      <c r="AC52" s="545"/>
      <c r="AD52" s="546"/>
      <c r="AE52" s="164" cm="1">
        <f t="array" ref="AE52">+ROUND(AVERAGE(SMALL((G52,M52,S52),{1;2})),0)</f>
        <v>366610</v>
      </c>
      <c r="AF52" s="162">
        <f t="shared" si="32"/>
        <v>69656</v>
      </c>
      <c r="AG52" s="163">
        <f t="shared" si="38"/>
        <v>872532</v>
      </c>
      <c r="AH52" s="475"/>
      <c r="AI52" s="476"/>
      <c r="AJ52" s="477"/>
      <c r="AK52" s="285"/>
      <c r="AL52" s="162">
        <f t="shared" si="24"/>
        <v>556073</v>
      </c>
      <c r="AM52" s="163">
        <f t="shared" si="12"/>
        <v>105654</v>
      </c>
      <c r="AN52" s="163">
        <f t="shared" si="1"/>
        <v>1323454</v>
      </c>
      <c r="AO52" s="475"/>
      <c r="AP52" s="476"/>
      <c r="AQ52" s="476"/>
      <c r="AR52" s="285"/>
      <c r="AS52" s="290">
        <f t="shared" si="2"/>
        <v>440895</v>
      </c>
      <c r="AT52" s="165"/>
      <c r="AU52" s="164">
        <f t="shared" si="25"/>
        <v>494105</v>
      </c>
      <c r="AV52" s="162">
        <f t="shared" si="20"/>
        <v>93880</v>
      </c>
      <c r="AW52" s="163">
        <f t="shared" si="3"/>
        <v>1175970</v>
      </c>
      <c r="AX52" s="475"/>
      <c r="AY52" s="476"/>
      <c r="AZ52" s="476"/>
      <c r="BA52" s="285"/>
      <c r="BB52" s="291">
        <f t="shared" si="4"/>
        <v>568390</v>
      </c>
      <c r="BD52" s="163" cm="1">
        <f t="array" ref="BD52">+ROUND(AVERAGE(SMALL((G52,M52,S52),{1;2})),0)</f>
        <v>366610</v>
      </c>
      <c r="BE52" s="163">
        <f t="shared" si="21"/>
        <v>69656</v>
      </c>
      <c r="BF52" s="163">
        <f t="shared" si="5"/>
        <v>872532</v>
      </c>
      <c r="BG52" s="475"/>
      <c r="BH52" s="476"/>
      <c r="BI52" s="476"/>
      <c r="BK52" s="166">
        <f t="shared" si="26"/>
        <v>366610</v>
      </c>
      <c r="BL52" s="167">
        <f t="shared" si="42"/>
        <v>69656</v>
      </c>
      <c r="BM52" s="296">
        <f t="shared" si="6"/>
        <v>872532</v>
      </c>
      <c r="BN52" s="166" t="e">
        <f t="shared" si="27"/>
        <v>#DIV/0!</v>
      </c>
      <c r="BO52" s="167" t="e">
        <f t="shared" si="15"/>
        <v>#DIV/0!</v>
      </c>
      <c r="BP52" s="296">
        <v>0</v>
      </c>
      <c r="BR52" s="168">
        <f t="shared" si="28"/>
        <v>336266</v>
      </c>
      <c r="BS52" s="169">
        <f t="shared" si="40"/>
        <v>219807</v>
      </c>
      <c r="BT52" s="170">
        <f t="shared" si="41"/>
        <v>892339</v>
      </c>
      <c r="BU52" s="168" t="e">
        <f t="shared" si="29"/>
        <v>#DIV/0!</v>
      </c>
      <c r="BV52" s="169" t="e">
        <f t="shared" si="34"/>
        <v>#DIV/0!</v>
      </c>
      <c r="BW52" s="170" t="e">
        <f t="shared" si="35"/>
        <v>#DIV/0!</v>
      </c>
    </row>
    <row r="53" spans="2:75" s="131" customFormat="1" ht="39" customHeight="1" x14ac:dyDescent="0.25">
      <c r="B53" s="334">
        <v>33</v>
      </c>
      <c r="C53" s="505"/>
      <c r="D53" s="206" t="s">
        <v>174</v>
      </c>
      <c r="E53" s="505"/>
      <c r="F53" s="207">
        <v>1</v>
      </c>
      <c r="G53" s="204">
        <v>935000</v>
      </c>
      <c r="H53" s="200">
        <f t="shared" si="7"/>
        <v>177650</v>
      </c>
      <c r="I53" s="201">
        <f t="shared" si="8"/>
        <v>1112650</v>
      </c>
      <c r="J53" s="475"/>
      <c r="K53" s="476"/>
      <c r="L53" s="476"/>
      <c r="M53" s="258">
        <f t="shared" si="36"/>
        <v>293220</v>
      </c>
      <c r="N53" s="202">
        <f t="shared" si="37"/>
        <v>68780</v>
      </c>
      <c r="O53" s="203">
        <f>362000</f>
        <v>362000</v>
      </c>
      <c r="P53" s="475"/>
      <c r="Q53" s="476"/>
      <c r="R53" s="477"/>
      <c r="S53" s="272">
        <v>440000</v>
      </c>
      <c r="T53" s="204">
        <f t="shared" si="9"/>
        <v>83600</v>
      </c>
      <c r="U53" s="204">
        <f t="shared" si="16"/>
        <v>523600</v>
      </c>
      <c r="V53" s="204"/>
      <c r="W53" s="205">
        <f t="shared" si="17"/>
        <v>0</v>
      </c>
      <c r="X53" s="203">
        <f t="shared" si="18"/>
        <v>0</v>
      </c>
      <c r="Y53" s="544"/>
      <c r="Z53" s="545"/>
      <c r="AA53" s="546"/>
      <c r="AB53" s="544"/>
      <c r="AC53" s="545"/>
      <c r="AD53" s="546"/>
      <c r="AE53" s="164" cm="1">
        <f t="array" ref="AE53">+ROUND(AVERAGE(SMALL((G53,M53,S53),{1;2})),0)</f>
        <v>366610</v>
      </c>
      <c r="AF53" s="162">
        <f t="shared" si="32"/>
        <v>69656</v>
      </c>
      <c r="AG53" s="163">
        <f t="shared" si="38"/>
        <v>436266</v>
      </c>
      <c r="AH53" s="475"/>
      <c r="AI53" s="476"/>
      <c r="AJ53" s="477"/>
      <c r="AK53" s="285"/>
      <c r="AL53" s="162">
        <f t="shared" si="24"/>
        <v>556073</v>
      </c>
      <c r="AM53" s="163">
        <f t="shared" si="12"/>
        <v>105654</v>
      </c>
      <c r="AN53" s="163">
        <f t="shared" si="1"/>
        <v>661727</v>
      </c>
      <c r="AO53" s="475"/>
      <c r="AP53" s="476"/>
      <c r="AQ53" s="476"/>
      <c r="AR53" s="285"/>
      <c r="AS53" s="290">
        <f t="shared" si="2"/>
        <v>440895</v>
      </c>
      <c r="AT53" s="165"/>
      <c r="AU53" s="164">
        <f t="shared" si="25"/>
        <v>494105</v>
      </c>
      <c r="AV53" s="162">
        <f t="shared" si="20"/>
        <v>93880</v>
      </c>
      <c r="AW53" s="163">
        <f t="shared" si="3"/>
        <v>587985</v>
      </c>
      <c r="AX53" s="475"/>
      <c r="AY53" s="476"/>
      <c r="AZ53" s="476"/>
      <c r="BA53" s="285"/>
      <c r="BB53" s="291">
        <f t="shared" si="4"/>
        <v>568390</v>
      </c>
      <c r="BD53" s="163" cm="1">
        <f t="array" ref="BD53">+ROUND(AVERAGE(SMALL((G53,M53,S53),{1;2})),0)</f>
        <v>366610</v>
      </c>
      <c r="BE53" s="163">
        <f t="shared" si="21"/>
        <v>69656</v>
      </c>
      <c r="BF53" s="163">
        <f t="shared" ref="BF53:BF84" si="43">ROUND((BD53+BE53)*F53,0)</f>
        <v>436266</v>
      </c>
      <c r="BG53" s="475"/>
      <c r="BH53" s="476"/>
      <c r="BI53" s="476"/>
      <c r="BK53" s="166">
        <f t="shared" si="26"/>
        <v>366610</v>
      </c>
      <c r="BL53" s="167">
        <f t="shared" si="42"/>
        <v>69656</v>
      </c>
      <c r="BM53" s="296">
        <f t="shared" ref="BM53:BM84" si="44">ROUND((BK53+BL53)*F53,0)</f>
        <v>436266</v>
      </c>
      <c r="BN53" s="166" t="e">
        <f t="shared" si="27"/>
        <v>#DIV/0!</v>
      </c>
      <c r="BO53" s="167" t="e">
        <f t="shared" si="15"/>
        <v>#DIV/0!</v>
      </c>
      <c r="BP53" s="296">
        <v>0</v>
      </c>
      <c r="BR53" s="168">
        <f t="shared" si="28"/>
        <v>336266</v>
      </c>
      <c r="BS53" s="169">
        <f t="shared" si="40"/>
        <v>219807</v>
      </c>
      <c r="BT53" s="170">
        <f t="shared" si="41"/>
        <v>892339</v>
      </c>
      <c r="BU53" s="168" t="e">
        <f t="shared" si="29"/>
        <v>#DIV/0!</v>
      </c>
      <c r="BV53" s="169" t="e">
        <f t="shared" si="34"/>
        <v>#DIV/0!</v>
      </c>
      <c r="BW53" s="170" t="e">
        <f t="shared" si="35"/>
        <v>#DIV/0!</v>
      </c>
    </row>
    <row r="54" spans="2:75" s="131" customFormat="1" ht="39" customHeight="1" x14ac:dyDescent="0.25">
      <c r="B54" s="334">
        <v>34</v>
      </c>
      <c r="C54" s="505"/>
      <c r="D54" s="206" t="s">
        <v>175</v>
      </c>
      <c r="E54" s="505"/>
      <c r="F54" s="207">
        <v>1</v>
      </c>
      <c r="G54" s="204">
        <v>935000</v>
      </c>
      <c r="H54" s="200">
        <f t="shared" si="7"/>
        <v>177650</v>
      </c>
      <c r="I54" s="201">
        <f t="shared" si="8"/>
        <v>1112650</v>
      </c>
      <c r="J54" s="475"/>
      <c r="K54" s="476"/>
      <c r="L54" s="476"/>
      <c r="M54" s="258">
        <f t="shared" si="36"/>
        <v>293220</v>
      </c>
      <c r="N54" s="202">
        <f t="shared" si="37"/>
        <v>68780</v>
      </c>
      <c r="O54" s="203">
        <f>362000</f>
        <v>362000</v>
      </c>
      <c r="P54" s="475"/>
      <c r="Q54" s="476"/>
      <c r="R54" s="477"/>
      <c r="S54" s="272">
        <v>440000</v>
      </c>
      <c r="T54" s="204">
        <f t="shared" si="9"/>
        <v>83600</v>
      </c>
      <c r="U54" s="204">
        <f t="shared" si="16"/>
        <v>523600</v>
      </c>
      <c r="V54" s="204"/>
      <c r="W54" s="205">
        <f t="shared" si="17"/>
        <v>0</v>
      </c>
      <c r="X54" s="203">
        <f t="shared" si="18"/>
        <v>0</v>
      </c>
      <c r="Y54" s="544"/>
      <c r="Z54" s="545"/>
      <c r="AA54" s="546"/>
      <c r="AB54" s="544"/>
      <c r="AC54" s="545"/>
      <c r="AD54" s="546"/>
      <c r="AE54" s="164" cm="1">
        <f t="array" ref="AE54">+ROUND(AVERAGE(SMALL((G54,M54,S54),{1;2})),0)</f>
        <v>366610</v>
      </c>
      <c r="AF54" s="162">
        <f t="shared" si="32"/>
        <v>69656</v>
      </c>
      <c r="AG54" s="163">
        <f t="shared" si="38"/>
        <v>436266</v>
      </c>
      <c r="AH54" s="475"/>
      <c r="AI54" s="476"/>
      <c r="AJ54" s="477"/>
      <c r="AK54" s="285"/>
      <c r="AL54" s="162">
        <f t="shared" si="24"/>
        <v>556073</v>
      </c>
      <c r="AM54" s="163">
        <f t="shared" si="12"/>
        <v>105654</v>
      </c>
      <c r="AN54" s="163">
        <f t="shared" si="1"/>
        <v>661727</v>
      </c>
      <c r="AO54" s="475"/>
      <c r="AP54" s="476"/>
      <c r="AQ54" s="476"/>
      <c r="AR54" s="285"/>
      <c r="AS54" s="290">
        <f t="shared" si="2"/>
        <v>440895</v>
      </c>
      <c r="AT54" s="165"/>
      <c r="AU54" s="164">
        <f t="shared" si="25"/>
        <v>494105</v>
      </c>
      <c r="AV54" s="162">
        <f t="shared" si="20"/>
        <v>93880</v>
      </c>
      <c r="AW54" s="163">
        <f t="shared" si="3"/>
        <v>587985</v>
      </c>
      <c r="AX54" s="475"/>
      <c r="AY54" s="476"/>
      <c r="AZ54" s="476"/>
      <c r="BA54" s="285"/>
      <c r="BB54" s="291">
        <f t="shared" si="4"/>
        <v>568390</v>
      </c>
      <c r="BD54" s="163" cm="1">
        <f t="array" ref="BD54">+ROUND(AVERAGE(SMALL((G54,M54,S54),{1;2})),0)</f>
        <v>366610</v>
      </c>
      <c r="BE54" s="163">
        <f t="shared" si="21"/>
        <v>69656</v>
      </c>
      <c r="BF54" s="163">
        <f t="shared" si="43"/>
        <v>436266</v>
      </c>
      <c r="BG54" s="475"/>
      <c r="BH54" s="476"/>
      <c r="BI54" s="476"/>
      <c r="BK54" s="166">
        <f t="shared" si="26"/>
        <v>366610</v>
      </c>
      <c r="BL54" s="167">
        <f t="shared" si="42"/>
        <v>69656</v>
      </c>
      <c r="BM54" s="296">
        <f t="shared" si="44"/>
        <v>436266</v>
      </c>
      <c r="BN54" s="166" t="e">
        <f t="shared" si="27"/>
        <v>#DIV/0!</v>
      </c>
      <c r="BO54" s="167" t="e">
        <f t="shared" si="15"/>
        <v>#DIV/0!</v>
      </c>
      <c r="BP54" s="296">
        <v>0</v>
      </c>
      <c r="BR54" s="168">
        <f t="shared" si="28"/>
        <v>336266</v>
      </c>
      <c r="BS54" s="169">
        <f t="shared" si="40"/>
        <v>219807</v>
      </c>
      <c r="BT54" s="170">
        <f t="shared" si="41"/>
        <v>892339</v>
      </c>
      <c r="BU54" s="168" t="e">
        <f t="shared" si="29"/>
        <v>#DIV/0!</v>
      </c>
      <c r="BV54" s="169" t="e">
        <f t="shared" si="34"/>
        <v>#DIV/0!</v>
      </c>
      <c r="BW54" s="170" t="e">
        <f t="shared" si="35"/>
        <v>#DIV/0!</v>
      </c>
    </row>
    <row r="55" spans="2:75" s="131" customFormat="1" ht="39" customHeight="1" x14ac:dyDescent="0.25">
      <c r="B55" s="334">
        <v>35</v>
      </c>
      <c r="C55" s="505"/>
      <c r="D55" s="206" t="s">
        <v>176</v>
      </c>
      <c r="E55" s="505"/>
      <c r="F55" s="207">
        <v>2</v>
      </c>
      <c r="G55" s="204">
        <v>935000</v>
      </c>
      <c r="H55" s="200">
        <f t="shared" si="7"/>
        <v>177650</v>
      </c>
      <c r="I55" s="201">
        <f t="shared" si="8"/>
        <v>2225300</v>
      </c>
      <c r="J55" s="475"/>
      <c r="K55" s="476"/>
      <c r="L55" s="476"/>
      <c r="M55" s="258">
        <f t="shared" si="36"/>
        <v>293220</v>
      </c>
      <c r="N55" s="202">
        <f t="shared" si="37"/>
        <v>68780</v>
      </c>
      <c r="O55" s="203">
        <v>724000</v>
      </c>
      <c r="P55" s="475"/>
      <c r="Q55" s="476"/>
      <c r="R55" s="477"/>
      <c r="S55" s="272">
        <v>440000</v>
      </c>
      <c r="T55" s="204">
        <f t="shared" si="9"/>
        <v>83600</v>
      </c>
      <c r="U55" s="204">
        <f t="shared" si="16"/>
        <v>1047200</v>
      </c>
      <c r="V55" s="204"/>
      <c r="W55" s="205">
        <f t="shared" si="17"/>
        <v>0</v>
      </c>
      <c r="X55" s="203">
        <f t="shared" si="18"/>
        <v>0</v>
      </c>
      <c r="Y55" s="544"/>
      <c r="Z55" s="545"/>
      <c r="AA55" s="546"/>
      <c r="AB55" s="544"/>
      <c r="AC55" s="545"/>
      <c r="AD55" s="546"/>
      <c r="AE55" s="164" cm="1">
        <f t="array" ref="AE55">+ROUND(AVERAGE(SMALL((G55,M55,S55),{1;2})),0)</f>
        <v>366610</v>
      </c>
      <c r="AF55" s="162">
        <f t="shared" si="32"/>
        <v>69656</v>
      </c>
      <c r="AG55" s="163">
        <f t="shared" si="38"/>
        <v>872532</v>
      </c>
      <c r="AH55" s="475"/>
      <c r="AI55" s="476"/>
      <c r="AJ55" s="477"/>
      <c r="AK55" s="285"/>
      <c r="AL55" s="162">
        <f t="shared" si="24"/>
        <v>556073</v>
      </c>
      <c r="AM55" s="163">
        <f t="shared" si="12"/>
        <v>105654</v>
      </c>
      <c r="AN55" s="163">
        <f t="shared" si="1"/>
        <v>1323454</v>
      </c>
      <c r="AO55" s="475"/>
      <c r="AP55" s="476"/>
      <c r="AQ55" s="476"/>
      <c r="AR55" s="285"/>
      <c r="AS55" s="290">
        <f t="shared" si="2"/>
        <v>440895</v>
      </c>
      <c r="AT55" s="165"/>
      <c r="AU55" s="164">
        <f t="shared" si="25"/>
        <v>494105</v>
      </c>
      <c r="AV55" s="162">
        <f t="shared" si="20"/>
        <v>93880</v>
      </c>
      <c r="AW55" s="163">
        <f t="shared" si="3"/>
        <v>1175970</v>
      </c>
      <c r="AX55" s="475"/>
      <c r="AY55" s="476"/>
      <c r="AZ55" s="476"/>
      <c r="BA55" s="285"/>
      <c r="BB55" s="291">
        <f t="shared" si="4"/>
        <v>568390</v>
      </c>
      <c r="BD55" s="163" cm="1">
        <f t="array" ref="BD55">+ROUND(AVERAGE(SMALL((G55,M55,S55),{1;2})),0)</f>
        <v>366610</v>
      </c>
      <c r="BE55" s="163">
        <f t="shared" si="21"/>
        <v>69656</v>
      </c>
      <c r="BF55" s="163">
        <f t="shared" si="43"/>
        <v>872532</v>
      </c>
      <c r="BG55" s="475"/>
      <c r="BH55" s="476"/>
      <c r="BI55" s="476"/>
      <c r="BK55" s="166">
        <f t="shared" si="26"/>
        <v>366610</v>
      </c>
      <c r="BL55" s="167">
        <f t="shared" si="42"/>
        <v>69656</v>
      </c>
      <c r="BM55" s="296">
        <f t="shared" si="44"/>
        <v>872532</v>
      </c>
      <c r="BN55" s="166" t="e">
        <f t="shared" si="27"/>
        <v>#DIV/0!</v>
      </c>
      <c r="BO55" s="167" t="e">
        <f t="shared" si="15"/>
        <v>#DIV/0!</v>
      </c>
      <c r="BP55" s="296">
        <v>0</v>
      </c>
      <c r="BR55" s="168">
        <f t="shared" si="28"/>
        <v>336266</v>
      </c>
      <c r="BS55" s="169">
        <f t="shared" si="40"/>
        <v>219807</v>
      </c>
      <c r="BT55" s="170">
        <f t="shared" si="41"/>
        <v>892339</v>
      </c>
      <c r="BU55" s="168" t="e">
        <f t="shared" si="29"/>
        <v>#DIV/0!</v>
      </c>
      <c r="BV55" s="169" t="e">
        <f t="shared" si="34"/>
        <v>#DIV/0!</v>
      </c>
      <c r="BW55" s="170" t="e">
        <f t="shared" si="35"/>
        <v>#DIV/0!</v>
      </c>
    </row>
    <row r="56" spans="2:75" s="131" customFormat="1" ht="39" customHeight="1" x14ac:dyDescent="0.25">
      <c r="B56" s="334">
        <v>36</v>
      </c>
      <c r="C56" s="505"/>
      <c r="D56" s="206" t="s">
        <v>177</v>
      </c>
      <c r="E56" s="505"/>
      <c r="F56" s="207">
        <v>1</v>
      </c>
      <c r="G56" s="204">
        <v>935000</v>
      </c>
      <c r="H56" s="200">
        <f t="shared" si="7"/>
        <v>177650</v>
      </c>
      <c r="I56" s="201">
        <f t="shared" si="8"/>
        <v>1112650</v>
      </c>
      <c r="J56" s="475"/>
      <c r="K56" s="476"/>
      <c r="L56" s="476"/>
      <c r="M56" s="258">
        <f t="shared" si="36"/>
        <v>293220</v>
      </c>
      <c r="N56" s="202">
        <f t="shared" si="37"/>
        <v>68780</v>
      </c>
      <c r="O56" s="203">
        <f t="shared" ref="O56:O61" si="45">362000</f>
        <v>362000</v>
      </c>
      <c r="P56" s="475"/>
      <c r="Q56" s="476"/>
      <c r="R56" s="477"/>
      <c r="S56" s="272">
        <v>440000</v>
      </c>
      <c r="T56" s="204">
        <f t="shared" si="9"/>
        <v>83600</v>
      </c>
      <c r="U56" s="204">
        <f t="shared" si="16"/>
        <v>523600</v>
      </c>
      <c r="V56" s="204"/>
      <c r="W56" s="205">
        <f t="shared" si="17"/>
        <v>0</v>
      </c>
      <c r="X56" s="203">
        <f t="shared" si="18"/>
        <v>0</v>
      </c>
      <c r="Y56" s="544"/>
      <c r="Z56" s="545"/>
      <c r="AA56" s="546"/>
      <c r="AB56" s="544"/>
      <c r="AC56" s="545"/>
      <c r="AD56" s="546"/>
      <c r="AE56" s="164" cm="1">
        <f t="array" ref="AE56">+ROUND(AVERAGE(SMALL((G56,M56,S56),{1;2})),0)</f>
        <v>366610</v>
      </c>
      <c r="AF56" s="162">
        <f t="shared" si="32"/>
        <v>69656</v>
      </c>
      <c r="AG56" s="163">
        <f t="shared" si="38"/>
        <v>436266</v>
      </c>
      <c r="AH56" s="475"/>
      <c r="AI56" s="476"/>
      <c r="AJ56" s="477"/>
      <c r="AK56" s="285"/>
      <c r="AL56" s="162">
        <f t="shared" ref="AL56:AL87" si="46">ROUND(AVERAGE(G56,M56,S56),0)</f>
        <v>556073</v>
      </c>
      <c r="AM56" s="163">
        <f t="shared" si="12"/>
        <v>105654</v>
      </c>
      <c r="AN56" s="163">
        <f t="shared" si="1"/>
        <v>661727</v>
      </c>
      <c r="AO56" s="475"/>
      <c r="AP56" s="476"/>
      <c r="AQ56" s="476"/>
      <c r="AR56" s="285"/>
      <c r="AS56" s="290">
        <f t="shared" si="2"/>
        <v>440895</v>
      </c>
      <c r="AT56" s="165"/>
      <c r="AU56" s="164">
        <f t="shared" ref="AU56:AU87" si="47">ROUND(GEOMEAN(G56,M56,S56),0)</f>
        <v>494105</v>
      </c>
      <c r="AV56" s="162">
        <f t="shared" si="20"/>
        <v>93880</v>
      </c>
      <c r="AW56" s="163">
        <f t="shared" si="3"/>
        <v>587985</v>
      </c>
      <c r="AX56" s="475"/>
      <c r="AY56" s="476"/>
      <c r="AZ56" s="476"/>
      <c r="BA56" s="285"/>
      <c r="BB56" s="291">
        <f t="shared" si="4"/>
        <v>568390</v>
      </c>
      <c r="BD56" s="163" cm="1">
        <f t="array" ref="BD56">+ROUND(AVERAGE(SMALL((G56,M56,S56),{1;2})),0)</f>
        <v>366610</v>
      </c>
      <c r="BE56" s="163">
        <f t="shared" si="21"/>
        <v>69656</v>
      </c>
      <c r="BF56" s="163">
        <f t="shared" si="43"/>
        <v>436266</v>
      </c>
      <c r="BG56" s="475"/>
      <c r="BH56" s="476"/>
      <c r="BI56" s="476"/>
      <c r="BK56" s="166">
        <f t="shared" ref="BK56:BK87" si="48">ROUND(AVERAGE(M56,S56),0)</f>
        <v>366610</v>
      </c>
      <c r="BL56" s="167">
        <f t="shared" si="42"/>
        <v>69656</v>
      </c>
      <c r="BM56" s="296">
        <f t="shared" si="44"/>
        <v>436266</v>
      </c>
      <c r="BN56" s="166" t="e">
        <f t="shared" ref="BN56:BN87" si="49">ROUND(AVERAGE(J56,P56,AB56),0)</f>
        <v>#DIV/0!</v>
      </c>
      <c r="BO56" s="167" t="e">
        <f t="shared" si="15"/>
        <v>#DIV/0!</v>
      </c>
      <c r="BP56" s="296">
        <v>0</v>
      </c>
      <c r="BR56" s="168">
        <f t="shared" ref="BR56:BR87" si="50">ROUND(STDEVA(G56,M56,S56),0)</f>
        <v>336266</v>
      </c>
      <c r="BS56" s="169">
        <f t="shared" si="40"/>
        <v>219807</v>
      </c>
      <c r="BT56" s="170">
        <f t="shared" si="41"/>
        <v>892339</v>
      </c>
      <c r="BU56" s="168" t="e">
        <f t="shared" ref="BU56:BU87" si="51">ROUND(STDEVA(J56,P56,V56),0)</f>
        <v>#DIV/0!</v>
      </c>
      <c r="BV56" s="169" t="e">
        <f t="shared" si="34"/>
        <v>#DIV/0!</v>
      </c>
      <c r="BW56" s="170" t="e">
        <f t="shared" si="35"/>
        <v>#DIV/0!</v>
      </c>
    </row>
    <row r="57" spans="2:75" s="131" customFormat="1" ht="39" customHeight="1" x14ac:dyDescent="0.25">
      <c r="B57" s="334">
        <v>37</v>
      </c>
      <c r="C57" s="505"/>
      <c r="D57" s="206" t="s">
        <v>178</v>
      </c>
      <c r="E57" s="505"/>
      <c r="F57" s="207">
        <v>1</v>
      </c>
      <c r="G57" s="204">
        <v>935000</v>
      </c>
      <c r="H57" s="200">
        <f t="shared" si="7"/>
        <v>177650</v>
      </c>
      <c r="I57" s="201">
        <f t="shared" si="8"/>
        <v>1112650</v>
      </c>
      <c r="J57" s="475"/>
      <c r="K57" s="476"/>
      <c r="L57" s="476"/>
      <c r="M57" s="258">
        <f t="shared" si="36"/>
        <v>293220</v>
      </c>
      <c r="N57" s="202">
        <f t="shared" si="37"/>
        <v>68780</v>
      </c>
      <c r="O57" s="203">
        <f t="shared" si="45"/>
        <v>362000</v>
      </c>
      <c r="P57" s="475"/>
      <c r="Q57" s="476"/>
      <c r="R57" s="477"/>
      <c r="S57" s="272">
        <v>440000</v>
      </c>
      <c r="T57" s="204">
        <f t="shared" si="9"/>
        <v>83600</v>
      </c>
      <c r="U57" s="204">
        <f t="shared" si="16"/>
        <v>523600</v>
      </c>
      <c r="V57" s="204"/>
      <c r="W57" s="205">
        <f t="shared" si="17"/>
        <v>0</v>
      </c>
      <c r="X57" s="203">
        <f t="shared" si="18"/>
        <v>0</v>
      </c>
      <c r="Y57" s="544"/>
      <c r="Z57" s="545"/>
      <c r="AA57" s="546"/>
      <c r="AB57" s="544"/>
      <c r="AC57" s="545"/>
      <c r="AD57" s="546"/>
      <c r="AE57" s="164" cm="1">
        <f t="array" ref="AE57">+ROUND(AVERAGE(SMALL((G57,M57,S57),{1;2})),0)</f>
        <v>366610</v>
      </c>
      <c r="AF57" s="162">
        <f t="shared" si="32"/>
        <v>69656</v>
      </c>
      <c r="AG57" s="163">
        <f t="shared" si="38"/>
        <v>436266</v>
      </c>
      <c r="AH57" s="475"/>
      <c r="AI57" s="476"/>
      <c r="AJ57" s="477"/>
      <c r="AK57" s="285"/>
      <c r="AL57" s="162">
        <f t="shared" si="46"/>
        <v>556073</v>
      </c>
      <c r="AM57" s="163">
        <f t="shared" si="12"/>
        <v>105654</v>
      </c>
      <c r="AN57" s="163">
        <f t="shared" si="1"/>
        <v>661727</v>
      </c>
      <c r="AO57" s="475"/>
      <c r="AP57" s="476"/>
      <c r="AQ57" s="476"/>
      <c r="AR57" s="285"/>
      <c r="AS57" s="290">
        <f t="shared" si="2"/>
        <v>440895</v>
      </c>
      <c r="AT57" s="165"/>
      <c r="AU57" s="164">
        <f t="shared" si="47"/>
        <v>494105</v>
      </c>
      <c r="AV57" s="162">
        <f t="shared" si="20"/>
        <v>93880</v>
      </c>
      <c r="AW57" s="163">
        <f t="shared" si="3"/>
        <v>587985</v>
      </c>
      <c r="AX57" s="475"/>
      <c r="AY57" s="476"/>
      <c r="AZ57" s="476"/>
      <c r="BA57" s="285"/>
      <c r="BB57" s="291">
        <f t="shared" si="4"/>
        <v>568390</v>
      </c>
      <c r="BD57" s="163" cm="1">
        <f t="array" ref="BD57">+ROUND(AVERAGE(SMALL((G57,M57,S57),{1;2})),0)</f>
        <v>366610</v>
      </c>
      <c r="BE57" s="163">
        <f t="shared" si="21"/>
        <v>69656</v>
      </c>
      <c r="BF57" s="163">
        <f t="shared" si="43"/>
        <v>436266</v>
      </c>
      <c r="BG57" s="475"/>
      <c r="BH57" s="476"/>
      <c r="BI57" s="476"/>
      <c r="BK57" s="166">
        <f t="shared" si="48"/>
        <v>366610</v>
      </c>
      <c r="BL57" s="167">
        <f t="shared" si="42"/>
        <v>69656</v>
      </c>
      <c r="BM57" s="296">
        <f t="shared" si="44"/>
        <v>436266</v>
      </c>
      <c r="BN57" s="166" t="e">
        <f t="shared" si="49"/>
        <v>#DIV/0!</v>
      </c>
      <c r="BO57" s="167" t="e">
        <f t="shared" si="15"/>
        <v>#DIV/0!</v>
      </c>
      <c r="BP57" s="296">
        <v>0</v>
      </c>
      <c r="BR57" s="168">
        <f t="shared" si="50"/>
        <v>336266</v>
      </c>
      <c r="BS57" s="169">
        <f t="shared" si="40"/>
        <v>219807</v>
      </c>
      <c r="BT57" s="170">
        <f t="shared" si="41"/>
        <v>892339</v>
      </c>
      <c r="BU57" s="168" t="e">
        <f t="shared" si="51"/>
        <v>#DIV/0!</v>
      </c>
      <c r="BV57" s="169" t="e">
        <f t="shared" si="34"/>
        <v>#DIV/0!</v>
      </c>
      <c r="BW57" s="170" t="e">
        <f t="shared" si="35"/>
        <v>#DIV/0!</v>
      </c>
    </row>
    <row r="58" spans="2:75" s="131" customFormat="1" ht="39" customHeight="1" x14ac:dyDescent="0.25">
      <c r="B58" s="334">
        <v>38</v>
      </c>
      <c r="C58" s="505" t="s">
        <v>179</v>
      </c>
      <c r="D58" s="206" t="s">
        <v>145</v>
      </c>
      <c r="E58" s="208"/>
      <c r="F58" s="207">
        <v>1</v>
      </c>
      <c r="G58" s="204">
        <v>1540000</v>
      </c>
      <c r="H58" s="200">
        <f t="shared" si="7"/>
        <v>292600</v>
      </c>
      <c r="I58" s="201">
        <f t="shared" si="8"/>
        <v>1832600</v>
      </c>
      <c r="J58" s="475"/>
      <c r="K58" s="476"/>
      <c r="L58" s="476"/>
      <c r="M58" s="258">
        <f t="shared" si="36"/>
        <v>293220</v>
      </c>
      <c r="N58" s="202">
        <f t="shared" si="37"/>
        <v>68780</v>
      </c>
      <c r="O58" s="203">
        <f t="shared" si="45"/>
        <v>362000</v>
      </c>
      <c r="P58" s="475"/>
      <c r="Q58" s="476"/>
      <c r="R58" s="477"/>
      <c r="S58" s="272">
        <v>440000</v>
      </c>
      <c r="T58" s="204">
        <f t="shared" si="9"/>
        <v>83600</v>
      </c>
      <c r="U58" s="204">
        <f t="shared" si="16"/>
        <v>523600</v>
      </c>
      <c r="V58" s="204"/>
      <c r="W58" s="205">
        <f t="shared" si="17"/>
        <v>0</v>
      </c>
      <c r="X58" s="203">
        <f t="shared" si="18"/>
        <v>0</v>
      </c>
      <c r="Y58" s="544"/>
      <c r="Z58" s="545"/>
      <c r="AA58" s="546"/>
      <c r="AB58" s="544"/>
      <c r="AC58" s="545"/>
      <c r="AD58" s="546"/>
      <c r="AE58" s="164" cm="1">
        <f t="array" ref="AE58">+ROUND(AVERAGE(SMALL((G58,M58,S58),{1;2})),0)</f>
        <v>366610</v>
      </c>
      <c r="AF58" s="162">
        <f t="shared" si="32"/>
        <v>69656</v>
      </c>
      <c r="AG58" s="163">
        <f t="shared" si="38"/>
        <v>436266</v>
      </c>
      <c r="AH58" s="475"/>
      <c r="AI58" s="476"/>
      <c r="AJ58" s="477"/>
      <c r="AK58" s="285"/>
      <c r="AL58" s="162">
        <f t="shared" si="46"/>
        <v>757740</v>
      </c>
      <c r="AM58" s="163">
        <f t="shared" si="12"/>
        <v>143971</v>
      </c>
      <c r="AN58" s="163">
        <f t="shared" si="1"/>
        <v>901711</v>
      </c>
      <c r="AO58" s="475"/>
      <c r="AP58" s="476"/>
      <c r="AQ58" s="476"/>
      <c r="AR58" s="285"/>
      <c r="AS58" s="290">
        <f t="shared" si="2"/>
        <v>956480</v>
      </c>
      <c r="AT58" s="165"/>
      <c r="AU58" s="164">
        <f t="shared" si="47"/>
        <v>583520</v>
      </c>
      <c r="AV58" s="162">
        <f t="shared" si="20"/>
        <v>110869</v>
      </c>
      <c r="AW58" s="163">
        <f t="shared" si="3"/>
        <v>694389</v>
      </c>
      <c r="AX58" s="475"/>
      <c r="AY58" s="476"/>
      <c r="AZ58" s="476"/>
      <c r="BA58" s="285"/>
      <c r="BB58" s="291">
        <f t="shared" si="4"/>
        <v>1173390</v>
      </c>
      <c r="BD58" s="163" cm="1">
        <f t="array" ref="BD58">+ROUND(AVERAGE(SMALL((G58,M58,S58),{1;2})),0)</f>
        <v>366610</v>
      </c>
      <c r="BE58" s="163">
        <f t="shared" si="21"/>
        <v>69656</v>
      </c>
      <c r="BF58" s="163">
        <f t="shared" si="43"/>
        <v>436266</v>
      </c>
      <c r="BG58" s="475"/>
      <c r="BH58" s="476"/>
      <c r="BI58" s="476"/>
      <c r="BK58" s="166">
        <f t="shared" si="48"/>
        <v>366610</v>
      </c>
      <c r="BL58" s="167">
        <f t="shared" ref="BL58:BL59" si="52">+ROUND(BK58*19%,0)</f>
        <v>69656</v>
      </c>
      <c r="BM58" s="296">
        <f t="shared" si="44"/>
        <v>436266</v>
      </c>
      <c r="BN58" s="166" t="e">
        <f t="shared" si="49"/>
        <v>#DIV/0!</v>
      </c>
      <c r="BO58" s="167" t="e">
        <f t="shared" si="15"/>
        <v>#DIV/0!</v>
      </c>
      <c r="BP58" s="296">
        <v>0</v>
      </c>
      <c r="BR58" s="168">
        <f t="shared" si="50"/>
        <v>681421</v>
      </c>
      <c r="BS58" s="169">
        <f t="shared" si="40"/>
        <v>76319</v>
      </c>
      <c r="BT58" s="170">
        <f t="shared" si="41"/>
        <v>1439161</v>
      </c>
      <c r="BU58" s="168" t="e">
        <f t="shared" si="51"/>
        <v>#DIV/0!</v>
      </c>
      <c r="BV58" s="169" t="e">
        <f t="shared" si="34"/>
        <v>#DIV/0!</v>
      </c>
      <c r="BW58" s="170" t="e">
        <f t="shared" si="35"/>
        <v>#DIV/0!</v>
      </c>
    </row>
    <row r="59" spans="2:75" s="131" customFormat="1" ht="39" customHeight="1" x14ac:dyDescent="0.25">
      <c r="B59" s="334">
        <v>39</v>
      </c>
      <c r="C59" s="505"/>
      <c r="D59" s="206" t="s">
        <v>146</v>
      </c>
      <c r="E59" s="208"/>
      <c r="F59" s="207">
        <v>1</v>
      </c>
      <c r="G59" s="204">
        <v>1540000</v>
      </c>
      <c r="H59" s="200">
        <f t="shared" si="7"/>
        <v>292600</v>
      </c>
      <c r="I59" s="201">
        <f t="shared" si="8"/>
        <v>1832600</v>
      </c>
      <c r="J59" s="475"/>
      <c r="K59" s="476"/>
      <c r="L59" s="476"/>
      <c r="M59" s="258">
        <f t="shared" si="36"/>
        <v>293220</v>
      </c>
      <c r="N59" s="202">
        <f t="shared" si="37"/>
        <v>68780</v>
      </c>
      <c r="O59" s="203">
        <f t="shared" si="45"/>
        <v>362000</v>
      </c>
      <c r="P59" s="475"/>
      <c r="Q59" s="476"/>
      <c r="R59" s="477"/>
      <c r="S59" s="272">
        <v>440000</v>
      </c>
      <c r="T59" s="204">
        <f t="shared" si="9"/>
        <v>83600</v>
      </c>
      <c r="U59" s="204">
        <f t="shared" si="16"/>
        <v>523600</v>
      </c>
      <c r="V59" s="204"/>
      <c r="W59" s="205">
        <f t="shared" si="17"/>
        <v>0</v>
      </c>
      <c r="X59" s="203">
        <f t="shared" si="18"/>
        <v>0</v>
      </c>
      <c r="Y59" s="544"/>
      <c r="Z59" s="545"/>
      <c r="AA59" s="546"/>
      <c r="AB59" s="544"/>
      <c r="AC59" s="545"/>
      <c r="AD59" s="546"/>
      <c r="AE59" s="164" cm="1">
        <f t="array" ref="AE59">+ROUND(AVERAGE(SMALL((G59,M59,S59),{1;2})),0)</f>
        <v>366610</v>
      </c>
      <c r="AF59" s="162">
        <f t="shared" si="32"/>
        <v>69656</v>
      </c>
      <c r="AG59" s="163">
        <f t="shared" ref="AG59:AG122" si="53">ROUND((AE59+AF59)*F59,0)</f>
        <v>436266</v>
      </c>
      <c r="AH59" s="475"/>
      <c r="AI59" s="476"/>
      <c r="AJ59" s="477"/>
      <c r="AK59" s="285"/>
      <c r="AL59" s="162">
        <f t="shared" si="46"/>
        <v>757740</v>
      </c>
      <c r="AM59" s="163">
        <f t="shared" si="12"/>
        <v>143971</v>
      </c>
      <c r="AN59" s="163">
        <f t="shared" si="1"/>
        <v>901711</v>
      </c>
      <c r="AO59" s="475"/>
      <c r="AP59" s="476"/>
      <c r="AQ59" s="476"/>
      <c r="AR59" s="285"/>
      <c r="AS59" s="290">
        <f t="shared" si="2"/>
        <v>956480</v>
      </c>
      <c r="AT59" s="165"/>
      <c r="AU59" s="164">
        <f t="shared" si="47"/>
        <v>583520</v>
      </c>
      <c r="AV59" s="162">
        <f t="shared" si="20"/>
        <v>110869</v>
      </c>
      <c r="AW59" s="163">
        <f t="shared" si="3"/>
        <v>694389</v>
      </c>
      <c r="AX59" s="475"/>
      <c r="AY59" s="476"/>
      <c r="AZ59" s="476"/>
      <c r="BA59" s="285"/>
      <c r="BB59" s="291">
        <f t="shared" si="4"/>
        <v>1173390</v>
      </c>
      <c r="BD59" s="163" cm="1">
        <f t="array" ref="BD59">+ROUND(AVERAGE(SMALL((G59,M59,S59),{1;2})),0)</f>
        <v>366610</v>
      </c>
      <c r="BE59" s="163">
        <f t="shared" si="21"/>
        <v>69656</v>
      </c>
      <c r="BF59" s="163">
        <f t="shared" si="43"/>
        <v>436266</v>
      </c>
      <c r="BG59" s="475"/>
      <c r="BH59" s="476"/>
      <c r="BI59" s="476"/>
      <c r="BK59" s="166">
        <f t="shared" si="48"/>
        <v>366610</v>
      </c>
      <c r="BL59" s="167">
        <f t="shared" si="52"/>
        <v>69656</v>
      </c>
      <c r="BM59" s="296">
        <f t="shared" si="44"/>
        <v>436266</v>
      </c>
      <c r="BN59" s="166" t="e">
        <f t="shared" si="49"/>
        <v>#DIV/0!</v>
      </c>
      <c r="BO59" s="167" t="e">
        <f t="shared" si="15"/>
        <v>#DIV/0!</v>
      </c>
      <c r="BP59" s="296">
        <v>0</v>
      </c>
      <c r="BR59" s="168">
        <f t="shared" si="50"/>
        <v>681421</v>
      </c>
      <c r="BS59" s="169">
        <f t="shared" si="40"/>
        <v>76319</v>
      </c>
      <c r="BT59" s="170">
        <f t="shared" si="41"/>
        <v>1439161</v>
      </c>
      <c r="BU59" s="168" t="e">
        <f t="shared" si="51"/>
        <v>#DIV/0!</v>
      </c>
      <c r="BV59" s="169" t="e">
        <f t="shared" si="34"/>
        <v>#DIV/0!</v>
      </c>
      <c r="BW59" s="170" t="e">
        <f t="shared" si="35"/>
        <v>#DIV/0!</v>
      </c>
    </row>
    <row r="60" spans="2:75" s="131" customFormat="1" ht="39" customHeight="1" x14ac:dyDescent="0.25">
      <c r="B60" s="334">
        <v>40</v>
      </c>
      <c r="C60" s="505"/>
      <c r="D60" s="206" t="s">
        <v>147</v>
      </c>
      <c r="E60" s="208"/>
      <c r="F60" s="207">
        <v>1</v>
      </c>
      <c r="G60" s="204">
        <v>1540000</v>
      </c>
      <c r="H60" s="200">
        <f t="shared" si="7"/>
        <v>292600</v>
      </c>
      <c r="I60" s="201">
        <f t="shared" si="8"/>
        <v>1832600</v>
      </c>
      <c r="J60" s="475"/>
      <c r="K60" s="476"/>
      <c r="L60" s="476"/>
      <c r="M60" s="258">
        <f t="shared" si="36"/>
        <v>293220</v>
      </c>
      <c r="N60" s="202">
        <f t="shared" si="37"/>
        <v>68780</v>
      </c>
      <c r="O60" s="203">
        <f t="shared" si="45"/>
        <v>362000</v>
      </c>
      <c r="P60" s="475"/>
      <c r="Q60" s="476"/>
      <c r="R60" s="477"/>
      <c r="S60" s="272">
        <v>440000</v>
      </c>
      <c r="T60" s="204">
        <f t="shared" si="9"/>
        <v>83600</v>
      </c>
      <c r="U60" s="204">
        <f t="shared" si="16"/>
        <v>523600</v>
      </c>
      <c r="V60" s="204"/>
      <c r="W60" s="205">
        <f t="shared" si="17"/>
        <v>0</v>
      </c>
      <c r="X60" s="203">
        <f t="shared" si="18"/>
        <v>0</v>
      </c>
      <c r="Y60" s="544"/>
      <c r="Z60" s="545"/>
      <c r="AA60" s="546"/>
      <c r="AB60" s="544"/>
      <c r="AC60" s="545"/>
      <c r="AD60" s="546"/>
      <c r="AE60" s="164" cm="1">
        <f t="array" ref="AE60">+ROUND(AVERAGE(SMALL((G60,M60,S60),{1;2})),0)</f>
        <v>366610</v>
      </c>
      <c r="AF60" s="162">
        <f t="shared" si="32"/>
        <v>69656</v>
      </c>
      <c r="AG60" s="163">
        <f t="shared" si="53"/>
        <v>436266</v>
      </c>
      <c r="AH60" s="475"/>
      <c r="AI60" s="476"/>
      <c r="AJ60" s="477"/>
      <c r="AK60" s="285"/>
      <c r="AL60" s="162">
        <f t="shared" si="46"/>
        <v>757740</v>
      </c>
      <c r="AM60" s="163">
        <f t="shared" si="12"/>
        <v>143971</v>
      </c>
      <c r="AN60" s="163">
        <f t="shared" si="1"/>
        <v>901711</v>
      </c>
      <c r="AO60" s="475"/>
      <c r="AP60" s="476"/>
      <c r="AQ60" s="476"/>
      <c r="AR60" s="285"/>
      <c r="AS60" s="290">
        <f t="shared" si="2"/>
        <v>956480</v>
      </c>
      <c r="AT60" s="165"/>
      <c r="AU60" s="164">
        <f t="shared" si="47"/>
        <v>583520</v>
      </c>
      <c r="AV60" s="162">
        <f t="shared" si="20"/>
        <v>110869</v>
      </c>
      <c r="AW60" s="163">
        <f t="shared" si="3"/>
        <v>694389</v>
      </c>
      <c r="AX60" s="475"/>
      <c r="AY60" s="476"/>
      <c r="AZ60" s="476"/>
      <c r="BA60" s="285"/>
      <c r="BB60" s="291">
        <f t="shared" si="4"/>
        <v>1173390</v>
      </c>
      <c r="BD60" s="163" cm="1">
        <f t="array" ref="BD60">+ROUND(AVERAGE(SMALL((G60,M60,S60),{1;2})),0)</f>
        <v>366610</v>
      </c>
      <c r="BE60" s="163">
        <f t="shared" si="21"/>
        <v>69656</v>
      </c>
      <c r="BF60" s="163">
        <f t="shared" si="43"/>
        <v>436266</v>
      </c>
      <c r="BG60" s="475"/>
      <c r="BH60" s="476"/>
      <c r="BI60" s="476"/>
      <c r="BK60" s="166">
        <f t="shared" si="48"/>
        <v>366610</v>
      </c>
      <c r="BL60" s="167">
        <f t="shared" ref="BL60:BL91" si="54">+ROUND(BK60*19%,0)</f>
        <v>69656</v>
      </c>
      <c r="BM60" s="296">
        <f t="shared" si="44"/>
        <v>436266</v>
      </c>
      <c r="BN60" s="166" t="e">
        <f t="shared" si="49"/>
        <v>#DIV/0!</v>
      </c>
      <c r="BO60" s="167" t="e">
        <f t="shared" si="15"/>
        <v>#DIV/0!</v>
      </c>
      <c r="BP60" s="296">
        <v>0</v>
      </c>
      <c r="BR60" s="168">
        <f t="shared" si="50"/>
        <v>681421</v>
      </c>
      <c r="BS60" s="169">
        <f t="shared" si="40"/>
        <v>76319</v>
      </c>
      <c r="BT60" s="170">
        <f t="shared" si="41"/>
        <v>1439161</v>
      </c>
      <c r="BU60" s="168" t="e">
        <f t="shared" si="51"/>
        <v>#DIV/0!</v>
      </c>
      <c r="BV60" s="169" t="e">
        <f t="shared" si="34"/>
        <v>#DIV/0!</v>
      </c>
      <c r="BW60" s="170" t="e">
        <f t="shared" si="35"/>
        <v>#DIV/0!</v>
      </c>
    </row>
    <row r="61" spans="2:75" s="131" customFormat="1" ht="39" customHeight="1" x14ac:dyDescent="0.25">
      <c r="B61" s="334">
        <v>41</v>
      </c>
      <c r="C61" s="505"/>
      <c r="D61" s="206" t="s">
        <v>148</v>
      </c>
      <c r="E61" s="208"/>
      <c r="F61" s="207">
        <v>1</v>
      </c>
      <c r="G61" s="204">
        <v>1540000</v>
      </c>
      <c r="H61" s="200">
        <f t="shared" si="7"/>
        <v>292600</v>
      </c>
      <c r="I61" s="201">
        <f t="shared" si="8"/>
        <v>1832600</v>
      </c>
      <c r="J61" s="475"/>
      <c r="K61" s="476"/>
      <c r="L61" s="476"/>
      <c r="M61" s="258">
        <f t="shared" si="36"/>
        <v>293220</v>
      </c>
      <c r="N61" s="202">
        <f t="shared" si="37"/>
        <v>68780</v>
      </c>
      <c r="O61" s="203">
        <f t="shared" si="45"/>
        <v>362000</v>
      </c>
      <c r="P61" s="475"/>
      <c r="Q61" s="476"/>
      <c r="R61" s="477"/>
      <c r="S61" s="272">
        <v>440000</v>
      </c>
      <c r="T61" s="204">
        <f t="shared" si="9"/>
        <v>83600</v>
      </c>
      <c r="U61" s="204">
        <f t="shared" si="16"/>
        <v>523600</v>
      </c>
      <c r="V61" s="204"/>
      <c r="W61" s="205">
        <f t="shared" si="17"/>
        <v>0</v>
      </c>
      <c r="X61" s="203">
        <f t="shared" si="18"/>
        <v>0</v>
      </c>
      <c r="Y61" s="544"/>
      <c r="Z61" s="545"/>
      <c r="AA61" s="546"/>
      <c r="AB61" s="544"/>
      <c r="AC61" s="545"/>
      <c r="AD61" s="546"/>
      <c r="AE61" s="164" cm="1">
        <f t="array" ref="AE61">+ROUND(AVERAGE(SMALL((G61,M61,S61),{1;2})),0)</f>
        <v>366610</v>
      </c>
      <c r="AF61" s="162">
        <f t="shared" si="32"/>
        <v>69656</v>
      </c>
      <c r="AG61" s="163">
        <f t="shared" si="53"/>
        <v>436266</v>
      </c>
      <c r="AH61" s="475"/>
      <c r="AI61" s="476"/>
      <c r="AJ61" s="477"/>
      <c r="AK61" s="285"/>
      <c r="AL61" s="162">
        <f t="shared" si="46"/>
        <v>757740</v>
      </c>
      <c r="AM61" s="163">
        <f t="shared" si="12"/>
        <v>143971</v>
      </c>
      <c r="AN61" s="163">
        <f t="shared" si="1"/>
        <v>901711</v>
      </c>
      <c r="AO61" s="475"/>
      <c r="AP61" s="476"/>
      <c r="AQ61" s="476"/>
      <c r="AR61" s="285"/>
      <c r="AS61" s="290">
        <f t="shared" si="2"/>
        <v>956480</v>
      </c>
      <c r="AT61" s="165"/>
      <c r="AU61" s="164">
        <f t="shared" si="47"/>
        <v>583520</v>
      </c>
      <c r="AV61" s="162">
        <f t="shared" si="20"/>
        <v>110869</v>
      </c>
      <c r="AW61" s="163">
        <f t="shared" si="3"/>
        <v>694389</v>
      </c>
      <c r="AX61" s="475"/>
      <c r="AY61" s="476"/>
      <c r="AZ61" s="476"/>
      <c r="BA61" s="285"/>
      <c r="BB61" s="291">
        <f t="shared" si="4"/>
        <v>1173390</v>
      </c>
      <c r="BD61" s="163" cm="1">
        <f t="array" ref="BD61">+ROUND(AVERAGE(SMALL((G61,M61,S61),{1;2})),0)</f>
        <v>366610</v>
      </c>
      <c r="BE61" s="163">
        <f t="shared" si="21"/>
        <v>69656</v>
      </c>
      <c r="BF61" s="163">
        <f t="shared" si="43"/>
        <v>436266</v>
      </c>
      <c r="BG61" s="475"/>
      <c r="BH61" s="476"/>
      <c r="BI61" s="476"/>
      <c r="BK61" s="166">
        <f t="shared" si="48"/>
        <v>366610</v>
      </c>
      <c r="BL61" s="167">
        <f t="shared" si="54"/>
        <v>69656</v>
      </c>
      <c r="BM61" s="296">
        <f t="shared" si="44"/>
        <v>436266</v>
      </c>
      <c r="BN61" s="166" t="e">
        <f t="shared" si="49"/>
        <v>#DIV/0!</v>
      </c>
      <c r="BO61" s="167" t="e">
        <f t="shared" si="15"/>
        <v>#DIV/0!</v>
      </c>
      <c r="BP61" s="296">
        <v>0</v>
      </c>
      <c r="BR61" s="168">
        <f t="shared" si="50"/>
        <v>681421</v>
      </c>
      <c r="BS61" s="169">
        <f t="shared" si="40"/>
        <v>76319</v>
      </c>
      <c r="BT61" s="170">
        <f t="shared" si="41"/>
        <v>1439161</v>
      </c>
      <c r="BU61" s="168" t="e">
        <f t="shared" si="51"/>
        <v>#DIV/0!</v>
      </c>
      <c r="BV61" s="169" t="e">
        <f t="shared" si="34"/>
        <v>#DIV/0!</v>
      </c>
      <c r="BW61" s="170" t="e">
        <f t="shared" si="35"/>
        <v>#DIV/0!</v>
      </c>
    </row>
    <row r="62" spans="2:75" s="131" customFormat="1" ht="39" customHeight="1" x14ac:dyDescent="0.25">
      <c r="B62" s="334">
        <v>42</v>
      </c>
      <c r="C62" s="505"/>
      <c r="D62" s="206" t="s">
        <v>149</v>
      </c>
      <c r="E62" s="208"/>
      <c r="F62" s="207">
        <v>7</v>
      </c>
      <c r="G62" s="204">
        <v>1540000</v>
      </c>
      <c r="H62" s="200">
        <f t="shared" si="7"/>
        <v>292600</v>
      </c>
      <c r="I62" s="201">
        <f t="shared" si="8"/>
        <v>12828200</v>
      </c>
      <c r="J62" s="475"/>
      <c r="K62" s="476"/>
      <c r="L62" s="476"/>
      <c r="M62" s="258">
        <f t="shared" si="36"/>
        <v>293220</v>
      </c>
      <c r="N62" s="202">
        <f t="shared" si="37"/>
        <v>68780</v>
      </c>
      <c r="O62" s="203">
        <v>2534000</v>
      </c>
      <c r="P62" s="475"/>
      <c r="Q62" s="476"/>
      <c r="R62" s="477"/>
      <c r="S62" s="272">
        <v>440000</v>
      </c>
      <c r="T62" s="204">
        <f t="shared" si="9"/>
        <v>83600</v>
      </c>
      <c r="U62" s="204">
        <f t="shared" si="16"/>
        <v>3665200</v>
      </c>
      <c r="V62" s="204"/>
      <c r="W62" s="205">
        <f t="shared" si="17"/>
        <v>0</v>
      </c>
      <c r="X62" s="203">
        <f t="shared" si="18"/>
        <v>0</v>
      </c>
      <c r="Y62" s="544"/>
      <c r="Z62" s="545"/>
      <c r="AA62" s="546"/>
      <c r="AB62" s="544"/>
      <c r="AC62" s="545"/>
      <c r="AD62" s="546"/>
      <c r="AE62" s="164" cm="1">
        <f t="array" ref="AE62">+ROUND(AVERAGE(SMALL((G62,M62,S62),{1;2})),0)</f>
        <v>366610</v>
      </c>
      <c r="AF62" s="162">
        <f t="shared" si="32"/>
        <v>69656</v>
      </c>
      <c r="AG62" s="163">
        <f t="shared" si="53"/>
        <v>3053862</v>
      </c>
      <c r="AH62" s="475"/>
      <c r="AI62" s="476"/>
      <c r="AJ62" s="477"/>
      <c r="AK62" s="285"/>
      <c r="AL62" s="162">
        <f t="shared" si="46"/>
        <v>757740</v>
      </c>
      <c r="AM62" s="163">
        <f t="shared" si="12"/>
        <v>143971</v>
      </c>
      <c r="AN62" s="163">
        <f t="shared" si="1"/>
        <v>6311977</v>
      </c>
      <c r="AO62" s="475"/>
      <c r="AP62" s="476"/>
      <c r="AQ62" s="476"/>
      <c r="AR62" s="285"/>
      <c r="AS62" s="290">
        <f t="shared" si="2"/>
        <v>956480</v>
      </c>
      <c r="AT62" s="165"/>
      <c r="AU62" s="164">
        <f t="shared" si="47"/>
        <v>583520</v>
      </c>
      <c r="AV62" s="162">
        <f t="shared" si="20"/>
        <v>110869</v>
      </c>
      <c r="AW62" s="163">
        <f t="shared" si="3"/>
        <v>4860723</v>
      </c>
      <c r="AX62" s="475"/>
      <c r="AY62" s="476"/>
      <c r="AZ62" s="476"/>
      <c r="BA62" s="285"/>
      <c r="BB62" s="291">
        <f t="shared" si="4"/>
        <v>1173390</v>
      </c>
      <c r="BD62" s="163" cm="1">
        <f t="array" ref="BD62">+ROUND(AVERAGE(SMALL((G62,M62,S62),{1;2})),0)</f>
        <v>366610</v>
      </c>
      <c r="BE62" s="163">
        <f t="shared" si="21"/>
        <v>69656</v>
      </c>
      <c r="BF62" s="163">
        <f t="shared" si="43"/>
        <v>3053862</v>
      </c>
      <c r="BG62" s="475"/>
      <c r="BH62" s="476"/>
      <c r="BI62" s="476"/>
      <c r="BK62" s="166">
        <f t="shared" si="48"/>
        <v>366610</v>
      </c>
      <c r="BL62" s="167">
        <f t="shared" si="54"/>
        <v>69656</v>
      </c>
      <c r="BM62" s="296">
        <f t="shared" si="44"/>
        <v>3053862</v>
      </c>
      <c r="BN62" s="166" t="e">
        <f t="shared" si="49"/>
        <v>#DIV/0!</v>
      </c>
      <c r="BO62" s="167" t="e">
        <f t="shared" si="15"/>
        <v>#DIV/0!</v>
      </c>
      <c r="BP62" s="296">
        <v>0</v>
      </c>
      <c r="BR62" s="168">
        <f t="shared" si="50"/>
        <v>681421</v>
      </c>
      <c r="BS62" s="169">
        <f t="shared" si="40"/>
        <v>76319</v>
      </c>
      <c r="BT62" s="170">
        <f t="shared" si="41"/>
        <v>1439161</v>
      </c>
      <c r="BU62" s="168" t="e">
        <f t="shared" si="51"/>
        <v>#DIV/0!</v>
      </c>
      <c r="BV62" s="169" t="e">
        <f t="shared" si="34"/>
        <v>#DIV/0!</v>
      </c>
      <c r="BW62" s="170" t="e">
        <f t="shared" si="35"/>
        <v>#DIV/0!</v>
      </c>
    </row>
    <row r="63" spans="2:75" s="131" customFormat="1" ht="39" customHeight="1" x14ac:dyDescent="0.25">
      <c r="B63" s="334">
        <v>43</v>
      </c>
      <c r="C63" s="505"/>
      <c r="D63" s="206" t="s">
        <v>150</v>
      </c>
      <c r="E63" s="208"/>
      <c r="F63" s="207">
        <v>1</v>
      </c>
      <c r="G63" s="204">
        <v>1540000</v>
      </c>
      <c r="H63" s="200">
        <f t="shared" si="7"/>
        <v>292600</v>
      </c>
      <c r="I63" s="201">
        <f t="shared" si="8"/>
        <v>1832600</v>
      </c>
      <c r="J63" s="475"/>
      <c r="K63" s="476"/>
      <c r="L63" s="476"/>
      <c r="M63" s="258">
        <f t="shared" si="36"/>
        <v>293220</v>
      </c>
      <c r="N63" s="202">
        <f t="shared" si="37"/>
        <v>68780</v>
      </c>
      <c r="O63" s="203">
        <f t="shared" ref="O63:O97" si="55">362000</f>
        <v>362000</v>
      </c>
      <c r="P63" s="475"/>
      <c r="Q63" s="476"/>
      <c r="R63" s="477"/>
      <c r="S63" s="272">
        <v>440000</v>
      </c>
      <c r="T63" s="204">
        <f t="shared" si="9"/>
        <v>83600</v>
      </c>
      <c r="U63" s="204">
        <f t="shared" si="16"/>
        <v>523600</v>
      </c>
      <c r="V63" s="204"/>
      <c r="W63" s="205">
        <f t="shared" si="17"/>
        <v>0</v>
      </c>
      <c r="X63" s="203">
        <f t="shared" si="18"/>
        <v>0</v>
      </c>
      <c r="Y63" s="544"/>
      <c r="Z63" s="545"/>
      <c r="AA63" s="546"/>
      <c r="AB63" s="544"/>
      <c r="AC63" s="545"/>
      <c r="AD63" s="546"/>
      <c r="AE63" s="164" cm="1">
        <f t="array" ref="AE63">+ROUND(AVERAGE(SMALL((G63,M63,S63),{1;2})),0)</f>
        <v>366610</v>
      </c>
      <c r="AF63" s="162">
        <f t="shared" si="32"/>
        <v>69656</v>
      </c>
      <c r="AG63" s="163">
        <f t="shared" si="53"/>
        <v>436266</v>
      </c>
      <c r="AH63" s="475"/>
      <c r="AI63" s="476"/>
      <c r="AJ63" s="477"/>
      <c r="AK63" s="285"/>
      <c r="AL63" s="162">
        <f t="shared" si="46"/>
        <v>757740</v>
      </c>
      <c r="AM63" s="163">
        <f t="shared" si="12"/>
        <v>143971</v>
      </c>
      <c r="AN63" s="163">
        <f t="shared" si="1"/>
        <v>901711</v>
      </c>
      <c r="AO63" s="475"/>
      <c r="AP63" s="476"/>
      <c r="AQ63" s="476"/>
      <c r="AR63" s="285"/>
      <c r="AS63" s="290">
        <f t="shared" si="2"/>
        <v>956480</v>
      </c>
      <c r="AT63" s="165"/>
      <c r="AU63" s="164">
        <f t="shared" si="47"/>
        <v>583520</v>
      </c>
      <c r="AV63" s="162">
        <f t="shared" si="20"/>
        <v>110869</v>
      </c>
      <c r="AW63" s="163">
        <f t="shared" si="3"/>
        <v>694389</v>
      </c>
      <c r="AX63" s="475"/>
      <c r="AY63" s="476"/>
      <c r="AZ63" s="476"/>
      <c r="BA63" s="285"/>
      <c r="BB63" s="291">
        <f t="shared" si="4"/>
        <v>1173390</v>
      </c>
      <c r="BD63" s="163" cm="1">
        <f t="array" ref="BD63">+ROUND(AVERAGE(SMALL((G63,M63,S63),{1;2})),0)</f>
        <v>366610</v>
      </c>
      <c r="BE63" s="163">
        <f t="shared" si="21"/>
        <v>69656</v>
      </c>
      <c r="BF63" s="163">
        <f t="shared" si="43"/>
        <v>436266</v>
      </c>
      <c r="BG63" s="475"/>
      <c r="BH63" s="476"/>
      <c r="BI63" s="476"/>
      <c r="BK63" s="166">
        <f t="shared" si="48"/>
        <v>366610</v>
      </c>
      <c r="BL63" s="167">
        <f t="shared" si="54"/>
        <v>69656</v>
      </c>
      <c r="BM63" s="296">
        <f t="shared" si="44"/>
        <v>436266</v>
      </c>
      <c r="BN63" s="166" t="e">
        <f t="shared" si="49"/>
        <v>#DIV/0!</v>
      </c>
      <c r="BO63" s="167" t="e">
        <f t="shared" si="15"/>
        <v>#DIV/0!</v>
      </c>
      <c r="BP63" s="296">
        <v>0</v>
      </c>
      <c r="BR63" s="168">
        <f t="shared" si="50"/>
        <v>681421</v>
      </c>
      <c r="BS63" s="169">
        <f t="shared" si="40"/>
        <v>76319</v>
      </c>
      <c r="BT63" s="170">
        <f t="shared" si="41"/>
        <v>1439161</v>
      </c>
      <c r="BU63" s="168" t="e">
        <f t="shared" si="51"/>
        <v>#DIV/0!</v>
      </c>
      <c r="BV63" s="169" t="e">
        <f t="shared" si="34"/>
        <v>#DIV/0!</v>
      </c>
      <c r="BW63" s="170" t="e">
        <f t="shared" si="35"/>
        <v>#DIV/0!</v>
      </c>
    </row>
    <row r="64" spans="2:75" s="131" customFormat="1" ht="39" customHeight="1" x14ac:dyDescent="0.25">
      <c r="B64" s="334">
        <v>44</v>
      </c>
      <c r="C64" s="505"/>
      <c r="D64" s="206" t="s">
        <v>151</v>
      </c>
      <c r="E64" s="208"/>
      <c r="F64" s="207">
        <v>1</v>
      </c>
      <c r="G64" s="204">
        <v>1540000</v>
      </c>
      <c r="H64" s="200">
        <f t="shared" si="7"/>
        <v>292600</v>
      </c>
      <c r="I64" s="201">
        <f t="shared" si="8"/>
        <v>1832600</v>
      </c>
      <c r="J64" s="475"/>
      <c r="K64" s="476"/>
      <c r="L64" s="476"/>
      <c r="M64" s="258">
        <f t="shared" si="36"/>
        <v>293220</v>
      </c>
      <c r="N64" s="202">
        <f t="shared" si="37"/>
        <v>68780</v>
      </c>
      <c r="O64" s="203">
        <f t="shared" si="55"/>
        <v>362000</v>
      </c>
      <c r="P64" s="475"/>
      <c r="Q64" s="476"/>
      <c r="R64" s="477"/>
      <c r="S64" s="272">
        <v>440000</v>
      </c>
      <c r="T64" s="204">
        <f t="shared" si="9"/>
        <v>83600</v>
      </c>
      <c r="U64" s="204">
        <f t="shared" si="16"/>
        <v>523600</v>
      </c>
      <c r="V64" s="204"/>
      <c r="W64" s="205">
        <f t="shared" si="17"/>
        <v>0</v>
      </c>
      <c r="X64" s="203">
        <f t="shared" si="18"/>
        <v>0</v>
      </c>
      <c r="Y64" s="544"/>
      <c r="Z64" s="545"/>
      <c r="AA64" s="546"/>
      <c r="AB64" s="544"/>
      <c r="AC64" s="545"/>
      <c r="AD64" s="546"/>
      <c r="AE64" s="164" cm="1">
        <f t="array" ref="AE64">+ROUND(AVERAGE(SMALL((G64,M64,S64),{1;2})),0)</f>
        <v>366610</v>
      </c>
      <c r="AF64" s="162">
        <f t="shared" si="32"/>
        <v>69656</v>
      </c>
      <c r="AG64" s="163">
        <f t="shared" si="53"/>
        <v>436266</v>
      </c>
      <c r="AH64" s="475"/>
      <c r="AI64" s="476"/>
      <c r="AJ64" s="477"/>
      <c r="AK64" s="285"/>
      <c r="AL64" s="162">
        <f t="shared" si="46"/>
        <v>757740</v>
      </c>
      <c r="AM64" s="163">
        <f t="shared" si="12"/>
        <v>143971</v>
      </c>
      <c r="AN64" s="163">
        <f t="shared" si="1"/>
        <v>901711</v>
      </c>
      <c r="AO64" s="475"/>
      <c r="AP64" s="476"/>
      <c r="AQ64" s="476"/>
      <c r="AR64" s="285"/>
      <c r="AS64" s="290">
        <f t="shared" si="2"/>
        <v>956480</v>
      </c>
      <c r="AT64" s="165"/>
      <c r="AU64" s="164">
        <f t="shared" si="47"/>
        <v>583520</v>
      </c>
      <c r="AV64" s="162">
        <f t="shared" si="20"/>
        <v>110869</v>
      </c>
      <c r="AW64" s="163">
        <f t="shared" si="3"/>
        <v>694389</v>
      </c>
      <c r="AX64" s="475"/>
      <c r="AY64" s="476"/>
      <c r="AZ64" s="476"/>
      <c r="BA64" s="285"/>
      <c r="BB64" s="291">
        <f t="shared" si="4"/>
        <v>1173390</v>
      </c>
      <c r="BD64" s="163" cm="1">
        <f t="array" ref="BD64">+ROUND(AVERAGE(SMALL((G64,M64,S64),{1;2})),0)</f>
        <v>366610</v>
      </c>
      <c r="BE64" s="163">
        <f t="shared" si="21"/>
        <v>69656</v>
      </c>
      <c r="BF64" s="163">
        <f t="shared" si="43"/>
        <v>436266</v>
      </c>
      <c r="BG64" s="475"/>
      <c r="BH64" s="476"/>
      <c r="BI64" s="476"/>
      <c r="BK64" s="166">
        <f t="shared" si="48"/>
        <v>366610</v>
      </c>
      <c r="BL64" s="167">
        <f t="shared" si="54"/>
        <v>69656</v>
      </c>
      <c r="BM64" s="296">
        <f t="shared" si="44"/>
        <v>436266</v>
      </c>
      <c r="BN64" s="166" t="e">
        <f t="shared" si="49"/>
        <v>#DIV/0!</v>
      </c>
      <c r="BO64" s="167" t="e">
        <f t="shared" si="15"/>
        <v>#DIV/0!</v>
      </c>
      <c r="BP64" s="296">
        <v>0</v>
      </c>
      <c r="BR64" s="168">
        <f t="shared" si="50"/>
        <v>681421</v>
      </c>
      <c r="BS64" s="169">
        <f t="shared" si="40"/>
        <v>76319</v>
      </c>
      <c r="BT64" s="170">
        <f t="shared" si="41"/>
        <v>1439161</v>
      </c>
      <c r="BU64" s="168" t="e">
        <f t="shared" si="51"/>
        <v>#DIV/0!</v>
      </c>
      <c r="BV64" s="169" t="e">
        <f t="shared" si="34"/>
        <v>#DIV/0!</v>
      </c>
      <c r="BW64" s="170" t="e">
        <f t="shared" si="35"/>
        <v>#DIV/0!</v>
      </c>
    </row>
    <row r="65" spans="2:75" s="131" customFormat="1" ht="39" customHeight="1" x14ac:dyDescent="0.25">
      <c r="B65" s="334">
        <v>45</v>
      </c>
      <c r="C65" s="505"/>
      <c r="D65" s="206" t="s">
        <v>152</v>
      </c>
      <c r="E65" s="208"/>
      <c r="F65" s="207">
        <v>1</v>
      </c>
      <c r="G65" s="204">
        <v>1540000</v>
      </c>
      <c r="H65" s="200">
        <f t="shared" si="7"/>
        <v>292600</v>
      </c>
      <c r="I65" s="201">
        <f t="shared" si="8"/>
        <v>1832600</v>
      </c>
      <c r="J65" s="475"/>
      <c r="K65" s="476"/>
      <c r="L65" s="476"/>
      <c r="M65" s="258">
        <f t="shared" si="36"/>
        <v>293220</v>
      </c>
      <c r="N65" s="202">
        <f t="shared" si="37"/>
        <v>68780</v>
      </c>
      <c r="O65" s="203">
        <f t="shared" si="55"/>
        <v>362000</v>
      </c>
      <c r="P65" s="475"/>
      <c r="Q65" s="476"/>
      <c r="R65" s="477"/>
      <c r="S65" s="272">
        <v>440000</v>
      </c>
      <c r="T65" s="204">
        <f t="shared" si="9"/>
        <v>83600</v>
      </c>
      <c r="U65" s="204">
        <f t="shared" si="16"/>
        <v>523600</v>
      </c>
      <c r="V65" s="204"/>
      <c r="W65" s="205">
        <f t="shared" si="17"/>
        <v>0</v>
      </c>
      <c r="X65" s="203">
        <f t="shared" si="18"/>
        <v>0</v>
      </c>
      <c r="Y65" s="544"/>
      <c r="Z65" s="545"/>
      <c r="AA65" s="546"/>
      <c r="AB65" s="544"/>
      <c r="AC65" s="545"/>
      <c r="AD65" s="546"/>
      <c r="AE65" s="164" cm="1">
        <f t="array" ref="AE65">+ROUND(AVERAGE(SMALL((G65,M65,S65),{1;2})),0)</f>
        <v>366610</v>
      </c>
      <c r="AF65" s="162">
        <f t="shared" si="32"/>
        <v>69656</v>
      </c>
      <c r="AG65" s="163">
        <f t="shared" si="53"/>
        <v>436266</v>
      </c>
      <c r="AH65" s="475"/>
      <c r="AI65" s="476"/>
      <c r="AJ65" s="477"/>
      <c r="AK65" s="285"/>
      <c r="AL65" s="162">
        <f t="shared" si="46"/>
        <v>757740</v>
      </c>
      <c r="AM65" s="163">
        <f t="shared" si="12"/>
        <v>143971</v>
      </c>
      <c r="AN65" s="163">
        <f t="shared" si="1"/>
        <v>901711</v>
      </c>
      <c r="AO65" s="475"/>
      <c r="AP65" s="476"/>
      <c r="AQ65" s="476"/>
      <c r="AR65" s="285"/>
      <c r="AS65" s="290">
        <f t="shared" si="2"/>
        <v>956480</v>
      </c>
      <c r="AT65" s="165"/>
      <c r="AU65" s="164">
        <f t="shared" si="47"/>
        <v>583520</v>
      </c>
      <c r="AV65" s="162">
        <f t="shared" si="20"/>
        <v>110869</v>
      </c>
      <c r="AW65" s="163">
        <f t="shared" si="3"/>
        <v>694389</v>
      </c>
      <c r="AX65" s="475"/>
      <c r="AY65" s="476"/>
      <c r="AZ65" s="476"/>
      <c r="BA65" s="285"/>
      <c r="BB65" s="291">
        <f t="shared" si="4"/>
        <v>1173390</v>
      </c>
      <c r="BD65" s="163" cm="1">
        <f t="array" ref="BD65">+ROUND(AVERAGE(SMALL((G65,M65,S65),{1;2})),0)</f>
        <v>366610</v>
      </c>
      <c r="BE65" s="163">
        <f t="shared" si="21"/>
        <v>69656</v>
      </c>
      <c r="BF65" s="163">
        <f t="shared" si="43"/>
        <v>436266</v>
      </c>
      <c r="BG65" s="475"/>
      <c r="BH65" s="476"/>
      <c r="BI65" s="476"/>
      <c r="BK65" s="166">
        <f t="shared" si="48"/>
        <v>366610</v>
      </c>
      <c r="BL65" s="167">
        <f t="shared" si="54"/>
        <v>69656</v>
      </c>
      <c r="BM65" s="296">
        <f t="shared" si="44"/>
        <v>436266</v>
      </c>
      <c r="BN65" s="166" t="e">
        <f t="shared" si="49"/>
        <v>#DIV/0!</v>
      </c>
      <c r="BO65" s="167" t="e">
        <f t="shared" si="15"/>
        <v>#DIV/0!</v>
      </c>
      <c r="BP65" s="296">
        <v>0</v>
      </c>
      <c r="BR65" s="168">
        <f t="shared" si="50"/>
        <v>681421</v>
      </c>
      <c r="BS65" s="169">
        <f t="shared" si="40"/>
        <v>76319</v>
      </c>
      <c r="BT65" s="170">
        <f t="shared" si="41"/>
        <v>1439161</v>
      </c>
      <c r="BU65" s="168" t="e">
        <f t="shared" si="51"/>
        <v>#DIV/0!</v>
      </c>
      <c r="BV65" s="169" t="e">
        <f t="shared" si="34"/>
        <v>#DIV/0!</v>
      </c>
      <c r="BW65" s="170" t="e">
        <f t="shared" si="35"/>
        <v>#DIV/0!</v>
      </c>
    </row>
    <row r="66" spans="2:75" s="131" customFormat="1" ht="39" customHeight="1" x14ac:dyDescent="0.25">
      <c r="B66" s="334">
        <v>46</v>
      </c>
      <c r="C66" s="505"/>
      <c r="D66" s="206" t="s">
        <v>153</v>
      </c>
      <c r="E66" s="208"/>
      <c r="F66" s="207">
        <v>1</v>
      </c>
      <c r="G66" s="204">
        <v>1540000</v>
      </c>
      <c r="H66" s="200">
        <f t="shared" si="7"/>
        <v>292600</v>
      </c>
      <c r="I66" s="201">
        <f t="shared" si="8"/>
        <v>1832600</v>
      </c>
      <c r="J66" s="475"/>
      <c r="K66" s="476"/>
      <c r="L66" s="476"/>
      <c r="M66" s="258">
        <f t="shared" si="36"/>
        <v>293220</v>
      </c>
      <c r="N66" s="202">
        <f t="shared" si="37"/>
        <v>68780</v>
      </c>
      <c r="O66" s="203">
        <f t="shared" si="55"/>
        <v>362000</v>
      </c>
      <c r="P66" s="475"/>
      <c r="Q66" s="476"/>
      <c r="R66" s="477"/>
      <c r="S66" s="272">
        <v>440000</v>
      </c>
      <c r="T66" s="204">
        <f t="shared" si="9"/>
        <v>83600</v>
      </c>
      <c r="U66" s="204">
        <f t="shared" si="16"/>
        <v>523600</v>
      </c>
      <c r="V66" s="204"/>
      <c r="W66" s="205">
        <f t="shared" si="17"/>
        <v>0</v>
      </c>
      <c r="X66" s="203">
        <f t="shared" si="18"/>
        <v>0</v>
      </c>
      <c r="Y66" s="544"/>
      <c r="Z66" s="545"/>
      <c r="AA66" s="546"/>
      <c r="AB66" s="544"/>
      <c r="AC66" s="545"/>
      <c r="AD66" s="546"/>
      <c r="AE66" s="164" cm="1">
        <f t="array" ref="AE66">+ROUND(AVERAGE(SMALL((G66,M66,S66),{1;2})),0)</f>
        <v>366610</v>
      </c>
      <c r="AF66" s="162">
        <f t="shared" si="32"/>
        <v>69656</v>
      </c>
      <c r="AG66" s="163">
        <f t="shared" si="53"/>
        <v>436266</v>
      </c>
      <c r="AH66" s="475"/>
      <c r="AI66" s="476"/>
      <c r="AJ66" s="477"/>
      <c r="AK66" s="285"/>
      <c r="AL66" s="162">
        <f t="shared" si="46"/>
        <v>757740</v>
      </c>
      <c r="AM66" s="163">
        <f t="shared" si="12"/>
        <v>143971</v>
      </c>
      <c r="AN66" s="163">
        <f t="shared" si="1"/>
        <v>901711</v>
      </c>
      <c r="AO66" s="475"/>
      <c r="AP66" s="476"/>
      <c r="AQ66" s="476"/>
      <c r="AR66" s="285"/>
      <c r="AS66" s="290">
        <f t="shared" si="2"/>
        <v>956480</v>
      </c>
      <c r="AT66" s="165"/>
      <c r="AU66" s="164">
        <f t="shared" si="47"/>
        <v>583520</v>
      </c>
      <c r="AV66" s="162">
        <f t="shared" si="20"/>
        <v>110869</v>
      </c>
      <c r="AW66" s="163">
        <f t="shared" si="3"/>
        <v>694389</v>
      </c>
      <c r="AX66" s="475"/>
      <c r="AY66" s="476"/>
      <c r="AZ66" s="476"/>
      <c r="BA66" s="285"/>
      <c r="BB66" s="291">
        <f t="shared" si="4"/>
        <v>1173390</v>
      </c>
      <c r="BD66" s="163" cm="1">
        <f t="array" ref="BD66">+ROUND(AVERAGE(SMALL((G66,M66,S66),{1;2})),0)</f>
        <v>366610</v>
      </c>
      <c r="BE66" s="163">
        <f t="shared" si="21"/>
        <v>69656</v>
      </c>
      <c r="BF66" s="163">
        <f t="shared" si="43"/>
        <v>436266</v>
      </c>
      <c r="BG66" s="475"/>
      <c r="BH66" s="476"/>
      <c r="BI66" s="476"/>
      <c r="BK66" s="166">
        <f t="shared" si="48"/>
        <v>366610</v>
      </c>
      <c r="BL66" s="167">
        <f t="shared" si="54"/>
        <v>69656</v>
      </c>
      <c r="BM66" s="296">
        <f t="shared" si="44"/>
        <v>436266</v>
      </c>
      <c r="BN66" s="166" t="e">
        <f t="shared" si="49"/>
        <v>#DIV/0!</v>
      </c>
      <c r="BO66" s="167" t="e">
        <f t="shared" si="15"/>
        <v>#DIV/0!</v>
      </c>
      <c r="BP66" s="296">
        <v>0</v>
      </c>
      <c r="BR66" s="168">
        <f t="shared" si="50"/>
        <v>681421</v>
      </c>
      <c r="BS66" s="169">
        <f t="shared" si="40"/>
        <v>76319</v>
      </c>
      <c r="BT66" s="170">
        <f t="shared" si="41"/>
        <v>1439161</v>
      </c>
      <c r="BU66" s="168" t="e">
        <f t="shared" si="51"/>
        <v>#DIV/0!</v>
      </c>
      <c r="BV66" s="169" t="e">
        <f t="shared" si="34"/>
        <v>#DIV/0!</v>
      </c>
      <c r="BW66" s="170" t="e">
        <f t="shared" si="35"/>
        <v>#DIV/0!</v>
      </c>
    </row>
    <row r="67" spans="2:75" s="131" customFormat="1" ht="39" customHeight="1" x14ac:dyDescent="0.25">
      <c r="B67" s="334">
        <v>47</v>
      </c>
      <c r="C67" s="505"/>
      <c r="D67" s="206" t="s">
        <v>154</v>
      </c>
      <c r="E67" s="208"/>
      <c r="F67" s="207">
        <v>1</v>
      </c>
      <c r="G67" s="204">
        <v>1540000</v>
      </c>
      <c r="H67" s="200">
        <f t="shared" si="7"/>
        <v>292600</v>
      </c>
      <c r="I67" s="201">
        <f t="shared" si="8"/>
        <v>1832600</v>
      </c>
      <c r="J67" s="475"/>
      <c r="K67" s="476"/>
      <c r="L67" s="476"/>
      <c r="M67" s="258">
        <f t="shared" si="36"/>
        <v>293220</v>
      </c>
      <c r="N67" s="202">
        <f t="shared" si="37"/>
        <v>68780</v>
      </c>
      <c r="O67" s="203">
        <f t="shared" si="55"/>
        <v>362000</v>
      </c>
      <c r="P67" s="475"/>
      <c r="Q67" s="476"/>
      <c r="R67" s="477"/>
      <c r="S67" s="272">
        <v>440000</v>
      </c>
      <c r="T67" s="204">
        <f t="shared" si="9"/>
        <v>83600</v>
      </c>
      <c r="U67" s="204">
        <f t="shared" si="16"/>
        <v>523600</v>
      </c>
      <c r="V67" s="204"/>
      <c r="W67" s="205">
        <f t="shared" si="17"/>
        <v>0</v>
      </c>
      <c r="X67" s="203">
        <f t="shared" si="18"/>
        <v>0</v>
      </c>
      <c r="Y67" s="544"/>
      <c r="Z67" s="545"/>
      <c r="AA67" s="546"/>
      <c r="AB67" s="544"/>
      <c r="AC67" s="545"/>
      <c r="AD67" s="546"/>
      <c r="AE67" s="164" cm="1">
        <f t="array" ref="AE67">+ROUND(AVERAGE(SMALL((G67,M67,S67),{1;2})),0)</f>
        <v>366610</v>
      </c>
      <c r="AF67" s="162">
        <f t="shared" si="32"/>
        <v>69656</v>
      </c>
      <c r="AG67" s="163">
        <f t="shared" si="53"/>
        <v>436266</v>
      </c>
      <c r="AH67" s="475"/>
      <c r="AI67" s="476"/>
      <c r="AJ67" s="477"/>
      <c r="AK67" s="285"/>
      <c r="AL67" s="162">
        <f t="shared" si="46"/>
        <v>757740</v>
      </c>
      <c r="AM67" s="163">
        <f t="shared" si="12"/>
        <v>143971</v>
      </c>
      <c r="AN67" s="163">
        <f t="shared" si="1"/>
        <v>901711</v>
      </c>
      <c r="AO67" s="475"/>
      <c r="AP67" s="476"/>
      <c r="AQ67" s="476"/>
      <c r="AR67" s="285"/>
      <c r="AS67" s="290">
        <f t="shared" si="2"/>
        <v>956480</v>
      </c>
      <c r="AT67" s="165"/>
      <c r="AU67" s="164">
        <f t="shared" si="47"/>
        <v>583520</v>
      </c>
      <c r="AV67" s="162">
        <f t="shared" si="20"/>
        <v>110869</v>
      </c>
      <c r="AW67" s="163">
        <f t="shared" si="3"/>
        <v>694389</v>
      </c>
      <c r="AX67" s="475"/>
      <c r="AY67" s="476"/>
      <c r="AZ67" s="476"/>
      <c r="BA67" s="285"/>
      <c r="BB67" s="291">
        <f t="shared" si="4"/>
        <v>1173390</v>
      </c>
      <c r="BD67" s="163" cm="1">
        <f t="array" ref="BD67">+ROUND(AVERAGE(SMALL((G67,M67,S67),{1;2})),0)</f>
        <v>366610</v>
      </c>
      <c r="BE67" s="163">
        <f t="shared" si="21"/>
        <v>69656</v>
      </c>
      <c r="BF67" s="163">
        <f t="shared" si="43"/>
        <v>436266</v>
      </c>
      <c r="BG67" s="475"/>
      <c r="BH67" s="476"/>
      <c r="BI67" s="476"/>
      <c r="BK67" s="166">
        <f t="shared" si="48"/>
        <v>366610</v>
      </c>
      <c r="BL67" s="167">
        <f t="shared" si="54"/>
        <v>69656</v>
      </c>
      <c r="BM67" s="296">
        <f t="shared" si="44"/>
        <v>436266</v>
      </c>
      <c r="BN67" s="166" t="e">
        <f t="shared" si="49"/>
        <v>#DIV/0!</v>
      </c>
      <c r="BO67" s="167" t="e">
        <f t="shared" si="15"/>
        <v>#DIV/0!</v>
      </c>
      <c r="BP67" s="296">
        <v>0</v>
      </c>
      <c r="BR67" s="168">
        <f t="shared" si="50"/>
        <v>681421</v>
      </c>
      <c r="BS67" s="169">
        <f t="shared" si="40"/>
        <v>76319</v>
      </c>
      <c r="BT67" s="170">
        <f t="shared" si="41"/>
        <v>1439161</v>
      </c>
      <c r="BU67" s="168" t="e">
        <f t="shared" si="51"/>
        <v>#DIV/0!</v>
      </c>
      <c r="BV67" s="169" t="e">
        <f t="shared" si="34"/>
        <v>#DIV/0!</v>
      </c>
      <c r="BW67" s="170" t="e">
        <f t="shared" si="35"/>
        <v>#DIV/0!</v>
      </c>
    </row>
    <row r="68" spans="2:75" s="131" customFormat="1" ht="39" customHeight="1" x14ac:dyDescent="0.25">
      <c r="B68" s="334">
        <v>48</v>
      </c>
      <c r="C68" s="505"/>
      <c r="D68" s="206" t="s">
        <v>155</v>
      </c>
      <c r="E68" s="208"/>
      <c r="F68" s="207">
        <v>1</v>
      </c>
      <c r="G68" s="204">
        <v>1540000</v>
      </c>
      <c r="H68" s="200">
        <f t="shared" si="7"/>
        <v>292600</v>
      </c>
      <c r="I68" s="201">
        <f t="shared" si="8"/>
        <v>1832600</v>
      </c>
      <c r="J68" s="475"/>
      <c r="K68" s="476"/>
      <c r="L68" s="476"/>
      <c r="M68" s="258">
        <f t="shared" si="36"/>
        <v>293220</v>
      </c>
      <c r="N68" s="202">
        <f t="shared" si="37"/>
        <v>68780</v>
      </c>
      <c r="O68" s="203">
        <f t="shared" si="55"/>
        <v>362000</v>
      </c>
      <c r="P68" s="475"/>
      <c r="Q68" s="476"/>
      <c r="R68" s="477"/>
      <c r="S68" s="272">
        <v>440000</v>
      </c>
      <c r="T68" s="204">
        <f t="shared" si="9"/>
        <v>83600</v>
      </c>
      <c r="U68" s="204">
        <f t="shared" si="16"/>
        <v>523600</v>
      </c>
      <c r="V68" s="204"/>
      <c r="W68" s="205">
        <f t="shared" si="17"/>
        <v>0</v>
      </c>
      <c r="X68" s="203">
        <f t="shared" si="18"/>
        <v>0</v>
      </c>
      <c r="Y68" s="544"/>
      <c r="Z68" s="545"/>
      <c r="AA68" s="546"/>
      <c r="AB68" s="544"/>
      <c r="AC68" s="545"/>
      <c r="AD68" s="546"/>
      <c r="AE68" s="164" cm="1">
        <f t="array" ref="AE68">+ROUND(AVERAGE(SMALL((G68,M68,S68),{1;2})),0)</f>
        <v>366610</v>
      </c>
      <c r="AF68" s="162">
        <f t="shared" si="32"/>
        <v>69656</v>
      </c>
      <c r="AG68" s="163">
        <f t="shared" si="53"/>
        <v>436266</v>
      </c>
      <c r="AH68" s="475"/>
      <c r="AI68" s="476"/>
      <c r="AJ68" s="477"/>
      <c r="AK68" s="285"/>
      <c r="AL68" s="162">
        <f t="shared" si="46"/>
        <v>757740</v>
      </c>
      <c r="AM68" s="163">
        <f t="shared" si="12"/>
        <v>143971</v>
      </c>
      <c r="AN68" s="163">
        <f t="shared" si="1"/>
        <v>901711</v>
      </c>
      <c r="AO68" s="475"/>
      <c r="AP68" s="476"/>
      <c r="AQ68" s="476"/>
      <c r="AR68" s="285"/>
      <c r="AS68" s="290">
        <f t="shared" si="2"/>
        <v>956480</v>
      </c>
      <c r="AT68" s="165"/>
      <c r="AU68" s="164">
        <f t="shared" si="47"/>
        <v>583520</v>
      </c>
      <c r="AV68" s="162">
        <f t="shared" si="20"/>
        <v>110869</v>
      </c>
      <c r="AW68" s="163">
        <f t="shared" si="3"/>
        <v>694389</v>
      </c>
      <c r="AX68" s="475"/>
      <c r="AY68" s="476"/>
      <c r="AZ68" s="476"/>
      <c r="BA68" s="285"/>
      <c r="BB68" s="291">
        <f t="shared" si="4"/>
        <v>1173390</v>
      </c>
      <c r="BD68" s="163" cm="1">
        <f t="array" ref="BD68">+ROUND(AVERAGE(SMALL((G68,M68,S68),{1;2})),0)</f>
        <v>366610</v>
      </c>
      <c r="BE68" s="163">
        <f t="shared" si="21"/>
        <v>69656</v>
      </c>
      <c r="BF68" s="163">
        <f t="shared" si="43"/>
        <v>436266</v>
      </c>
      <c r="BG68" s="475"/>
      <c r="BH68" s="476"/>
      <c r="BI68" s="476"/>
      <c r="BK68" s="166">
        <f t="shared" si="48"/>
        <v>366610</v>
      </c>
      <c r="BL68" s="167">
        <f t="shared" si="54"/>
        <v>69656</v>
      </c>
      <c r="BM68" s="296">
        <f t="shared" si="44"/>
        <v>436266</v>
      </c>
      <c r="BN68" s="166" t="e">
        <f t="shared" si="49"/>
        <v>#DIV/0!</v>
      </c>
      <c r="BO68" s="167" t="e">
        <f t="shared" si="15"/>
        <v>#DIV/0!</v>
      </c>
      <c r="BP68" s="296">
        <v>0</v>
      </c>
      <c r="BR68" s="168">
        <f t="shared" si="50"/>
        <v>681421</v>
      </c>
      <c r="BS68" s="169">
        <f t="shared" si="40"/>
        <v>76319</v>
      </c>
      <c r="BT68" s="170">
        <f t="shared" si="41"/>
        <v>1439161</v>
      </c>
      <c r="BU68" s="168" t="e">
        <f t="shared" si="51"/>
        <v>#DIV/0!</v>
      </c>
      <c r="BV68" s="169" t="e">
        <f t="shared" si="34"/>
        <v>#DIV/0!</v>
      </c>
      <c r="BW68" s="170" t="e">
        <f t="shared" si="35"/>
        <v>#DIV/0!</v>
      </c>
    </row>
    <row r="69" spans="2:75" s="131" customFormat="1" ht="39" customHeight="1" x14ac:dyDescent="0.25">
      <c r="B69" s="334">
        <v>49</v>
      </c>
      <c r="C69" s="505"/>
      <c r="D69" s="206" t="s">
        <v>156</v>
      </c>
      <c r="E69" s="208"/>
      <c r="F69" s="207">
        <v>1</v>
      </c>
      <c r="G69" s="204">
        <v>1540000</v>
      </c>
      <c r="H69" s="200">
        <f t="shared" si="7"/>
        <v>292600</v>
      </c>
      <c r="I69" s="201">
        <f t="shared" si="8"/>
        <v>1832600</v>
      </c>
      <c r="J69" s="475"/>
      <c r="K69" s="476"/>
      <c r="L69" s="476"/>
      <c r="M69" s="258">
        <f t="shared" si="36"/>
        <v>293220</v>
      </c>
      <c r="N69" s="202">
        <f t="shared" si="37"/>
        <v>68780</v>
      </c>
      <c r="O69" s="203">
        <f t="shared" si="55"/>
        <v>362000</v>
      </c>
      <c r="P69" s="475"/>
      <c r="Q69" s="476"/>
      <c r="R69" s="477"/>
      <c r="S69" s="272">
        <v>440000</v>
      </c>
      <c r="T69" s="204">
        <f t="shared" si="9"/>
        <v>83600</v>
      </c>
      <c r="U69" s="204">
        <f t="shared" si="16"/>
        <v>523600</v>
      </c>
      <c r="V69" s="204"/>
      <c r="W69" s="205">
        <f t="shared" si="17"/>
        <v>0</v>
      </c>
      <c r="X69" s="203">
        <f t="shared" si="18"/>
        <v>0</v>
      </c>
      <c r="Y69" s="544"/>
      <c r="Z69" s="545"/>
      <c r="AA69" s="546"/>
      <c r="AB69" s="544"/>
      <c r="AC69" s="545"/>
      <c r="AD69" s="546"/>
      <c r="AE69" s="164" cm="1">
        <f t="array" ref="AE69">+ROUND(AVERAGE(SMALL((G69,M69,S69),{1;2})),0)</f>
        <v>366610</v>
      </c>
      <c r="AF69" s="162">
        <f t="shared" si="32"/>
        <v>69656</v>
      </c>
      <c r="AG69" s="163">
        <f t="shared" si="53"/>
        <v>436266</v>
      </c>
      <c r="AH69" s="475"/>
      <c r="AI69" s="476"/>
      <c r="AJ69" s="477"/>
      <c r="AK69" s="285"/>
      <c r="AL69" s="162">
        <f t="shared" si="46"/>
        <v>757740</v>
      </c>
      <c r="AM69" s="163">
        <f t="shared" si="12"/>
        <v>143971</v>
      </c>
      <c r="AN69" s="163">
        <f t="shared" si="1"/>
        <v>901711</v>
      </c>
      <c r="AO69" s="475"/>
      <c r="AP69" s="476"/>
      <c r="AQ69" s="476"/>
      <c r="AR69" s="285"/>
      <c r="AS69" s="290">
        <f t="shared" si="2"/>
        <v>956480</v>
      </c>
      <c r="AT69" s="165"/>
      <c r="AU69" s="164">
        <f t="shared" si="47"/>
        <v>583520</v>
      </c>
      <c r="AV69" s="162">
        <f t="shared" si="20"/>
        <v>110869</v>
      </c>
      <c r="AW69" s="163">
        <f t="shared" si="3"/>
        <v>694389</v>
      </c>
      <c r="AX69" s="475"/>
      <c r="AY69" s="476"/>
      <c r="AZ69" s="476"/>
      <c r="BA69" s="285"/>
      <c r="BB69" s="291">
        <f t="shared" si="4"/>
        <v>1173390</v>
      </c>
      <c r="BD69" s="163" cm="1">
        <f t="array" ref="BD69">+ROUND(AVERAGE(SMALL((G69,M69,S69),{1;2})),0)</f>
        <v>366610</v>
      </c>
      <c r="BE69" s="163">
        <f t="shared" si="21"/>
        <v>69656</v>
      </c>
      <c r="BF69" s="163">
        <f t="shared" si="43"/>
        <v>436266</v>
      </c>
      <c r="BG69" s="475"/>
      <c r="BH69" s="476"/>
      <c r="BI69" s="476"/>
      <c r="BK69" s="166">
        <f t="shared" si="48"/>
        <v>366610</v>
      </c>
      <c r="BL69" s="167">
        <f t="shared" si="54"/>
        <v>69656</v>
      </c>
      <c r="BM69" s="296">
        <f t="shared" si="44"/>
        <v>436266</v>
      </c>
      <c r="BN69" s="166" t="e">
        <f t="shared" si="49"/>
        <v>#DIV/0!</v>
      </c>
      <c r="BO69" s="167" t="e">
        <f t="shared" si="15"/>
        <v>#DIV/0!</v>
      </c>
      <c r="BP69" s="296">
        <v>0</v>
      </c>
      <c r="BR69" s="168">
        <f t="shared" si="50"/>
        <v>681421</v>
      </c>
      <c r="BS69" s="169">
        <f t="shared" si="40"/>
        <v>76319</v>
      </c>
      <c r="BT69" s="170">
        <f t="shared" si="41"/>
        <v>1439161</v>
      </c>
      <c r="BU69" s="168" t="e">
        <f t="shared" si="51"/>
        <v>#DIV/0!</v>
      </c>
      <c r="BV69" s="169" t="e">
        <f t="shared" si="34"/>
        <v>#DIV/0!</v>
      </c>
      <c r="BW69" s="170" t="e">
        <f t="shared" si="35"/>
        <v>#DIV/0!</v>
      </c>
    </row>
    <row r="70" spans="2:75" s="131" customFormat="1" ht="39" customHeight="1" x14ac:dyDescent="0.25">
      <c r="B70" s="334">
        <v>50</v>
      </c>
      <c r="C70" s="505"/>
      <c r="D70" s="206" t="s">
        <v>157</v>
      </c>
      <c r="E70" s="208"/>
      <c r="F70" s="207">
        <v>1</v>
      </c>
      <c r="G70" s="204">
        <v>1540000</v>
      </c>
      <c r="H70" s="200">
        <f t="shared" si="7"/>
        <v>292600</v>
      </c>
      <c r="I70" s="201">
        <f t="shared" si="8"/>
        <v>1832600</v>
      </c>
      <c r="J70" s="475"/>
      <c r="K70" s="476"/>
      <c r="L70" s="476"/>
      <c r="M70" s="258">
        <f t="shared" si="36"/>
        <v>293220</v>
      </c>
      <c r="N70" s="202">
        <f t="shared" si="37"/>
        <v>68780</v>
      </c>
      <c r="O70" s="203">
        <f t="shared" si="55"/>
        <v>362000</v>
      </c>
      <c r="P70" s="475"/>
      <c r="Q70" s="476"/>
      <c r="R70" s="477"/>
      <c r="S70" s="272">
        <v>440000</v>
      </c>
      <c r="T70" s="204">
        <f t="shared" si="9"/>
        <v>83600</v>
      </c>
      <c r="U70" s="204">
        <f t="shared" si="16"/>
        <v>523600</v>
      </c>
      <c r="V70" s="204"/>
      <c r="W70" s="205">
        <f t="shared" si="17"/>
        <v>0</v>
      </c>
      <c r="X70" s="203">
        <f t="shared" si="18"/>
        <v>0</v>
      </c>
      <c r="Y70" s="544"/>
      <c r="Z70" s="545"/>
      <c r="AA70" s="546"/>
      <c r="AB70" s="544"/>
      <c r="AC70" s="545"/>
      <c r="AD70" s="546"/>
      <c r="AE70" s="164" cm="1">
        <f t="array" ref="AE70">+ROUND(AVERAGE(SMALL((G70,M70,S70),{1;2})),0)</f>
        <v>366610</v>
      </c>
      <c r="AF70" s="162">
        <f t="shared" si="32"/>
        <v>69656</v>
      </c>
      <c r="AG70" s="163">
        <f t="shared" si="53"/>
        <v>436266</v>
      </c>
      <c r="AH70" s="475"/>
      <c r="AI70" s="476"/>
      <c r="AJ70" s="477"/>
      <c r="AK70" s="285"/>
      <c r="AL70" s="162">
        <f t="shared" si="46"/>
        <v>757740</v>
      </c>
      <c r="AM70" s="163">
        <f t="shared" si="12"/>
        <v>143971</v>
      </c>
      <c r="AN70" s="163">
        <f t="shared" si="1"/>
        <v>901711</v>
      </c>
      <c r="AO70" s="475"/>
      <c r="AP70" s="476"/>
      <c r="AQ70" s="476"/>
      <c r="AR70" s="285"/>
      <c r="AS70" s="290">
        <f t="shared" si="2"/>
        <v>956480</v>
      </c>
      <c r="AT70" s="165"/>
      <c r="AU70" s="164">
        <f t="shared" si="47"/>
        <v>583520</v>
      </c>
      <c r="AV70" s="162">
        <f t="shared" si="20"/>
        <v>110869</v>
      </c>
      <c r="AW70" s="163">
        <f t="shared" si="3"/>
        <v>694389</v>
      </c>
      <c r="AX70" s="475"/>
      <c r="AY70" s="476"/>
      <c r="AZ70" s="476"/>
      <c r="BA70" s="285"/>
      <c r="BB70" s="291">
        <f t="shared" si="4"/>
        <v>1173390</v>
      </c>
      <c r="BD70" s="163" cm="1">
        <f t="array" ref="BD70">+ROUND(AVERAGE(SMALL((G70,M70,S70),{1;2})),0)</f>
        <v>366610</v>
      </c>
      <c r="BE70" s="163">
        <f t="shared" si="21"/>
        <v>69656</v>
      </c>
      <c r="BF70" s="163">
        <f t="shared" si="43"/>
        <v>436266</v>
      </c>
      <c r="BG70" s="475"/>
      <c r="BH70" s="476"/>
      <c r="BI70" s="476"/>
      <c r="BK70" s="166">
        <f t="shared" si="48"/>
        <v>366610</v>
      </c>
      <c r="BL70" s="167">
        <f t="shared" si="54"/>
        <v>69656</v>
      </c>
      <c r="BM70" s="296">
        <f t="shared" si="44"/>
        <v>436266</v>
      </c>
      <c r="BN70" s="166" t="e">
        <f t="shared" si="49"/>
        <v>#DIV/0!</v>
      </c>
      <c r="BO70" s="167" t="e">
        <f t="shared" si="15"/>
        <v>#DIV/0!</v>
      </c>
      <c r="BP70" s="296">
        <v>0</v>
      </c>
      <c r="BR70" s="168">
        <f t="shared" si="50"/>
        <v>681421</v>
      </c>
      <c r="BS70" s="169">
        <f t="shared" si="40"/>
        <v>76319</v>
      </c>
      <c r="BT70" s="170">
        <f t="shared" si="41"/>
        <v>1439161</v>
      </c>
      <c r="BU70" s="168" t="e">
        <f t="shared" si="51"/>
        <v>#DIV/0!</v>
      </c>
      <c r="BV70" s="169" t="e">
        <f t="shared" si="34"/>
        <v>#DIV/0!</v>
      </c>
      <c r="BW70" s="170" t="e">
        <f t="shared" si="35"/>
        <v>#DIV/0!</v>
      </c>
    </row>
    <row r="71" spans="2:75" s="131" customFormat="1" ht="39" customHeight="1" x14ac:dyDescent="0.25">
      <c r="B71" s="334">
        <v>51</v>
      </c>
      <c r="C71" s="505"/>
      <c r="D71" s="206" t="s">
        <v>158</v>
      </c>
      <c r="E71" s="208"/>
      <c r="F71" s="207">
        <v>1</v>
      </c>
      <c r="G71" s="204">
        <v>1540000</v>
      </c>
      <c r="H71" s="200">
        <f t="shared" si="7"/>
        <v>292600</v>
      </c>
      <c r="I71" s="201">
        <f t="shared" si="8"/>
        <v>1832600</v>
      </c>
      <c r="J71" s="475"/>
      <c r="K71" s="476"/>
      <c r="L71" s="476"/>
      <c r="M71" s="258">
        <f t="shared" si="36"/>
        <v>293220</v>
      </c>
      <c r="N71" s="202">
        <f t="shared" si="37"/>
        <v>68780</v>
      </c>
      <c r="O71" s="203">
        <f t="shared" si="55"/>
        <v>362000</v>
      </c>
      <c r="P71" s="475"/>
      <c r="Q71" s="476"/>
      <c r="R71" s="477"/>
      <c r="S71" s="272">
        <v>440000</v>
      </c>
      <c r="T71" s="204">
        <f t="shared" si="9"/>
        <v>83600</v>
      </c>
      <c r="U71" s="204">
        <f t="shared" si="16"/>
        <v>523600</v>
      </c>
      <c r="V71" s="204"/>
      <c r="W71" s="205">
        <f t="shared" si="17"/>
        <v>0</v>
      </c>
      <c r="X71" s="203">
        <f t="shared" si="18"/>
        <v>0</v>
      </c>
      <c r="Y71" s="544"/>
      <c r="Z71" s="545"/>
      <c r="AA71" s="546"/>
      <c r="AB71" s="544"/>
      <c r="AC71" s="545"/>
      <c r="AD71" s="546"/>
      <c r="AE71" s="164" cm="1">
        <f t="array" ref="AE71">+ROUND(AVERAGE(SMALL((G71,M71,S71),{1;2})),0)</f>
        <v>366610</v>
      </c>
      <c r="AF71" s="162">
        <f t="shared" si="32"/>
        <v>69656</v>
      </c>
      <c r="AG71" s="163">
        <f t="shared" si="53"/>
        <v>436266</v>
      </c>
      <c r="AH71" s="475"/>
      <c r="AI71" s="476"/>
      <c r="AJ71" s="477"/>
      <c r="AK71" s="285"/>
      <c r="AL71" s="162">
        <f t="shared" si="46"/>
        <v>757740</v>
      </c>
      <c r="AM71" s="163">
        <f t="shared" si="12"/>
        <v>143971</v>
      </c>
      <c r="AN71" s="163">
        <f t="shared" si="1"/>
        <v>901711</v>
      </c>
      <c r="AO71" s="475"/>
      <c r="AP71" s="476"/>
      <c r="AQ71" s="476"/>
      <c r="AR71" s="285"/>
      <c r="AS71" s="290">
        <f t="shared" si="2"/>
        <v>956480</v>
      </c>
      <c r="AT71" s="165"/>
      <c r="AU71" s="164">
        <f t="shared" si="47"/>
        <v>583520</v>
      </c>
      <c r="AV71" s="162">
        <f t="shared" si="20"/>
        <v>110869</v>
      </c>
      <c r="AW71" s="163">
        <f t="shared" si="3"/>
        <v>694389</v>
      </c>
      <c r="AX71" s="475"/>
      <c r="AY71" s="476"/>
      <c r="AZ71" s="476"/>
      <c r="BA71" s="285"/>
      <c r="BB71" s="291">
        <f t="shared" si="4"/>
        <v>1173390</v>
      </c>
      <c r="BD71" s="163" cm="1">
        <f t="array" ref="BD71">+ROUND(AVERAGE(SMALL((G71,M71,S71),{1;2})),0)</f>
        <v>366610</v>
      </c>
      <c r="BE71" s="163">
        <f t="shared" si="21"/>
        <v>69656</v>
      </c>
      <c r="BF71" s="163">
        <f t="shared" si="43"/>
        <v>436266</v>
      </c>
      <c r="BG71" s="475"/>
      <c r="BH71" s="476"/>
      <c r="BI71" s="476"/>
      <c r="BK71" s="166">
        <f t="shared" si="48"/>
        <v>366610</v>
      </c>
      <c r="BL71" s="167">
        <f t="shared" si="54"/>
        <v>69656</v>
      </c>
      <c r="BM71" s="296">
        <f t="shared" si="44"/>
        <v>436266</v>
      </c>
      <c r="BN71" s="166" t="e">
        <f t="shared" si="49"/>
        <v>#DIV/0!</v>
      </c>
      <c r="BO71" s="167" t="e">
        <f t="shared" si="15"/>
        <v>#DIV/0!</v>
      </c>
      <c r="BP71" s="296">
        <v>0</v>
      </c>
      <c r="BR71" s="168">
        <f t="shared" si="50"/>
        <v>681421</v>
      </c>
      <c r="BS71" s="169">
        <f t="shared" si="40"/>
        <v>76319</v>
      </c>
      <c r="BT71" s="170">
        <f t="shared" si="41"/>
        <v>1439161</v>
      </c>
      <c r="BU71" s="168" t="e">
        <f t="shared" si="51"/>
        <v>#DIV/0!</v>
      </c>
      <c r="BV71" s="169" t="e">
        <f t="shared" si="34"/>
        <v>#DIV/0!</v>
      </c>
      <c r="BW71" s="170" t="e">
        <f t="shared" si="35"/>
        <v>#DIV/0!</v>
      </c>
    </row>
    <row r="72" spans="2:75" s="131" customFormat="1" ht="39" customHeight="1" x14ac:dyDescent="0.25">
      <c r="B72" s="334">
        <v>52</v>
      </c>
      <c r="C72" s="505"/>
      <c r="D72" s="206" t="s">
        <v>159</v>
      </c>
      <c r="E72" s="208"/>
      <c r="F72" s="207">
        <v>1</v>
      </c>
      <c r="G72" s="204">
        <v>1540000</v>
      </c>
      <c r="H72" s="200">
        <f t="shared" si="7"/>
        <v>292600</v>
      </c>
      <c r="I72" s="201">
        <f t="shared" si="8"/>
        <v>1832600</v>
      </c>
      <c r="J72" s="475"/>
      <c r="K72" s="476"/>
      <c r="L72" s="476"/>
      <c r="M72" s="258">
        <f t="shared" si="36"/>
        <v>293220</v>
      </c>
      <c r="N72" s="202">
        <f t="shared" si="37"/>
        <v>68780</v>
      </c>
      <c r="O72" s="203">
        <f t="shared" si="55"/>
        <v>362000</v>
      </c>
      <c r="P72" s="475"/>
      <c r="Q72" s="476"/>
      <c r="R72" s="477"/>
      <c r="S72" s="272">
        <v>440000</v>
      </c>
      <c r="T72" s="204">
        <f t="shared" si="9"/>
        <v>83600</v>
      </c>
      <c r="U72" s="204">
        <f t="shared" si="16"/>
        <v>523600</v>
      </c>
      <c r="V72" s="204"/>
      <c r="W72" s="205">
        <f t="shared" si="17"/>
        <v>0</v>
      </c>
      <c r="X72" s="203">
        <f t="shared" si="18"/>
        <v>0</v>
      </c>
      <c r="Y72" s="544"/>
      <c r="Z72" s="545"/>
      <c r="AA72" s="546"/>
      <c r="AB72" s="544"/>
      <c r="AC72" s="545"/>
      <c r="AD72" s="546"/>
      <c r="AE72" s="164" cm="1">
        <f t="array" ref="AE72">+ROUND(AVERAGE(SMALL((G72,M72,S72),{1;2})),0)</f>
        <v>366610</v>
      </c>
      <c r="AF72" s="162">
        <f t="shared" si="32"/>
        <v>69656</v>
      </c>
      <c r="AG72" s="163">
        <f t="shared" si="53"/>
        <v>436266</v>
      </c>
      <c r="AH72" s="475"/>
      <c r="AI72" s="476"/>
      <c r="AJ72" s="477"/>
      <c r="AK72" s="285"/>
      <c r="AL72" s="162">
        <f t="shared" si="46"/>
        <v>757740</v>
      </c>
      <c r="AM72" s="163">
        <f t="shared" si="12"/>
        <v>143971</v>
      </c>
      <c r="AN72" s="163">
        <f t="shared" si="1"/>
        <v>901711</v>
      </c>
      <c r="AO72" s="475"/>
      <c r="AP72" s="476"/>
      <c r="AQ72" s="476"/>
      <c r="AR72" s="285"/>
      <c r="AS72" s="290">
        <f t="shared" si="2"/>
        <v>956480</v>
      </c>
      <c r="AT72" s="165"/>
      <c r="AU72" s="164">
        <f t="shared" si="47"/>
        <v>583520</v>
      </c>
      <c r="AV72" s="162">
        <f t="shared" si="20"/>
        <v>110869</v>
      </c>
      <c r="AW72" s="163">
        <f t="shared" si="3"/>
        <v>694389</v>
      </c>
      <c r="AX72" s="475"/>
      <c r="AY72" s="476"/>
      <c r="AZ72" s="476"/>
      <c r="BA72" s="285"/>
      <c r="BB72" s="291">
        <f t="shared" si="4"/>
        <v>1173390</v>
      </c>
      <c r="BD72" s="163" cm="1">
        <f t="array" ref="BD72">+ROUND(AVERAGE(SMALL((G72,M72,S72),{1;2})),0)</f>
        <v>366610</v>
      </c>
      <c r="BE72" s="163">
        <f t="shared" si="21"/>
        <v>69656</v>
      </c>
      <c r="BF72" s="163">
        <f t="shared" si="43"/>
        <v>436266</v>
      </c>
      <c r="BG72" s="475"/>
      <c r="BH72" s="476"/>
      <c r="BI72" s="476"/>
      <c r="BK72" s="166">
        <f t="shared" si="48"/>
        <v>366610</v>
      </c>
      <c r="BL72" s="167">
        <f t="shared" si="54"/>
        <v>69656</v>
      </c>
      <c r="BM72" s="296">
        <f t="shared" si="44"/>
        <v>436266</v>
      </c>
      <c r="BN72" s="166" t="e">
        <f t="shared" si="49"/>
        <v>#DIV/0!</v>
      </c>
      <c r="BO72" s="167" t="e">
        <f t="shared" si="15"/>
        <v>#DIV/0!</v>
      </c>
      <c r="BP72" s="296">
        <v>0</v>
      </c>
      <c r="BR72" s="168">
        <f t="shared" si="50"/>
        <v>681421</v>
      </c>
      <c r="BS72" s="169">
        <f t="shared" si="40"/>
        <v>76319</v>
      </c>
      <c r="BT72" s="170">
        <f t="shared" si="41"/>
        <v>1439161</v>
      </c>
      <c r="BU72" s="168" t="e">
        <f t="shared" si="51"/>
        <v>#DIV/0!</v>
      </c>
      <c r="BV72" s="169" t="e">
        <f t="shared" si="34"/>
        <v>#DIV/0!</v>
      </c>
      <c r="BW72" s="170" t="e">
        <f t="shared" si="35"/>
        <v>#DIV/0!</v>
      </c>
    </row>
    <row r="73" spans="2:75" s="131" customFormat="1" ht="39" customHeight="1" x14ac:dyDescent="0.25">
      <c r="B73" s="334">
        <v>53</v>
      </c>
      <c r="C73" s="505"/>
      <c r="D73" s="206" t="s">
        <v>160</v>
      </c>
      <c r="E73" s="208"/>
      <c r="F73" s="207">
        <v>1</v>
      </c>
      <c r="G73" s="204">
        <v>1540000</v>
      </c>
      <c r="H73" s="200">
        <f t="shared" si="7"/>
        <v>292600</v>
      </c>
      <c r="I73" s="201">
        <f t="shared" si="8"/>
        <v>1832600</v>
      </c>
      <c r="J73" s="475"/>
      <c r="K73" s="476"/>
      <c r="L73" s="476"/>
      <c r="M73" s="258">
        <f t="shared" si="36"/>
        <v>293220</v>
      </c>
      <c r="N73" s="202">
        <f t="shared" si="37"/>
        <v>68780</v>
      </c>
      <c r="O73" s="203">
        <f t="shared" si="55"/>
        <v>362000</v>
      </c>
      <c r="P73" s="475"/>
      <c r="Q73" s="476"/>
      <c r="R73" s="477"/>
      <c r="S73" s="272">
        <v>440000</v>
      </c>
      <c r="T73" s="204">
        <f t="shared" si="9"/>
        <v>83600</v>
      </c>
      <c r="U73" s="204">
        <f t="shared" si="16"/>
        <v>523600</v>
      </c>
      <c r="V73" s="204"/>
      <c r="W73" s="205">
        <f t="shared" si="17"/>
        <v>0</v>
      </c>
      <c r="X73" s="203">
        <f t="shared" si="18"/>
        <v>0</v>
      </c>
      <c r="Y73" s="544"/>
      <c r="Z73" s="545"/>
      <c r="AA73" s="546"/>
      <c r="AB73" s="544"/>
      <c r="AC73" s="545"/>
      <c r="AD73" s="546"/>
      <c r="AE73" s="164" cm="1">
        <f t="array" ref="AE73">+ROUND(AVERAGE(SMALL((G73,M73,S73),{1;2})),0)</f>
        <v>366610</v>
      </c>
      <c r="AF73" s="162">
        <f t="shared" si="32"/>
        <v>69656</v>
      </c>
      <c r="AG73" s="163">
        <f t="shared" si="53"/>
        <v>436266</v>
      </c>
      <c r="AH73" s="475"/>
      <c r="AI73" s="476"/>
      <c r="AJ73" s="477"/>
      <c r="AK73" s="285"/>
      <c r="AL73" s="162">
        <f t="shared" si="46"/>
        <v>757740</v>
      </c>
      <c r="AM73" s="163">
        <f t="shared" si="12"/>
        <v>143971</v>
      </c>
      <c r="AN73" s="163">
        <f t="shared" si="1"/>
        <v>901711</v>
      </c>
      <c r="AO73" s="475"/>
      <c r="AP73" s="476"/>
      <c r="AQ73" s="476"/>
      <c r="AR73" s="285"/>
      <c r="AS73" s="290">
        <f t="shared" si="2"/>
        <v>956480</v>
      </c>
      <c r="AT73" s="165"/>
      <c r="AU73" s="164">
        <f t="shared" si="47"/>
        <v>583520</v>
      </c>
      <c r="AV73" s="162">
        <f t="shared" si="20"/>
        <v>110869</v>
      </c>
      <c r="AW73" s="163">
        <f t="shared" si="3"/>
        <v>694389</v>
      </c>
      <c r="AX73" s="475"/>
      <c r="AY73" s="476"/>
      <c r="AZ73" s="476"/>
      <c r="BA73" s="285"/>
      <c r="BB73" s="291">
        <f t="shared" si="4"/>
        <v>1173390</v>
      </c>
      <c r="BD73" s="163" cm="1">
        <f t="array" ref="BD73">+ROUND(AVERAGE(SMALL((G73,M73,S73),{1;2})),0)</f>
        <v>366610</v>
      </c>
      <c r="BE73" s="163">
        <f t="shared" si="21"/>
        <v>69656</v>
      </c>
      <c r="BF73" s="163">
        <f t="shared" si="43"/>
        <v>436266</v>
      </c>
      <c r="BG73" s="475"/>
      <c r="BH73" s="476"/>
      <c r="BI73" s="476"/>
      <c r="BK73" s="166">
        <f t="shared" si="48"/>
        <v>366610</v>
      </c>
      <c r="BL73" s="167">
        <f t="shared" si="54"/>
        <v>69656</v>
      </c>
      <c r="BM73" s="296">
        <f t="shared" si="44"/>
        <v>436266</v>
      </c>
      <c r="BN73" s="166" t="e">
        <f t="shared" si="49"/>
        <v>#DIV/0!</v>
      </c>
      <c r="BO73" s="167" t="e">
        <f t="shared" si="15"/>
        <v>#DIV/0!</v>
      </c>
      <c r="BP73" s="296">
        <v>0</v>
      </c>
      <c r="BR73" s="168">
        <f t="shared" si="50"/>
        <v>681421</v>
      </c>
      <c r="BS73" s="169">
        <f t="shared" si="40"/>
        <v>76319</v>
      </c>
      <c r="BT73" s="170">
        <f t="shared" si="41"/>
        <v>1439161</v>
      </c>
      <c r="BU73" s="168" t="e">
        <f t="shared" si="51"/>
        <v>#DIV/0!</v>
      </c>
      <c r="BV73" s="169" t="e">
        <f t="shared" si="34"/>
        <v>#DIV/0!</v>
      </c>
      <c r="BW73" s="170" t="e">
        <f t="shared" si="35"/>
        <v>#DIV/0!</v>
      </c>
    </row>
    <row r="74" spans="2:75" s="131" customFormat="1" ht="39" customHeight="1" x14ac:dyDescent="0.25">
      <c r="B74" s="334">
        <v>54</v>
      </c>
      <c r="C74" s="505"/>
      <c r="D74" s="206" t="s">
        <v>161</v>
      </c>
      <c r="E74" s="208"/>
      <c r="F74" s="207">
        <v>1</v>
      </c>
      <c r="G74" s="204">
        <v>1540000</v>
      </c>
      <c r="H74" s="200">
        <f t="shared" si="7"/>
        <v>292600</v>
      </c>
      <c r="I74" s="201">
        <f t="shared" si="8"/>
        <v>1832600</v>
      </c>
      <c r="J74" s="475"/>
      <c r="K74" s="476"/>
      <c r="L74" s="476"/>
      <c r="M74" s="258">
        <f t="shared" si="36"/>
        <v>293220</v>
      </c>
      <c r="N74" s="202">
        <f t="shared" si="37"/>
        <v>68780</v>
      </c>
      <c r="O74" s="203">
        <f t="shared" si="55"/>
        <v>362000</v>
      </c>
      <c r="P74" s="475"/>
      <c r="Q74" s="476"/>
      <c r="R74" s="477"/>
      <c r="S74" s="272">
        <v>440000</v>
      </c>
      <c r="T74" s="204">
        <f t="shared" si="9"/>
        <v>83600</v>
      </c>
      <c r="U74" s="204">
        <f t="shared" si="16"/>
        <v>523600</v>
      </c>
      <c r="V74" s="204"/>
      <c r="W74" s="205">
        <f t="shared" si="17"/>
        <v>0</v>
      </c>
      <c r="X74" s="203">
        <f t="shared" si="18"/>
        <v>0</v>
      </c>
      <c r="Y74" s="544"/>
      <c r="Z74" s="545"/>
      <c r="AA74" s="546"/>
      <c r="AB74" s="544"/>
      <c r="AC74" s="545"/>
      <c r="AD74" s="546"/>
      <c r="AE74" s="164" cm="1">
        <f t="array" ref="AE74">+ROUND(AVERAGE(SMALL((G74,M74,S74),{1;2})),0)</f>
        <v>366610</v>
      </c>
      <c r="AF74" s="162">
        <f t="shared" si="32"/>
        <v>69656</v>
      </c>
      <c r="AG74" s="163">
        <f t="shared" si="53"/>
        <v>436266</v>
      </c>
      <c r="AH74" s="475"/>
      <c r="AI74" s="476"/>
      <c r="AJ74" s="477"/>
      <c r="AK74" s="285"/>
      <c r="AL74" s="162">
        <f t="shared" si="46"/>
        <v>757740</v>
      </c>
      <c r="AM74" s="163">
        <f t="shared" si="12"/>
        <v>143971</v>
      </c>
      <c r="AN74" s="163">
        <f t="shared" si="1"/>
        <v>901711</v>
      </c>
      <c r="AO74" s="475"/>
      <c r="AP74" s="476"/>
      <c r="AQ74" s="476"/>
      <c r="AR74" s="285"/>
      <c r="AS74" s="290">
        <f t="shared" si="2"/>
        <v>956480</v>
      </c>
      <c r="AT74" s="165"/>
      <c r="AU74" s="164">
        <f t="shared" si="47"/>
        <v>583520</v>
      </c>
      <c r="AV74" s="162">
        <f t="shared" si="20"/>
        <v>110869</v>
      </c>
      <c r="AW74" s="163">
        <f t="shared" si="3"/>
        <v>694389</v>
      </c>
      <c r="AX74" s="475"/>
      <c r="AY74" s="476"/>
      <c r="AZ74" s="476"/>
      <c r="BA74" s="285"/>
      <c r="BB74" s="291">
        <f t="shared" si="4"/>
        <v>1173390</v>
      </c>
      <c r="BD74" s="163" cm="1">
        <f t="array" ref="BD74">+ROUND(AVERAGE(SMALL((G74,M74,S74),{1;2})),0)</f>
        <v>366610</v>
      </c>
      <c r="BE74" s="163">
        <f t="shared" si="21"/>
        <v>69656</v>
      </c>
      <c r="BF74" s="163">
        <f t="shared" si="43"/>
        <v>436266</v>
      </c>
      <c r="BG74" s="475"/>
      <c r="BH74" s="476"/>
      <c r="BI74" s="476"/>
      <c r="BK74" s="166">
        <f t="shared" si="48"/>
        <v>366610</v>
      </c>
      <c r="BL74" s="167">
        <f t="shared" si="54"/>
        <v>69656</v>
      </c>
      <c r="BM74" s="296">
        <f t="shared" si="44"/>
        <v>436266</v>
      </c>
      <c r="BN74" s="166" t="e">
        <f t="shared" si="49"/>
        <v>#DIV/0!</v>
      </c>
      <c r="BO74" s="167" t="e">
        <f t="shared" si="15"/>
        <v>#DIV/0!</v>
      </c>
      <c r="BP74" s="296">
        <v>0</v>
      </c>
      <c r="BR74" s="168">
        <f t="shared" si="50"/>
        <v>681421</v>
      </c>
      <c r="BS74" s="169">
        <f t="shared" si="40"/>
        <v>76319</v>
      </c>
      <c r="BT74" s="170">
        <f t="shared" si="41"/>
        <v>1439161</v>
      </c>
      <c r="BU74" s="168" t="e">
        <f t="shared" si="51"/>
        <v>#DIV/0!</v>
      </c>
      <c r="BV74" s="169" t="e">
        <f t="shared" si="34"/>
        <v>#DIV/0!</v>
      </c>
      <c r="BW74" s="170" t="e">
        <f t="shared" si="35"/>
        <v>#DIV/0!</v>
      </c>
    </row>
    <row r="75" spans="2:75" s="131" customFormat="1" ht="39" customHeight="1" x14ac:dyDescent="0.25">
      <c r="B75" s="334">
        <v>55</v>
      </c>
      <c r="C75" s="505"/>
      <c r="D75" s="206" t="s">
        <v>162</v>
      </c>
      <c r="E75" s="208"/>
      <c r="F75" s="207">
        <v>1</v>
      </c>
      <c r="G75" s="204">
        <v>1540000</v>
      </c>
      <c r="H75" s="200">
        <f t="shared" si="7"/>
        <v>292600</v>
      </c>
      <c r="I75" s="201">
        <f t="shared" si="8"/>
        <v>1832600</v>
      </c>
      <c r="J75" s="475"/>
      <c r="K75" s="476"/>
      <c r="L75" s="476"/>
      <c r="M75" s="258">
        <f t="shared" si="36"/>
        <v>293220</v>
      </c>
      <c r="N75" s="202">
        <f t="shared" si="37"/>
        <v>68780</v>
      </c>
      <c r="O75" s="203">
        <f t="shared" si="55"/>
        <v>362000</v>
      </c>
      <c r="P75" s="475"/>
      <c r="Q75" s="476"/>
      <c r="R75" s="477"/>
      <c r="S75" s="272">
        <v>440000</v>
      </c>
      <c r="T75" s="204">
        <f t="shared" si="9"/>
        <v>83600</v>
      </c>
      <c r="U75" s="204">
        <f t="shared" si="16"/>
        <v>523600</v>
      </c>
      <c r="V75" s="204"/>
      <c r="W75" s="205">
        <f t="shared" si="17"/>
        <v>0</v>
      </c>
      <c r="X75" s="203">
        <f t="shared" si="18"/>
        <v>0</v>
      </c>
      <c r="Y75" s="544"/>
      <c r="Z75" s="545"/>
      <c r="AA75" s="546"/>
      <c r="AB75" s="544"/>
      <c r="AC75" s="545"/>
      <c r="AD75" s="546"/>
      <c r="AE75" s="164" cm="1">
        <f t="array" ref="AE75">+ROUND(AVERAGE(SMALL((G75,M75,S75),{1;2})),0)</f>
        <v>366610</v>
      </c>
      <c r="AF75" s="162">
        <f t="shared" si="32"/>
        <v>69656</v>
      </c>
      <c r="AG75" s="163">
        <f t="shared" si="53"/>
        <v>436266</v>
      </c>
      <c r="AH75" s="475"/>
      <c r="AI75" s="476"/>
      <c r="AJ75" s="477"/>
      <c r="AK75" s="285"/>
      <c r="AL75" s="162">
        <f t="shared" si="46"/>
        <v>757740</v>
      </c>
      <c r="AM75" s="163">
        <f t="shared" si="12"/>
        <v>143971</v>
      </c>
      <c r="AN75" s="163">
        <f t="shared" si="1"/>
        <v>901711</v>
      </c>
      <c r="AO75" s="475"/>
      <c r="AP75" s="476"/>
      <c r="AQ75" s="476"/>
      <c r="AR75" s="285"/>
      <c r="AS75" s="290">
        <f t="shared" si="2"/>
        <v>956480</v>
      </c>
      <c r="AT75" s="165"/>
      <c r="AU75" s="164">
        <f t="shared" si="47"/>
        <v>583520</v>
      </c>
      <c r="AV75" s="162">
        <f t="shared" si="20"/>
        <v>110869</v>
      </c>
      <c r="AW75" s="163">
        <f t="shared" si="3"/>
        <v>694389</v>
      </c>
      <c r="AX75" s="475"/>
      <c r="AY75" s="476"/>
      <c r="AZ75" s="476"/>
      <c r="BA75" s="285"/>
      <c r="BB75" s="291">
        <f t="shared" si="4"/>
        <v>1173390</v>
      </c>
      <c r="BD75" s="163" cm="1">
        <f t="array" ref="BD75">+ROUND(AVERAGE(SMALL((G75,M75,S75),{1;2})),0)</f>
        <v>366610</v>
      </c>
      <c r="BE75" s="163">
        <f t="shared" si="21"/>
        <v>69656</v>
      </c>
      <c r="BF75" s="163">
        <f t="shared" si="43"/>
        <v>436266</v>
      </c>
      <c r="BG75" s="475"/>
      <c r="BH75" s="476"/>
      <c r="BI75" s="476"/>
      <c r="BK75" s="166">
        <f t="shared" si="48"/>
        <v>366610</v>
      </c>
      <c r="BL75" s="167">
        <f t="shared" si="54"/>
        <v>69656</v>
      </c>
      <c r="BM75" s="296">
        <f t="shared" si="44"/>
        <v>436266</v>
      </c>
      <c r="BN75" s="166" t="e">
        <f t="shared" si="49"/>
        <v>#DIV/0!</v>
      </c>
      <c r="BO75" s="167" t="e">
        <f t="shared" si="15"/>
        <v>#DIV/0!</v>
      </c>
      <c r="BP75" s="296">
        <v>0</v>
      </c>
      <c r="BR75" s="168">
        <f t="shared" si="50"/>
        <v>681421</v>
      </c>
      <c r="BS75" s="169">
        <f t="shared" si="40"/>
        <v>76319</v>
      </c>
      <c r="BT75" s="170">
        <f t="shared" si="41"/>
        <v>1439161</v>
      </c>
      <c r="BU75" s="168" t="e">
        <f t="shared" si="51"/>
        <v>#DIV/0!</v>
      </c>
      <c r="BV75" s="169" t="e">
        <f t="shared" si="34"/>
        <v>#DIV/0!</v>
      </c>
      <c r="BW75" s="170" t="e">
        <f t="shared" si="35"/>
        <v>#DIV/0!</v>
      </c>
    </row>
    <row r="76" spans="2:75" s="131" customFormat="1" ht="39" customHeight="1" x14ac:dyDescent="0.25">
      <c r="B76" s="334">
        <v>56</v>
      </c>
      <c r="C76" s="505"/>
      <c r="D76" s="206" t="s">
        <v>163</v>
      </c>
      <c r="E76" s="208"/>
      <c r="F76" s="207">
        <v>1</v>
      </c>
      <c r="G76" s="204">
        <v>1540000</v>
      </c>
      <c r="H76" s="200">
        <f t="shared" si="7"/>
        <v>292600</v>
      </c>
      <c r="I76" s="201">
        <f t="shared" si="8"/>
        <v>1832600</v>
      </c>
      <c r="J76" s="475"/>
      <c r="K76" s="476"/>
      <c r="L76" s="476"/>
      <c r="M76" s="258">
        <f t="shared" si="36"/>
        <v>293220</v>
      </c>
      <c r="N76" s="202">
        <f t="shared" si="37"/>
        <v>68780</v>
      </c>
      <c r="O76" s="203">
        <f t="shared" si="55"/>
        <v>362000</v>
      </c>
      <c r="P76" s="475"/>
      <c r="Q76" s="476"/>
      <c r="R76" s="477"/>
      <c r="S76" s="272">
        <v>440000</v>
      </c>
      <c r="T76" s="204">
        <f t="shared" si="9"/>
        <v>83600</v>
      </c>
      <c r="U76" s="204">
        <f t="shared" si="16"/>
        <v>523600</v>
      </c>
      <c r="V76" s="204"/>
      <c r="W76" s="205">
        <f t="shared" si="17"/>
        <v>0</v>
      </c>
      <c r="X76" s="203">
        <f t="shared" si="18"/>
        <v>0</v>
      </c>
      <c r="Y76" s="544"/>
      <c r="Z76" s="545"/>
      <c r="AA76" s="546"/>
      <c r="AB76" s="544"/>
      <c r="AC76" s="545"/>
      <c r="AD76" s="546"/>
      <c r="AE76" s="164" cm="1">
        <f t="array" ref="AE76">+ROUND(AVERAGE(SMALL((G76,M76,S76),{1;2})),0)</f>
        <v>366610</v>
      </c>
      <c r="AF76" s="162">
        <f t="shared" si="32"/>
        <v>69656</v>
      </c>
      <c r="AG76" s="163">
        <f t="shared" si="53"/>
        <v>436266</v>
      </c>
      <c r="AH76" s="475"/>
      <c r="AI76" s="476"/>
      <c r="AJ76" s="477"/>
      <c r="AK76" s="285"/>
      <c r="AL76" s="162">
        <f t="shared" si="46"/>
        <v>757740</v>
      </c>
      <c r="AM76" s="163">
        <f t="shared" si="12"/>
        <v>143971</v>
      </c>
      <c r="AN76" s="163">
        <f t="shared" si="1"/>
        <v>901711</v>
      </c>
      <c r="AO76" s="475"/>
      <c r="AP76" s="476"/>
      <c r="AQ76" s="476"/>
      <c r="AR76" s="285"/>
      <c r="AS76" s="290">
        <f t="shared" si="2"/>
        <v>956480</v>
      </c>
      <c r="AT76" s="165"/>
      <c r="AU76" s="164">
        <f t="shared" si="47"/>
        <v>583520</v>
      </c>
      <c r="AV76" s="162">
        <f t="shared" si="20"/>
        <v>110869</v>
      </c>
      <c r="AW76" s="163">
        <f t="shared" si="3"/>
        <v>694389</v>
      </c>
      <c r="AX76" s="475"/>
      <c r="AY76" s="476"/>
      <c r="AZ76" s="476"/>
      <c r="BA76" s="285"/>
      <c r="BB76" s="291">
        <f t="shared" si="4"/>
        <v>1173390</v>
      </c>
      <c r="BD76" s="163" cm="1">
        <f t="array" ref="BD76">+ROUND(AVERAGE(SMALL((G76,M76,S76),{1;2})),0)</f>
        <v>366610</v>
      </c>
      <c r="BE76" s="163">
        <f t="shared" si="21"/>
        <v>69656</v>
      </c>
      <c r="BF76" s="163">
        <f t="shared" si="43"/>
        <v>436266</v>
      </c>
      <c r="BG76" s="475"/>
      <c r="BH76" s="476"/>
      <c r="BI76" s="476"/>
      <c r="BK76" s="166">
        <f t="shared" si="48"/>
        <v>366610</v>
      </c>
      <c r="BL76" s="167">
        <f t="shared" si="54"/>
        <v>69656</v>
      </c>
      <c r="BM76" s="296">
        <f t="shared" si="44"/>
        <v>436266</v>
      </c>
      <c r="BN76" s="166" t="e">
        <f t="shared" si="49"/>
        <v>#DIV/0!</v>
      </c>
      <c r="BO76" s="167" t="e">
        <f t="shared" si="15"/>
        <v>#DIV/0!</v>
      </c>
      <c r="BP76" s="296">
        <v>0</v>
      </c>
      <c r="BR76" s="168">
        <f t="shared" si="50"/>
        <v>681421</v>
      </c>
      <c r="BS76" s="169">
        <f t="shared" si="40"/>
        <v>76319</v>
      </c>
      <c r="BT76" s="170">
        <f t="shared" si="41"/>
        <v>1439161</v>
      </c>
      <c r="BU76" s="168" t="e">
        <f t="shared" si="51"/>
        <v>#DIV/0!</v>
      </c>
      <c r="BV76" s="169" t="e">
        <f t="shared" si="34"/>
        <v>#DIV/0!</v>
      </c>
      <c r="BW76" s="170" t="e">
        <f t="shared" si="35"/>
        <v>#DIV/0!</v>
      </c>
    </row>
    <row r="77" spans="2:75" s="131" customFormat="1" ht="39" customHeight="1" x14ac:dyDescent="0.25">
      <c r="B77" s="334">
        <v>57</v>
      </c>
      <c r="C77" s="505"/>
      <c r="D77" s="206" t="s">
        <v>164</v>
      </c>
      <c r="E77" s="208"/>
      <c r="F77" s="207">
        <v>1</v>
      </c>
      <c r="G77" s="204">
        <v>1540000</v>
      </c>
      <c r="H77" s="200">
        <f t="shared" si="7"/>
        <v>292600</v>
      </c>
      <c r="I77" s="201">
        <f t="shared" si="8"/>
        <v>1832600</v>
      </c>
      <c r="J77" s="475"/>
      <c r="K77" s="476"/>
      <c r="L77" s="476"/>
      <c r="M77" s="258">
        <f t="shared" si="36"/>
        <v>293220</v>
      </c>
      <c r="N77" s="202">
        <f t="shared" si="37"/>
        <v>68780</v>
      </c>
      <c r="O77" s="203">
        <f t="shared" si="55"/>
        <v>362000</v>
      </c>
      <c r="P77" s="475"/>
      <c r="Q77" s="476"/>
      <c r="R77" s="477"/>
      <c r="S77" s="272">
        <v>440000</v>
      </c>
      <c r="T77" s="204">
        <f t="shared" si="9"/>
        <v>83600</v>
      </c>
      <c r="U77" s="204">
        <f t="shared" si="16"/>
        <v>523600</v>
      </c>
      <c r="V77" s="204"/>
      <c r="W77" s="205">
        <f t="shared" si="17"/>
        <v>0</v>
      </c>
      <c r="X77" s="203">
        <f t="shared" si="18"/>
        <v>0</v>
      </c>
      <c r="Y77" s="544"/>
      <c r="Z77" s="545"/>
      <c r="AA77" s="546"/>
      <c r="AB77" s="544"/>
      <c r="AC77" s="545"/>
      <c r="AD77" s="546"/>
      <c r="AE77" s="164" cm="1">
        <f t="array" ref="AE77">+ROUND(AVERAGE(SMALL((G77,M77,S77),{1;2})),0)</f>
        <v>366610</v>
      </c>
      <c r="AF77" s="162">
        <f t="shared" si="32"/>
        <v>69656</v>
      </c>
      <c r="AG77" s="163">
        <f t="shared" si="53"/>
        <v>436266</v>
      </c>
      <c r="AH77" s="475"/>
      <c r="AI77" s="476"/>
      <c r="AJ77" s="477"/>
      <c r="AK77" s="285"/>
      <c r="AL77" s="162">
        <f t="shared" si="46"/>
        <v>757740</v>
      </c>
      <c r="AM77" s="163">
        <f t="shared" si="12"/>
        <v>143971</v>
      </c>
      <c r="AN77" s="163">
        <f t="shared" si="1"/>
        <v>901711</v>
      </c>
      <c r="AO77" s="475"/>
      <c r="AP77" s="476"/>
      <c r="AQ77" s="476"/>
      <c r="AR77" s="285"/>
      <c r="AS77" s="290">
        <f t="shared" si="2"/>
        <v>956480</v>
      </c>
      <c r="AT77" s="165"/>
      <c r="AU77" s="164">
        <f t="shared" si="47"/>
        <v>583520</v>
      </c>
      <c r="AV77" s="162">
        <f t="shared" si="20"/>
        <v>110869</v>
      </c>
      <c r="AW77" s="163">
        <f t="shared" si="3"/>
        <v>694389</v>
      </c>
      <c r="AX77" s="475"/>
      <c r="AY77" s="476"/>
      <c r="AZ77" s="476"/>
      <c r="BA77" s="285"/>
      <c r="BB77" s="291">
        <f t="shared" si="4"/>
        <v>1173390</v>
      </c>
      <c r="BD77" s="163" cm="1">
        <f t="array" ref="BD77">+ROUND(AVERAGE(SMALL((G77,M77,S77),{1;2})),0)</f>
        <v>366610</v>
      </c>
      <c r="BE77" s="163">
        <f t="shared" si="21"/>
        <v>69656</v>
      </c>
      <c r="BF77" s="163">
        <f t="shared" si="43"/>
        <v>436266</v>
      </c>
      <c r="BG77" s="475"/>
      <c r="BH77" s="476"/>
      <c r="BI77" s="476"/>
      <c r="BK77" s="166">
        <f t="shared" si="48"/>
        <v>366610</v>
      </c>
      <c r="BL77" s="167">
        <f t="shared" si="54"/>
        <v>69656</v>
      </c>
      <c r="BM77" s="296">
        <f t="shared" si="44"/>
        <v>436266</v>
      </c>
      <c r="BN77" s="166" t="e">
        <f t="shared" si="49"/>
        <v>#DIV/0!</v>
      </c>
      <c r="BO77" s="167" t="e">
        <f t="shared" si="15"/>
        <v>#DIV/0!</v>
      </c>
      <c r="BP77" s="296">
        <v>0</v>
      </c>
      <c r="BR77" s="168">
        <f t="shared" si="50"/>
        <v>681421</v>
      </c>
      <c r="BS77" s="169">
        <f t="shared" si="40"/>
        <v>76319</v>
      </c>
      <c r="BT77" s="170">
        <f t="shared" si="41"/>
        <v>1439161</v>
      </c>
      <c r="BU77" s="168" t="e">
        <f t="shared" si="51"/>
        <v>#DIV/0!</v>
      </c>
      <c r="BV77" s="169" t="e">
        <f t="shared" si="34"/>
        <v>#DIV/0!</v>
      </c>
      <c r="BW77" s="170" t="e">
        <f t="shared" si="35"/>
        <v>#DIV/0!</v>
      </c>
    </row>
    <row r="78" spans="2:75" s="131" customFormat="1" ht="39" customHeight="1" x14ac:dyDescent="0.25">
      <c r="B78" s="334">
        <v>58</v>
      </c>
      <c r="C78" s="505"/>
      <c r="D78" s="206" t="s">
        <v>165</v>
      </c>
      <c r="E78" s="208"/>
      <c r="F78" s="207">
        <v>1</v>
      </c>
      <c r="G78" s="204">
        <v>1540000</v>
      </c>
      <c r="H78" s="200">
        <f t="shared" si="7"/>
        <v>292600</v>
      </c>
      <c r="I78" s="201">
        <f t="shared" si="8"/>
        <v>1832600</v>
      </c>
      <c r="J78" s="475"/>
      <c r="K78" s="476"/>
      <c r="L78" s="476"/>
      <c r="M78" s="258">
        <f t="shared" si="36"/>
        <v>293220</v>
      </c>
      <c r="N78" s="202">
        <f t="shared" si="37"/>
        <v>68780</v>
      </c>
      <c r="O78" s="203">
        <f t="shared" si="55"/>
        <v>362000</v>
      </c>
      <c r="P78" s="475"/>
      <c r="Q78" s="476"/>
      <c r="R78" s="477"/>
      <c r="S78" s="272">
        <v>440000</v>
      </c>
      <c r="T78" s="204">
        <f t="shared" si="9"/>
        <v>83600</v>
      </c>
      <c r="U78" s="204">
        <f t="shared" si="16"/>
        <v>523600</v>
      </c>
      <c r="V78" s="204"/>
      <c r="W78" s="205">
        <f t="shared" si="17"/>
        <v>0</v>
      </c>
      <c r="X78" s="203">
        <f t="shared" si="18"/>
        <v>0</v>
      </c>
      <c r="Y78" s="544"/>
      <c r="Z78" s="545"/>
      <c r="AA78" s="546"/>
      <c r="AB78" s="544"/>
      <c r="AC78" s="545"/>
      <c r="AD78" s="546"/>
      <c r="AE78" s="164" cm="1">
        <f t="array" ref="AE78">+ROUND(AVERAGE(SMALL((G78,M78,S78),{1;2})),0)</f>
        <v>366610</v>
      </c>
      <c r="AF78" s="162">
        <f t="shared" si="32"/>
        <v>69656</v>
      </c>
      <c r="AG78" s="163">
        <f t="shared" si="53"/>
        <v>436266</v>
      </c>
      <c r="AH78" s="475"/>
      <c r="AI78" s="476"/>
      <c r="AJ78" s="477"/>
      <c r="AK78" s="285"/>
      <c r="AL78" s="162">
        <f t="shared" si="46"/>
        <v>757740</v>
      </c>
      <c r="AM78" s="163">
        <f t="shared" si="12"/>
        <v>143971</v>
      </c>
      <c r="AN78" s="163">
        <f t="shared" si="1"/>
        <v>901711</v>
      </c>
      <c r="AO78" s="475"/>
      <c r="AP78" s="476"/>
      <c r="AQ78" s="476"/>
      <c r="AR78" s="285"/>
      <c r="AS78" s="290">
        <f t="shared" si="2"/>
        <v>956480</v>
      </c>
      <c r="AT78" s="165"/>
      <c r="AU78" s="164">
        <f t="shared" si="47"/>
        <v>583520</v>
      </c>
      <c r="AV78" s="162">
        <f t="shared" si="20"/>
        <v>110869</v>
      </c>
      <c r="AW78" s="163">
        <f t="shared" si="3"/>
        <v>694389</v>
      </c>
      <c r="AX78" s="475"/>
      <c r="AY78" s="476"/>
      <c r="AZ78" s="476"/>
      <c r="BA78" s="285"/>
      <c r="BB78" s="291">
        <f t="shared" si="4"/>
        <v>1173390</v>
      </c>
      <c r="BD78" s="163" cm="1">
        <f t="array" ref="BD78">+ROUND(AVERAGE(SMALL((G78,M78,S78),{1;2})),0)</f>
        <v>366610</v>
      </c>
      <c r="BE78" s="163">
        <f t="shared" si="21"/>
        <v>69656</v>
      </c>
      <c r="BF78" s="163">
        <f t="shared" si="43"/>
        <v>436266</v>
      </c>
      <c r="BG78" s="475"/>
      <c r="BH78" s="476"/>
      <c r="BI78" s="476"/>
      <c r="BK78" s="166">
        <f t="shared" si="48"/>
        <v>366610</v>
      </c>
      <c r="BL78" s="167">
        <f t="shared" si="54"/>
        <v>69656</v>
      </c>
      <c r="BM78" s="296">
        <f t="shared" si="44"/>
        <v>436266</v>
      </c>
      <c r="BN78" s="166" t="e">
        <f t="shared" si="49"/>
        <v>#DIV/0!</v>
      </c>
      <c r="BO78" s="167" t="e">
        <f t="shared" si="15"/>
        <v>#DIV/0!</v>
      </c>
      <c r="BP78" s="296">
        <v>0</v>
      </c>
      <c r="BR78" s="168">
        <f t="shared" si="50"/>
        <v>681421</v>
      </c>
      <c r="BS78" s="169">
        <f t="shared" si="40"/>
        <v>76319</v>
      </c>
      <c r="BT78" s="170">
        <f t="shared" si="41"/>
        <v>1439161</v>
      </c>
      <c r="BU78" s="168" t="e">
        <f t="shared" si="51"/>
        <v>#DIV/0!</v>
      </c>
      <c r="BV78" s="169" t="e">
        <f t="shared" si="34"/>
        <v>#DIV/0!</v>
      </c>
      <c r="BW78" s="170" t="e">
        <f t="shared" si="35"/>
        <v>#DIV/0!</v>
      </c>
    </row>
    <row r="79" spans="2:75" s="131" customFormat="1" ht="39" customHeight="1" x14ac:dyDescent="0.25">
      <c r="B79" s="334">
        <v>59</v>
      </c>
      <c r="C79" s="505"/>
      <c r="D79" s="206" t="s">
        <v>166</v>
      </c>
      <c r="E79" s="208"/>
      <c r="F79" s="207">
        <v>1</v>
      </c>
      <c r="G79" s="204">
        <v>1540000</v>
      </c>
      <c r="H79" s="200">
        <f t="shared" si="7"/>
        <v>292600</v>
      </c>
      <c r="I79" s="201">
        <f t="shared" si="8"/>
        <v>1832600</v>
      </c>
      <c r="J79" s="475"/>
      <c r="K79" s="476"/>
      <c r="L79" s="476"/>
      <c r="M79" s="258">
        <f t="shared" si="36"/>
        <v>293220</v>
      </c>
      <c r="N79" s="202">
        <f t="shared" si="37"/>
        <v>68780</v>
      </c>
      <c r="O79" s="203">
        <f t="shared" si="55"/>
        <v>362000</v>
      </c>
      <c r="P79" s="475"/>
      <c r="Q79" s="476"/>
      <c r="R79" s="477"/>
      <c r="S79" s="272">
        <v>440000</v>
      </c>
      <c r="T79" s="204">
        <f t="shared" si="9"/>
        <v>83600</v>
      </c>
      <c r="U79" s="204">
        <f t="shared" si="16"/>
        <v>523600</v>
      </c>
      <c r="V79" s="204"/>
      <c r="W79" s="205">
        <f t="shared" si="17"/>
        <v>0</v>
      </c>
      <c r="X79" s="203">
        <f t="shared" si="18"/>
        <v>0</v>
      </c>
      <c r="Y79" s="544"/>
      <c r="Z79" s="545"/>
      <c r="AA79" s="546"/>
      <c r="AB79" s="544"/>
      <c r="AC79" s="545"/>
      <c r="AD79" s="546"/>
      <c r="AE79" s="164" cm="1">
        <f t="array" ref="AE79">+ROUND(AVERAGE(SMALL((G79,M79,S79),{1;2})),0)</f>
        <v>366610</v>
      </c>
      <c r="AF79" s="162">
        <f t="shared" si="32"/>
        <v>69656</v>
      </c>
      <c r="AG79" s="163">
        <f t="shared" si="53"/>
        <v>436266</v>
      </c>
      <c r="AH79" s="475"/>
      <c r="AI79" s="476"/>
      <c r="AJ79" s="477"/>
      <c r="AK79" s="285"/>
      <c r="AL79" s="162">
        <f t="shared" si="46"/>
        <v>757740</v>
      </c>
      <c r="AM79" s="163">
        <f t="shared" si="12"/>
        <v>143971</v>
      </c>
      <c r="AN79" s="163">
        <f t="shared" si="1"/>
        <v>901711</v>
      </c>
      <c r="AO79" s="475"/>
      <c r="AP79" s="476"/>
      <c r="AQ79" s="476"/>
      <c r="AR79" s="285"/>
      <c r="AS79" s="290">
        <f t="shared" si="2"/>
        <v>956480</v>
      </c>
      <c r="AT79" s="165"/>
      <c r="AU79" s="164">
        <f t="shared" si="47"/>
        <v>583520</v>
      </c>
      <c r="AV79" s="162">
        <f t="shared" si="20"/>
        <v>110869</v>
      </c>
      <c r="AW79" s="163">
        <f t="shared" si="3"/>
        <v>694389</v>
      </c>
      <c r="AX79" s="475"/>
      <c r="AY79" s="476"/>
      <c r="AZ79" s="476"/>
      <c r="BA79" s="285"/>
      <c r="BB79" s="291">
        <f t="shared" si="4"/>
        <v>1173390</v>
      </c>
      <c r="BD79" s="163" cm="1">
        <f t="array" ref="BD79">+ROUND(AVERAGE(SMALL((G79,M79,S79),{1;2})),0)</f>
        <v>366610</v>
      </c>
      <c r="BE79" s="163">
        <f t="shared" si="21"/>
        <v>69656</v>
      </c>
      <c r="BF79" s="163">
        <f t="shared" si="43"/>
        <v>436266</v>
      </c>
      <c r="BG79" s="475"/>
      <c r="BH79" s="476"/>
      <c r="BI79" s="476"/>
      <c r="BK79" s="166">
        <f t="shared" si="48"/>
        <v>366610</v>
      </c>
      <c r="BL79" s="167">
        <f t="shared" si="54"/>
        <v>69656</v>
      </c>
      <c r="BM79" s="296">
        <f t="shared" si="44"/>
        <v>436266</v>
      </c>
      <c r="BN79" s="166" t="e">
        <f t="shared" si="49"/>
        <v>#DIV/0!</v>
      </c>
      <c r="BO79" s="167" t="e">
        <f t="shared" si="15"/>
        <v>#DIV/0!</v>
      </c>
      <c r="BP79" s="296">
        <v>0</v>
      </c>
      <c r="BR79" s="168">
        <f t="shared" si="50"/>
        <v>681421</v>
      </c>
      <c r="BS79" s="169">
        <f t="shared" si="40"/>
        <v>76319</v>
      </c>
      <c r="BT79" s="170">
        <f t="shared" si="41"/>
        <v>1439161</v>
      </c>
      <c r="BU79" s="168" t="e">
        <f t="shared" si="51"/>
        <v>#DIV/0!</v>
      </c>
      <c r="BV79" s="169" t="e">
        <f t="shared" si="34"/>
        <v>#DIV/0!</v>
      </c>
      <c r="BW79" s="170" t="e">
        <f t="shared" si="35"/>
        <v>#DIV/0!</v>
      </c>
    </row>
    <row r="80" spans="2:75" s="131" customFormat="1" ht="39" customHeight="1" x14ac:dyDescent="0.25">
      <c r="B80" s="334">
        <v>60</v>
      </c>
      <c r="C80" s="505"/>
      <c r="D80" s="206" t="s">
        <v>167</v>
      </c>
      <c r="E80" s="208"/>
      <c r="F80" s="207">
        <v>1</v>
      </c>
      <c r="G80" s="204">
        <v>1540000</v>
      </c>
      <c r="H80" s="200">
        <f t="shared" si="7"/>
        <v>292600</v>
      </c>
      <c r="I80" s="201">
        <f t="shared" si="8"/>
        <v>1832600</v>
      </c>
      <c r="J80" s="475"/>
      <c r="K80" s="476"/>
      <c r="L80" s="476"/>
      <c r="M80" s="258">
        <f t="shared" si="36"/>
        <v>293220</v>
      </c>
      <c r="N80" s="202">
        <f t="shared" si="37"/>
        <v>68780</v>
      </c>
      <c r="O80" s="203">
        <f t="shared" si="55"/>
        <v>362000</v>
      </c>
      <c r="P80" s="475"/>
      <c r="Q80" s="476"/>
      <c r="R80" s="477"/>
      <c r="S80" s="272">
        <v>440000</v>
      </c>
      <c r="T80" s="204">
        <f t="shared" si="9"/>
        <v>83600</v>
      </c>
      <c r="U80" s="204">
        <f t="shared" si="16"/>
        <v>523600</v>
      </c>
      <c r="V80" s="204"/>
      <c r="W80" s="205">
        <f t="shared" si="17"/>
        <v>0</v>
      </c>
      <c r="X80" s="203">
        <f t="shared" si="18"/>
        <v>0</v>
      </c>
      <c r="Y80" s="544"/>
      <c r="Z80" s="545"/>
      <c r="AA80" s="546"/>
      <c r="AB80" s="544"/>
      <c r="AC80" s="545"/>
      <c r="AD80" s="546"/>
      <c r="AE80" s="164" cm="1">
        <f t="array" ref="AE80">+ROUND(AVERAGE(SMALL((G80,M80,S80),{1;2})),0)</f>
        <v>366610</v>
      </c>
      <c r="AF80" s="162">
        <f t="shared" si="32"/>
        <v>69656</v>
      </c>
      <c r="AG80" s="163">
        <f t="shared" si="53"/>
        <v>436266</v>
      </c>
      <c r="AH80" s="475"/>
      <c r="AI80" s="476"/>
      <c r="AJ80" s="477"/>
      <c r="AK80" s="285"/>
      <c r="AL80" s="162">
        <f t="shared" si="46"/>
        <v>757740</v>
      </c>
      <c r="AM80" s="163">
        <f t="shared" si="12"/>
        <v>143971</v>
      </c>
      <c r="AN80" s="163">
        <f t="shared" si="1"/>
        <v>901711</v>
      </c>
      <c r="AO80" s="475"/>
      <c r="AP80" s="476"/>
      <c r="AQ80" s="476"/>
      <c r="AR80" s="285"/>
      <c r="AS80" s="290">
        <f t="shared" si="2"/>
        <v>956480</v>
      </c>
      <c r="AT80" s="165"/>
      <c r="AU80" s="164">
        <f t="shared" si="47"/>
        <v>583520</v>
      </c>
      <c r="AV80" s="162">
        <f t="shared" si="20"/>
        <v>110869</v>
      </c>
      <c r="AW80" s="163">
        <f t="shared" si="3"/>
        <v>694389</v>
      </c>
      <c r="AX80" s="475"/>
      <c r="AY80" s="476"/>
      <c r="AZ80" s="476"/>
      <c r="BA80" s="285"/>
      <c r="BB80" s="291">
        <f t="shared" si="4"/>
        <v>1173390</v>
      </c>
      <c r="BD80" s="163" cm="1">
        <f t="array" ref="BD80">+ROUND(AVERAGE(SMALL((G80,M80,S80),{1;2})),0)</f>
        <v>366610</v>
      </c>
      <c r="BE80" s="163">
        <f t="shared" si="21"/>
        <v>69656</v>
      </c>
      <c r="BF80" s="163">
        <f t="shared" si="43"/>
        <v>436266</v>
      </c>
      <c r="BG80" s="475"/>
      <c r="BH80" s="476"/>
      <c r="BI80" s="476"/>
      <c r="BK80" s="166">
        <f t="shared" si="48"/>
        <v>366610</v>
      </c>
      <c r="BL80" s="167">
        <f t="shared" si="54"/>
        <v>69656</v>
      </c>
      <c r="BM80" s="296">
        <f t="shared" si="44"/>
        <v>436266</v>
      </c>
      <c r="BN80" s="166" t="e">
        <f t="shared" si="49"/>
        <v>#DIV/0!</v>
      </c>
      <c r="BO80" s="167" t="e">
        <f t="shared" si="15"/>
        <v>#DIV/0!</v>
      </c>
      <c r="BP80" s="296">
        <v>0</v>
      </c>
      <c r="BR80" s="168">
        <f t="shared" si="50"/>
        <v>681421</v>
      </c>
      <c r="BS80" s="169">
        <f t="shared" si="40"/>
        <v>76319</v>
      </c>
      <c r="BT80" s="170">
        <f t="shared" si="41"/>
        <v>1439161</v>
      </c>
      <c r="BU80" s="168" t="e">
        <f t="shared" si="51"/>
        <v>#DIV/0!</v>
      </c>
      <c r="BV80" s="169" t="e">
        <f t="shared" si="34"/>
        <v>#DIV/0!</v>
      </c>
      <c r="BW80" s="170" t="e">
        <f t="shared" si="35"/>
        <v>#DIV/0!</v>
      </c>
    </row>
    <row r="81" spans="2:75" s="131" customFormat="1" ht="39" customHeight="1" x14ac:dyDescent="0.25">
      <c r="B81" s="334">
        <v>61</v>
      </c>
      <c r="C81" s="505"/>
      <c r="D81" s="206" t="s">
        <v>168</v>
      </c>
      <c r="E81" s="208"/>
      <c r="F81" s="207">
        <v>1</v>
      </c>
      <c r="G81" s="204">
        <v>1540000</v>
      </c>
      <c r="H81" s="200">
        <f t="shared" si="7"/>
        <v>292600</v>
      </c>
      <c r="I81" s="201">
        <f t="shared" si="8"/>
        <v>1832600</v>
      </c>
      <c r="J81" s="475"/>
      <c r="K81" s="476"/>
      <c r="L81" s="476"/>
      <c r="M81" s="258">
        <f t="shared" si="36"/>
        <v>293220</v>
      </c>
      <c r="N81" s="202">
        <f t="shared" si="37"/>
        <v>68780</v>
      </c>
      <c r="O81" s="203">
        <f t="shared" si="55"/>
        <v>362000</v>
      </c>
      <c r="P81" s="475"/>
      <c r="Q81" s="476"/>
      <c r="R81" s="477"/>
      <c r="S81" s="272">
        <v>440000</v>
      </c>
      <c r="T81" s="204">
        <f t="shared" si="9"/>
        <v>83600</v>
      </c>
      <c r="U81" s="204">
        <f t="shared" si="16"/>
        <v>523600</v>
      </c>
      <c r="V81" s="204"/>
      <c r="W81" s="205">
        <f t="shared" si="17"/>
        <v>0</v>
      </c>
      <c r="X81" s="203">
        <f t="shared" si="18"/>
        <v>0</v>
      </c>
      <c r="Y81" s="544"/>
      <c r="Z81" s="545"/>
      <c r="AA81" s="546"/>
      <c r="AB81" s="544"/>
      <c r="AC81" s="545"/>
      <c r="AD81" s="546"/>
      <c r="AE81" s="164" cm="1">
        <f t="array" ref="AE81">+ROUND(AVERAGE(SMALL((G81,M81,S81),{1;2})),0)</f>
        <v>366610</v>
      </c>
      <c r="AF81" s="162">
        <f t="shared" si="32"/>
        <v>69656</v>
      </c>
      <c r="AG81" s="163">
        <f t="shared" si="53"/>
        <v>436266</v>
      </c>
      <c r="AH81" s="475"/>
      <c r="AI81" s="476"/>
      <c r="AJ81" s="477"/>
      <c r="AK81" s="285"/>
      <c r="AL81" s="162">
        <f t="shared" si="46"/>
        <v>757740</v>
      </c>
      <c r="AM81" s="163">
        <f t="shared" si="12"/>
        <v>143971</v>
      </c>
      <c r="AN81" s="163">
        <f t="shared" si="1"/>
        <v>901711</v>
      </c>
      <c r="AO81" s="475"/>
      <c r="AP81" s="476"/>
      <c r="AQ81" s="476"/>
      <c r="AR81" s="285"/>
      <c r="AS81" s="290">
        <f t="shared" si="2"/>
        <v>956480</v>
      </c>
      <c r="AT81" s="165"/>
      <c r="AU81" s="164">
        <f t="shared" si="47"/>
        <v>583520</v>
      </c>
      <c r="AV81" s="162">
        <f t="shared" si="20"/>
        <v>110869</v>
      </c>
      <c r="AW81" s="163">
        <f t="shared" si="3"/>
        <v>694389</v>
      </c>
      <c r="AX81" s="475"/>
      <c r="AY81" s="476"/>
      <c r="AZ81" s="476"/>
      <c r="BA81" s="285"/>
      <c r="BB81" s="291">
        <f t="shared" si="4"/>
        <v>1173390</v>
      </c>
      <c r="BD81" s="163" cm="1">
        <f t="array" ref="BD81">+ROUND(AVERAGE(SMALL((G81,M81,S81),{1;2})),0)</f>
        <v>366610</v>
      </c>
      <c r="BE81" s="163">
        <f t="shared" si="21"/>
        <v>69656</v>
      </c>
      <c r="BF81" s="163">
        <f t="shared" si="43"/>
        <v>436266</v>
      </c>
      <c r="BG81" s="475"/>
      <c r="BH81" s="476"/>
      <c r="BI81" s="476"/>
      <c r="BK81" s="166">
        <f t="shared" si="48"/>
        <v>366610</v>
      </c>
      <c r="BL81" s="167">
        <f t="shared" si="54"/>
        <v>69656</v>
      </c>
      <c r="BM81" s="296">
        <f t="shared" si="44"/>
        <v>436266</v>
      </c>
      <c r="BN81" s="166" t="e">
        <f t="shared" si="49"/>
        <v>#DIV/0!</v>
      </c>
      <c r="BO81" s="167" t="e">
        <f t="shared" si="15"/>
        <v>#DIV/0!</v>
      </c>
      <c r="BP81" s="296">
        <v>0</v>
      </c>
      <c r="BR81" s="168">
        <f t="shared" si="50"/>
        <v>681421</v>
      </c>
      <c r="BS81" s="169">
        <f t="shared" si="40"/>
        <v>76319</v>
      </c>
      <c r="BT81" s="170">
        <f t="shared" si="41"/>
        <v>1439161</v>
      </c>
      <c r="BU81" s="168" t="e">
        <f t="shared" si="51"/>
        <v>#DIV/0!</v>
      </c>
      <c r="BV81" s="169" t="e">
        <f t="shared" si="34"/>
        <v>#DIV/0!</v>
      </c>
      <c r="BW81" s="170" t="e">
        <f t="shared" si="35"/>
        <v>#DIV/0!</v>
      </c>
    </row>
    <row r="82" spans="2:75" s="131" customFormat="1" ht="39" customHeight="1" x14ac:dyDescent="0.25">
      <c r="B82" s="334">
        <v>62</v>
      </c>
      <c r="C82" s="505"/>
      <c r="D82" s="206" t="s">
        <v>169</v>
      </c>
      <c r="E82" s="208"/>
      <c r="F82" s="207">
        <v>1</v>
      </c>
      <c r="G82" s="204">
        <v>1540000</v>
      </c>
      <c r="H82" s="200">
        <f t="shared" si="7"/>
        <v>292600</v>
      </c>
      <c r="I82" s="201">
        <f t="shared" si="8"/>
        <v>1832600</v>
      </c>
      <c r="J82" s="475"/>
      <c r="K82" s="476"/>
      <c r="L82" s="476"/>
      <c r="M82" s="258">
        <f t="shared" si="36"/>
        <v>293220</v>
      </c>
      <c r="N82" s="202">
        <f t="shared" si="37"/>
        <v>68780</v>
      </c>
      <c r="O82" s="203">
        <f t="shared" si="55"/>
        <v>362000</v>
      </c>
      <c r="P82" s="475"/>
      <c r="Q82" s="476"/>
      <c r="R82" s="477"/>
      <c r="S82" s="272">
        <v>440000</v>
      </c>
      <c r="T82" s="204">
        <f t="shared" si="9"/>
        <v>83600</v>
      </c>
      <c r="U82" s="204">
        <f t="shared" si="16"/>
        <v>523600</v>
      </c>
      <c r="V82" s="204"/>
      <c r="W82" s="205">
        <f t="shared" si="17"/>
        <v>0</v>
      </c>
      <c r="X82" s="203">
        <f t="shared" si="18"/>
        <v>0</v>
      </c>
      <c r="Y82" s="544"/>
      <c r="Z82" s="545"/>
      <c r="AA82" s="546"/>
      <c r="AB82" s="544"/>
      <c r="AC82" s="545"/>
      <c r="AD82" s="546"/>
      <c r="AE82" s="164" cm="1">
        <f t="array" ref="AE82">+ROUND(AVERAGE(SMALL((G82,M82,S82),{1;2})),0)</f>
        <v>366610</v>
      </c>
      <c r="AF82" s="162">
        <f t="shared" si="32"/>
        <v>69656</v>
      </c>
      <c r="AG82" s="163">
        <f t="shared" si="53"/>
        <v>436266</v>
      </c>
      <c r="AH82" s="475"/>
      <c r="AI82" s="476"/>
      <c r="AJ82" s="477"/>
      <c r="AK82" s="285"/>
      <c r="AL82" s="162">
        <f t="shared" si="46"/>
        <v>757740</v>
      </c>
      <c r="AM82" s="163">
        <f t="shared" si="12"/>
        <v>143971</v>
      </c>
      <c r="AN82" s="163">
        <f t="shared" si="1"/>
        <v>901711</v>
      </c>
      <c r="AO82" s="475"/>
      <c r="AP82" s="476"/>
      <c r="AQ82" s="476"/>
      <c r="AR82" s="285"/>
      <c r="AS82" s="290">
        <f t="shared" si="2"/>
        <v>956480</v>
      </c>
      <c r="AT82" s="165"/>
      <c r="AU82" s="164">
        <f t="shared" si="47"/>
        <v>583520</v>
      </c>
      <c r="AV82" s="162">
        <f t="shared" si="20"/>
        <v>110869</v>
      </c>
      <c r="AW82" s="163">
        <f t="shared" si="3"/>
        <v>694389</v>
      </c>
      <c r="AX82" s="475"/>
      <c r="AY82" s="476"/>
      <c r="AZ82" s="476"/>
      <c r="BA82" s="285"/>
      <c r="BB82" s="291">
        <f t="shared" si="4"/>
        <v>1173390</v>
      </c>
      <c r="BD82" s="163" cm="1">
        <f t="array" ref="BD82">+ROUND(AVERAGE(SMALL((G82,M82,S82),{1;2})),0)</f>
        <v>366610</v>
      </c>
      <c r="BE82" s="163">
        <f t="shared" si="21"/>
        <v>69656</v>
      </c>
      <c r="BF82" s="163">
        <f t="shared" si="43"/>
        <v>436266</v>
      </c>
      <c r="BG82" s="475"/>
      <c r="BH82" s="476"/>
      <c r="BI82" s="476"/>
      <c r="BK82" s="166">
        <f t="shared" si="48"/>
        <v>366610</v>
      </c>
      <c r="BL82" s="167">
        <f t="shared" si="54"/>
        <v>69656</v>
      </c>
      <c r="BM82" s="296">
        <f t="shared" si="44"/>
        <v>436266</v>
      </c>
      <c r="BN82" s="166" t="e">
        <f t="shared" si="49"/>
        <v>#DIV/0!</v>
      </c>
      <c r="BO82" s="167" t="e">
        <f t="shared" si="15"/>
        <v>#DIV/0!</v>
      </c>
      <c r="BP82" s="296">
        <v>0</v>
      </c>
      <c r="BR82" s="168">
        <f t="shared" si="50"/>
        <v>681421</v>
      </c>
      <c r="BS82" s="169">
        <f t="shared" si="40"/>
        <v>76319</v>
      </c>
      <c r="BT82" s="170">
        <f t="shared" si="41"/>
        <v>1439161</v>
      </c>
      <c r="BU82" s="168" t="e">
        <f t="shared" si="51"/>
        <v>#DIV/0!</v>
      </c>
      <c r="BV82" s="169" t="e">
        <f t="shared" si="34"/>
        <v>#DIV/0!</v>
      </c>
      <c r="BW82" s="170" t="e">
        <f t="shared" si="35"/>
        <v>#DIV/0!</v>
      </c>
    </row>
    <row r="83" spans="2:75" s="131" customFormat="1" ht="39" customHeight="1" x14ac:dyDescent="0.25">
      <c r="B83" s="334">
        <v>63</v>
      </c>
      <c r="C83" s="505"/>
      <c r="D83" s="206" t="s">
        <v>170</v>
      </c>
      <c r="E83" s="208"/>
      <c r="F83" s="207">
        <v>1</v>
      </c>
      <c r="G83" s="204">
        <v>1540000</v>
      </c>
      <c r="H83" s="200">
        <f t="shared" si="7"/>
        <v>292600</v>
      </c>
      <c r="I83" s="201">
        <f t="shared" si="8"/>
        <v>1832600</v>
      </c>
      <c r="J83" s="475"/>
      <c r="K83" s="476"/>
      <c r="L83" s="476"/>
      <c r="M83" s="258">
        <f t="shared" si="36"/>
        <v>293220</v>
      </c>
      <c r="N83" s="202">
        <f t="shared" si="37"/>
        <v>68780</v>
      </c>
      <c r="O83" s="203">
        <f t="shared" si="55"/>
        <v>362000</v>
      </c>
      <c r="P83" s="475"/>
      <c r="Q83" s="476"/>
      <c r="R83" s="477"/>
      <c r="S83" s="272">
        <v>440000</v>
      </c>
      <c r="T83" s="204">
        <f t="shared" si="9"/>
        <v>83600</v>
      </c>
      <c r="U83" s="204">
        <f t="shared" si="16"/>
        <v>523600</v>
      </c>
      <c r="V83" s="204"/>
      <c r="W83" s="205">
        <f t="shared" si="17"/>
        <v>0</v>
      </c>
      <c r="X83" s="203">
        <f t="shared" si="18"/>
        <v>0</v>
      </c>
      <c r="Y83" s="544"/>
      <c r="Z83" s="545"/>
      <c r="AA83" s="546"/>
      <c r="AB83" s="544"/>
      <c r="AC83" s="545"/>
      <c r="AD83" s="546"/>
      <c r="AE83" s="164" cm="1">
        <f t="array" ref="AE83">+ROUND(AVERAGE(SMALL((G83,M83,S83),{1;2})),0)</f>
        <v>366610</v>
      </c>
      <c r="AF83" s="162">
        <f t="shared" si="32"/>
        <v>69656</v>
      </c>
      <c r="AG83" s="163">
        <f t="shared" si="53"/>
        <v>436266</v>
      </c>
      <c r="AH83" s="475"/>
      <c r="AI83" s="476"/>
      <c r="AJ83" s="477"/>
      <c r="AK83" s="285"/>
      <c r="AL83" s="162">
        <f t="shared" si="46"/>
        <v>757740</v>
      </c>
      <c r="AM83" s="163">
        <f t="shared" si="12"/>
        <v>143971</v>
      </c>
      <c r="AN83" s="163">
        <f t="shared" si="1"/>
        <v>901711</v>
      </c>
      <c r="AO83" s="475"/>
      <c r="AP83" s="476"/>
      <c r="AQ83" s="476"/>
      <c r="AR83" s="285"/>
      <c r="AS83" s="290">
        <f t="shared" si="2"/>
        <v>956480</v>
      </c>
      <c r="AT83" s="165"/>
      <c r="AU83" s="164">
        <f t="shared" si="47"/>
        <v>583520</v>
      </c>
      <c r="AV83" s="162">
        <f t="shared" si="20"/>
        <v>110869</v>
      </c>
      <c r="AW83" s="163">
        <f t="shared" si="3"/>
        <v>694389</v>
      </c>
      <c r="AX83" s="475"/>
      <c r="AY83" s="476"/>
      <c r="AZ83" s="476"/>
      <c r="BA83" s="285"/>
      <c r="BB83" s="291">
        <f t="shared" si="4"/>
        <v>1173390</v>
      </c>
      <c r="BD83" s="163" cm="1">
        <f t="array" ref="BD83">+ROUND(AVERAGE(SMALL((G83,M83,S83),{1;2})),0)</f>
        <v>366610</v>
      </c>
      <c r="BE83" s="163">
        <f t="shared" si="21"/>
        <v>69656</v>
      </c>
      <c r="BF83" s="163">
        <f t="shared" si="43"/>
        <v>436266</v>
      </c>
      <c r="BG83" s="475"/>
      <c r="BH83" s="476"/>
      <c r="BI83" s="476"/>
      <c r="BK83" s="166">
        <f t="shared" si="48"/>
        <v>366610</v>
      </c>
      <c r="BL83" s="167">
        <f t="shared" si="54"/>
        <v>69656</v>
      </c>
      <c r="BM83" s="296">
        <f t="shared" si="44"/>
        <v>436266</v>
      </c>
      <c r="BN83" s="166" t="e">
        <f t="shared" si="49"/>
        <v>#DIV/0!</v>
      </c>
      <c r="BO83" s="167" t="e">
        <f t="shared" si="15"/>
        <v>#DIV/0!</v>
      </c>
      <c r="BP83" s="296">
        <v>0</v>
      </c>
      <c r="BR83" s="168">
        <f t="shared" si="50"/>
        <v>681421</v>
      </c>
      <c r="BS83" s="169">
        <f t="shared" si="40"/>
        <v>76319</v>
      </c>
      <c r="BT83" s="170">
        <f t="shared" si="41"/>
        <v>1439161</v>
      </c>
      <c r="BU83" s="168" t="e">
        <f t="shared" si="51"/>
        <v>#DIV/0!</v>
      </c>
      <c r="BV83" s="169" t="e">
        <f t="shared" si="34"/>
        <v>#DIV/0!</v>
      </c>
      <c r="BW83" s="170" t="e">
        <f t="shared" si="35"/>
        <v>#DIV/0!</v>
      </c>
    </row>
    <row r="84" spans="2:75" s="131" customFormat="1" ht="39" customHeight="1" x14ac:dyDescent="0.25">
      <c r="B84" s="334">
        <v>64</v>
      </c>
      <c r="C84" s="505"/>
      <c r="D84" s="206" t="s">
        <v>171</v>
      </c>
      <c r="E84" s="208"/>
      <c r="F84" s="207">
        <v>1</v>
      </c>
      <c r="G84" s="204">
        <v>1540000</v>
      </c>
      <c r="H84" s="200">
        <f t="shared" si="7"/>
        <v>292600</v>
      </c>
      <c r="I84" s="201">
        <f t="shared" si="8"/>
        <v>1832600</v>
      </c>
      <c r="J84" s="475"/>
      <c r="K84" s="476"/>
      <c r="L84" s="476"/>
      <c r="M84" s="258">
        <f t="shared" si="36"/>
        <v>293220</v>
      </c>
      <c r="N84" s="202">
        <f t="shared" si="37"/>
        <v>68780</v>
      </c>
      <c r="O84" s="203">
        <f t="shared" si="55"/>
        <v>362000</v>
      </c>
      <c r="P84" s="475"/>
      <c r="Q84" s="476"/>
      <c r="R84" s="477"/>
      <c r="S84" s="272">
        <v>440000</v>
      </c>
      <c r="T84" s="204">
        <f t="shared" si="9"/>
        <v>83600</v>
      </c>
      <c r="U84" s="204">
        <f t="shared" si="16"/>
        <v>523600</v>
      </c>
      <c r="V84" s="204"/>
      <c r="W84" s="205">
        <f t="shared" si="17"/>
        <v>0</v>
      </c>
      <c r="X84" s="203">
        <f t="shared" si="18"/>
        <v>0</v>
      </c>
      <c r="Y84" s="544"/>
      <c r="Z84" s="545"/>
      <c r="AA84" s="546"/>
      <c r="AB84" s="544"/>
      <c r="AC84" s="545"/>
      <c r="AD84" s="546"/>
      <c r="AE84" s="164" cm="1">
        <f t="array" ref="AE84">+ROUND(AVERAGE(SMALL((G84,M84,S84),{1;2})),0)</f>
        <v>366610</v>
      </c>
      <c r="AF84" s="162">
        <f t="shared" si="32"/>
        <v>69656</v>
      </c>
      <c r="AG84" s="163">
        <f t="shared" si="53"/>
        <v>436266</v>
      </c>
      <c r="AH84" s="475"/>
      <c r="AI84" s="476"/>
      <c r="AJ84" s="477"/>
      <c r="AK84" s="285"/>
      <c r="AL84" s="162">
        <f t="shared" si="46"/>
        <v>757740</v>
      </c>
      <c r="AM84" s="163">
        <f t="shared" si="12"/>
        <v>143971</v>
      </c>
      <c r="AN84" s="163">
        <f t="shared" si="1"/>
        <v>901711</v>
      </c>
      <c r="AO84" s="475"/>
      <c r="AP84" s="476"/>
      <c r="AQ84" s="476"/>
      <c r="AR84" s="285"/>
      <c r="AS84" s="290">
        <f t="shared" si="2"/>
        <v>956480</v>
      </c>
      <c r="AT84" s="165"/>
      <c r="AU84" s="164">
        <f t="shared" si="47"/>
        <v>583520</v>
      </c>
      <c r="AV84" s="162">
        <f t="shared" si="20"/>
        <v>110869</v>
      </c>
      <c r="AW84" s="163">
        <f t="shared" si="3"/>
        <v>694389</v>
      </c>
      <c r="AX84" s="475"/>
      <c r="AY84" s="476"/>
      <c r="AZ84" s="476"/>
      <c r="BA84" s="285"/>
      <c r="BB84" s="291">
        <f t="shared" si="4"/>
        <v>1173390</v>
      </c>
      <c r="BD84" s="163" cm="1">
        <f t="array" ref="BD84">+ROUND(AVERAGE(SMALL((G84,M84,S84),{1;2})),0)</f>
        <v>366610</v>
      </c>
      <c r="BE84" s="163">
        <f t="shared" si="21"/>
        <v>69656</v>
      </c>
      <c r="BF84" s="163">
        <f t="shared" si="43"/>
        <v>436266</v>
      </c>
      <c r="BG84" s="475"/>
      <c r="BH84" s="476"/>
      <c r="BI84" s="476"/>
      <c r="BK84" s="166">
        <f t="shared" si="48"/>
        <v>366610</v>
      </c>
      <c r="BL84" s="167">
        <f t="shared" si="54"/>
        <v>69656</v>
      </c>
      <c r="BM84" s="296">
        <f t="shared" si="44"/>
        <v>436266</v>
      </c>
      <c r="BN84" s="166" t="e">
        <f t="shared" si="49"/>
        <v>#DIV/0!</v>
      </c>
      <c r="BO84" s="167" t="e">
        <f t="shared" si="15"/>
        <v>#DIV/0!</v>
      </c>
      <c r="BP84" s="296">
        <v>0</v>
      </c>
      <c r="BR84" s="168">
        <f t="shared" si="50"/>
        <v>681421</v>
      </c>
      <c r="BS84" s="169">
        <f t="shared" si="40"/>
        <v>76319</v>
      </c>
      <c r="BT84" s="170">
        <f t="shared" si="41"/>
        <v>1439161</v>
      </c>
      <c r="BU84" s="168" t="e">
        <f t="shared" si="51"/>
        <v>#DIV/0!</v>
      </c>
      <c r="BV84" s="169" t="e">
        <f t="shared" si="34"/>
        <v>#DIV/0!</v>
      </c>
      <c r="BW84" s="170" t="e">
        <f t="shared" si="35"/>
        <v>#DIV/0!</v>
      </c>
    </row>
    <row r="85" spans="2:75" s="131" customFormat="1" ht="39" customHeight="1" x14ac:dyDescent="0.25">
      <c r="B85" s="334">
        <v>65</v>
      </c>
      <c r="C85" s="505"/>
      <c r="D85" s="206" t="s">
        <v>172</v>
      </c>
      <c r="E85" s="208"/>
      <c r="F85" s="207">
        <v>1</v>
      </c>
      <c r="G85" s="204">
        <v>1540000</v>
      </c>
      <c r="H85" s="200">
        <f t="shared" si="7"/>
        <v>292600</v>
      </c>
      <c r="I85" s="201">
        <f t="shared" si="8"/>
        <v>1832600</v>
      </c>
      <c r="J85" s="475"/>
      <c r="K85" s="476"/>
      <c r="L85" s="476"/>
      <c r="M85" s="258">
        <f t="shared" si="36"/>
        <v>293220</v>
      </c>
      <c r="N85" s="202">
        <f t="shared" si="37"/>
        <v>68780</v>
      </c>
      <c r="O85" s="203">
        <f t="shared" si="55"/>
        <v>362000</v>
      </c>
      <c r="P85" s="475"/>
      <c r="Q85" s="476"/>
      <c r="R85" s="477"/>
      <c r="S85" s="272">
        <v>440000</v>
      </c>
      <c r="T85" s="204">
        <f t="shared" si="9"/>
        <v>83600</v>
      </c>
      <c r="U85" s="204">
        <f t="shared" si="16"/>
        <v>523600</v>
      </c>
      <c r="V85" s="204"/>
      <c r="W85" s="205">
        <f t="shared" si="17"/>
        <v>0</v>
      </c>
      <c r="X85" s="203">
        <f t="shared" si="18"/>
        <v>0</v>
      </c>
      <c r="Y85" s="544"/>
      <c r="Z85" s="545"/>
      <c r="AA85" s="546"/>
      <c r="AB85" s="544"/>
      <c r="AC85" s="545"/>
      <c r="AD85" s="546"/>
      <c r="AE85" s="164" cm="1">
        <f t="array" ref="AE85">+ROUND(AVERAGE(SMALL((G85,M85,S85),{1;2})),0)</f>
        <v>366610</v>
      </c>
      <c r="AF85" s="162">
        <f t="shared" si="32"/>
        <v>69656</v>
      </c>
      <c r="AG85" s="163">
        <f t="shared" si="53"/>
        <v>436266</v>
      </c>
      <c r="AH85" s="475"/>
      <c r="AI85" s="476"/>
      <c r="AJ85" s="477"/>
      <c r="AK85" s="285"/>
      <c r="AL85" s="162">
        <f t="shared" si="46"/>
        <v>757740</v>
      </c>
      <c r="AM85" s="163">
        <f t="shared" si="12"/>
        <v>143971</v>
      </c>
      <c r="AN85" s="163">
        <f t="shared" ref="AN85:AN148" si="56">ROUND((+AL85+AM85)*F85,0)</f>
        <v>901711</v>
      </c>
      <c r="AO85" s="475"/>
      <c r="AP85" s="476"/>
      <c r="AQ85" s="476"/>
      <c r="AR85" s="285"/>
      <c r="AS85" s="290">
        <f t="shared" ref="AS85:AS148" si="57">G85-AU85</f>
        <v>956480</v>
      </c>
      <c r="AT85" s="165"/>
      <c r="AU85" s="164">
        <f t="shared" si="47"/>
        <v>583520</v>
      </c>
      <c r="AV85" s="162">
        <f t="shared" si="20"/>
        <v>110869</v>
      </c>
      <c r="AW85" s="163">
        <f t="shared" ref="AW85:AW148" si="58">ROUND((AU85+AV85)*F85,0)</f>
        <v>694389</v>
      </c>
      <c r="AX85" s="475"/>
      <c r="AY85" s="476"/>
      <c r="AZ85" s="476"/>
      <c r="BA85" s="285"/>
      <c r="BB85" s="291">
        <f t="shared" ref="BB85:BB148" si="59">G85-BD85</f>
        <v>1173390</v>
      </c>
      <c r="BD85" s="163" cm="1">
        <f t="array" ref="BD85">+ROUND(AVERAGE(SMALL((G85,M85,S85),{1;2})),0)</f>
        <v>366610</v>
      </c>
      <c r="BE85" s="163">
        <f t="shared" si="21"/>
        <v>69656</v>
      </c>
      <c r="BF85" s="163">
        <f t="shared" ref="BF85:BF116" si="60">ROUND((BD85+BE85)*F85,0)</f>
        <v>436266</v>
      </c>
      <c r="BG85" s="475"/>
      <c r="BH85" s="476"/>
      <c r="BI85" s="476"/>
      <c r="BK85" s="166">
        <f t="shared" si="48"/>
        <v>366610</v>
      </c>
      <c r="BL85" s="167">
        <f t="shared" si="54"/>
        <v>69656</v>
      </c>
      <c r="BM85" s="296">
        <f t="shared" ref="BM85:BM116" si="61">ROUND((BK85+BL85)*F85,0)</f>
        <v>436266</v>
      </c>
      <c r="BN85" s="166" t="e">
        <f t="shared" si="49"/>
        <v>#DIV/0!</v>
      </c>
      <c r="BO85" s="167" t="e">
        <f t="shared" si="15"/>
        <v>#DIV/0!</v>
      </c>
      <c r="BP85" s="296">
        <v>0</v>
      </c>
      <c r="BR85" s="168">
        <f t="shared" si="50"/>
        <v>681421</v>
      </c>
      <c r="BS85" s="169">
        <f t="shared" si="40"/>
        <v>76319</v>
      </c>
      <c r="BT85" s="170">
        <f t="shared" si="41"/>
        <v>1439161</v>
      </c>
      <c r="BU85" s="168" t="e">
        <f t="shared" si="51"/>
        <v>#DIV/0!</v>
      </c>
      <c r="BV85" s="169" t="e">
        <f t="shared" si="34"/>
        <v>#DIV/0!</v>
      </c>
      <c r="BW85" s="170" t="e">
        <f t="shared" si="35"/>
        <v>#DIV/0!</v>
      </c>
    </row>
    <row r="86" spans="2:75" s="131" customFormat="1" ht="39" customHeight="1" x14ac:dyDescent="0.25">
      <c r="B86" s="334">
        <v>66</v>
      </c>
      <c r="C86" s="505"/>
      <c r="D86" s="206" t="s">
        <v>173</v>
      </c>
      <c r="E86" s="208"/>
      <c r="F86" s="207">
        <v>1</v>
      </c>
      <c r="G86" s="204">
        <v>1540000</v>
      </c>
      <c r="H86" s="200">
        <f t="shared" ref="H86:H149" si="62">ROUND(G86*19/100,0)</f>
        <v>292600</v>
      </c>
      <c r="I86" s="201">
        <f t="shared" ref="I86:I149" si="63">ROUND((G86+H86)*F86,0)</f>
        <v>1832600</v>
      </c>
      <c r="J86" s="475"/>
      <c r="K86" s="476"/>
      <c r="L86" s="476"/>
      <c r="M86" s="258">
        <f t="shared" si="36"/>
        <v>293220</v>
      </c>
      <c r="N86" s="202">
        <f t="shared" si="37"/>
        <v>68780</v>
      </c>
      <c r="O86" s="203">
        <f t="shared" si="55"/>
        <v>362000</v>
      </c>
      <c r="P86" s="475"/>
      <c r="Q86" s="476"/>
      <c r="R86" s="477"/>
      <c r="S86" s="272">
        <v>440000</v>
      </c>
      <c r="T86" s="204">
        <f t="shared" ref="T86:T149" si="64">ROUND(S86*19%,0)</f>
        <v>83600</v>
      </c>
      <c r="U86" s="204">
        <f t="shared" ref="U86:U149" si="65">ROUND((S86+T86)*F86,0)</f>
        <v>523600</v>
      </c>
      <c r="V86" s="204"/>
      <c r="W86" s="205">
        <f t="shared" ref="W86:W149" si="66">ROUND(V86*19%,0)</f>
        <v>0</v>
      </c>
      <c r="X86" s="203">
        <f t="shared" ref="X86:X125" si="67">ROUND((V86+W86)*F86,0)</f>
        <v>0</v>
      </c>
      <c r="Y86" s="544"/>
      <c r="Z86" s="545"/>
      <c r="AA86" s="546"/>
      <c r="AB86" s="544"/>
      <c r="AC86" s="545"/>
      <c r="AD86" s="546"/>
      <c r="AE86" s="164" cm="1">
        <f t="array" ref="AE86">+ROUND(AVERAGE(SMALL((G86,M86,S86),{1;2})),0)</f>
        <v>366610</v>
      </c>
      <c r="AF86" s="162">
        <f t="shared" si="32"/>
        <v>69656</v>
      </c>
      <c r="AG86" s="163">
        <f t="shared" si="53"/>
        <v>436266</v>
      </c>
      <c r="AH86" s="475"/>
      <c r="AI86" s="476"/>
      <c r="AJ86" s="477"/>
      <c r="AK86" s="285"/>
      <c r="AL86" s="162">
        <f t="shared" si="46"/>
        <v>757740</v>
      </c>
      <c r="AM86" s="163">
        <f t="shared" ref="AM86:AM149" si="68">+ROUND(AL86*19%,0)</f>
        <v>143971</v>
      </c>
      <c r="AN86" s="163">
        <f t="shared" si="56"/>
        <v>901711</v>
      </c>
      <c r="AO86" s="475"/>
      <c r="AP86" s="476"/>
      <c r="AQ86" s="476"/>
      <c r="AR86" s="285"/>
      <c r="AS86" s="290">
        <f t="shared" si="57"/>
        <v>956480</v>
      </c>
      <c r="AT86" s="165"/>
      <c r="AU86" s="164">
        <f t="shared" si="47"/>
        <v>583520</v>
      </c>
      <c r="AV86" s="162">
        <f t="shared" ref="AV86:AV149" si="69">+ROUND(AU86*19%,0)</f>
        <v>110869</v>
      </c>
      <c r="AW86" s="163">
        <f t="shared" si="58"/>
        <v>694389</v>
      </c>
      <c r="AX86" s="475"/>
      <c r="AY86" s="476"/>
      <c r="AZ86" s="476"/>
      <c r="BA86" s="285"/>
      <c r="BB86" s="291">
        <f t="shared" si="59"/>
        <v>1173390</v>
      </c>
      <c r="BD86" s="163" cm="1">
        <f t="array" ref="BD86">+ROUND(AVERAGE(SMALL((G86,M86,S86),{1;2})),0)</f>
        <v>366610</v>
      </c>
      <c r="BE86" s="163">
        <f t="shared" ref="BE86:BE125" si="70">+ROUND(BD86*19%,0)</f>
        <v>69656</v>
      </c>
      <c r="BF86" s="163">
        <f t="shared" si="60"/>
        <v>436266</v>
      </c>
      <c r="BG86" s="475"/>
      <c r="BH86" s="476"/>
      <c r="BI86" s="476"/>
      <c r="BK86" s="166">
        <f t="shared" si="48"/>
        <v>366610</v>
      </c>
      <c r="BL86" s="167">
        <f t="shared" si="54"/>
        <v>69656</v>
      </c>
      <c r="BM86" s="296">
        <f t="shared" si="61"/>
        <v>436266</v>
      </c>
      <c r="BN86" s="166" t="e">
        <f t="shared" si="49"/>
        <v>#DIV/0!</v>
      </c>
      <c r="BO86" s="167" t="e">
        <f t="shared" ref="BO86:BO149" si="71">+ROUND(BN86*19%,0)</f>
        <v>#DIV/0!</v>
      </c>
      <c r="BP86" s="296">
        <v>0</v>
      </c>
      <c r="BR86" s="168">
        <f t="shared" si="50"/>
        <v>681421</v>
      </c>
      <c r="BS86" s="169">
        <f t="shared" si="40"/>
        <v>76319</v>
      </c>
      <c r="BT86" s="170">
        <f t="shared" si="41"/>
        <v>1439161</v>
      </c>
      <c r="BU86" s="168" t="e">
        <f t="shared" si="51"/>
        <v>#DIV/0!</v>
      </c>
      <c r="BV86" s="169" t="e">
        <f t="shared" si="34"/>
        <v>#DIV/0!</v>
      </c>
      <c r="BW86" s="170" t="e">
        <f t="shared" si="35"/>
        <v>#DIV/0!</v>
      </c>
    </row>
    <row r="87" spans="2:75" s="131" customFormat="1" ht="39" customHeight="1" x14ac:dyDescent="0.25">
      <c r="B87" s="334">
        <v>67</v>
      </c>
      <c r="C87" s="505"/>
      <c r="D87" s="206" t="s">
        <v>174</v>
      </c>
      <c r="E87" s="208"/>
      <c r="F87" s="207">
        <v>1</v>
      </c>
      <c r="G87" s="204">
        <v>1540000</v>
      </c>
      <c r="H87" s="200">
        <f t="shared" si="62"/>
        <v>292600</v>
      </c>
      <c r="I87" s="201">
        <f t="shared" si="63"/>
        <v>1832600</v>
      </c>
      <c r="J87" s="475"/>
      <c r="K87" s="476"/>
      <c r="L87" s="476"/>
      <c r="M87" s="258">
        <f t="shared" si="36"/>
        <v>293220</v>
      </c>
      <c r="N87" s="202">
        <f t="shared" si="37"/>
        <v>68780</v>
      </c>
      <c r="O87" s="203">
        <f t="shared" si="55"/>
        <v>362000</v>
      </c>
      <c r="P87" s="475"/>
      <c r="Q87" s="476"/>
      <c r="R87" s="477"/>
      <c r="S87" s="272">
        <v>440000</v>
      </c>
      <c r="T87" s="204">
        <f t="shared" si="64"/>
        <v>83600</v>
      </c>
      <c r="U87" s="204">
        <f t="shared" si="65"/>
        <v>523600</v>
      </c>
      <c r="V87" s="204"/>
      <c r="W87" s="205">
        <f t="shared" si="66"/>
        <v>0</v>
      </c>
      <c r="X87" s="203">
        <f t="shared" si="67"/>
        <v>0</v>
      </c>
      <c r="Y87" s="544"/>
      <c r="Z87" s="545"/>
      <c r="AA87" s="546"/>
      <c r="AB87" s="544"/>
      <c r="AC87" s="545"/>
      <c r="AD87" s="546"/>
      <c r="AE87" s="164" cm="1">
        <f t="array" ref="AE87">+ROUND(AVERAGE(SMALL((G87,M87,S87),{1;2})),0)</f>
        <v>366610</v>
      </c>
      <c r="AF87" s="162">
        <f t="shared" si="32"/>
        <v>69656</v>
      </c>
      <c r="AG87" s="163">
        <f t="shared" si="53"/>
        <v>436266</v>
      </c>
      <c r="AH87" s="475"/>
      <c r="AI87" s="476"/>
      <c r="AJ87" s="477"/>
      <c r="AK87" s="285"/>
      <c r="AL87" s="162">
        <f t="shared" si="46"/>
        <v>757740</v>
      </c>
      <c r="AM87" s="163">
        <f t="shared" si="68"/>
        <v>143971</v>
      </c>
      <c r="AN87" s="163">
        <f t="shared" si="56"/>
        <v>901711</v>
      </c>
      <c r="AO87" s="475"/>
      <c r="AP87" s="476"/>
      <c r="AQ87" s="476"/>
      <c r="AR87" s="285"/>
      <c r="AS87" s="290">
        <f t="shared" si="57"/>
        <v>956480</v>
      </c>
      <c r="AT87" s="165"/>
      <c r="AU87" s="164">
        <f t="shared" si="47"/>
        <v>583520</v>
      </c>
      <c r="AV87" s="162">
        <f t="shared" si="69"/>
        <v>110869</v>
      </c>
      <c r="AW87" s="163">
        <f t="shared" si="58"/>
        <v>694389</v>
      </c>
      <c r="AX87" s="475"/>
      <c r="AY87" s="476"/>
      <c r="AZ87" s="476"/>
      <c r="BA87" s="285"/>
      <c r="BB87" s="291">
        <f t="shared" si="59"/>
        <v>1173390</v>
      </c>
      <c r="BD87" s="163" cm="1">
        <f t="array" ref="BD87">+ROUND(AVERAGE(SMALL((G87,M87,S87),{1;2})),0)</f>
        <v>366610</v>
      </c>
      <c r="BE87" s="163">
        <f t="shared" si="70"/>
        <v>69656</v>
      </c>
      <c r="BF87" s="163">
        <f t="shared" si="60"/>
        <v>436266</v>
      </c>
      <c r="BG87" s="475"/>
      <c r="BH87" s="476"/>
      <c r="BI87" s="476"/>
      <c r="BK87" s="166">
        <f t="shared" si="48"/>
        <v>366610</v>
      </c>
      <c r="BL87" s="167">
        <f t="shared" si="54"/>
        <v>69656</v>
      </c>
      <c r="BM87" s="296">
        <f t="shared" si="61"/>
        <v>436266</v>
      </c>
      <c r="BN87" s="166" t="e">
        <f t="shared" si="49"/>
        <v>#DIV/0!</v>
      </c>
      <c r="BO87" s="167" t="e">
        <f t="shared" si="71"/>
        <v>#DIV/0!</v>
      </c>
      <c r="BP87" s="296">
        <v>0</v>
      </c>
      <c r="BR87" s="168">
        <f t="shared" si="50"/>
        <v>681421</v>
      </c>
      <c r="BS87" s="169">
        <f t="shared" si="40"/>
        <v>76319</v>
      </c>
      <c r="BT87" s="170">
        <f t="shared" si="41"/>
        <v>1439161</v>
      </c>
      <c r="BU87" s="168" t="e">
        <f t="shared" si="51"/>
        <v>#DIV/0!</v>
      </c>
      <c r="BV87" s="169" t="e">
        <f t="shared" si="34"/>
        <v>#DIV/0!</v>
      </c>
      <c r="BW87" s="170" t="e">
        <f t="shared" si="35"/>
        <v>#DIV/0!</v>
      </c>
    </row>
    <row r="88" spans="2:75" s="131" customFormat="1" ht="39" customHeight="1" x14ac:dyDescent="0.25">
      <c r="B88" s="334">
        <v>68</v>
      </c>
      <c r="C88" s="505"/>
      <c r="D88" s="206" t="s">
        <v>175</v>
      </c>
      <c r="E88" s="208"/>
      <c r="F88" s="207">
        <v>1</v>
      </c>
      <c r="G88" s="204">
        <v>1540000</v>
      </c>
      <c r="H88" s="200">
        <f t="shared" si="62"/>
        <v>292600</v>
      </c>
      <c r="I88" s="201">
        <f t="shared" si="63"/>
        <v>1832600</v>
      </c>
      <c r="J88" s="475"/>
      <c r="K88" s="476"/>
      <c r="L88" s="476"/>
      <c r="M88" s="258">
        <f t="shared" si="36"/>
        <v>293220</v>
      </c>
      <c r="N88" s="202">
        <f t="shared" si="37"/>
        <v>68780</v>
      </c>
      <c r="O88" s="203">
        <f t="shared" si="55"/>
        <v>362000</v>
      </c>
      <c r="P88" s="475"/>
      <c r="Q88" s="476"/>
      <c r="R88" s="477"/>
      <c r="S88" s="272">
        <v>440000</v>
      </c>
      <c r="T88" s="204">
        <f t="shared" si="64"/>
        <v>83600</v>
      </c>
      <c r="U88" s="204">
        <f t="shared" si="65"/>
        <v>523600</v>
      </c>
      <c r="V88" s="204"/>
      <c r="W88" s="205">
        <f t="shared" si="66"/>
        <v>0</v>
      </c>
      <c r="X88" s="203">
        <f t="shared" si="67"/>
        <v>0</v>
      </c>
      <c r="Y88" s="544"/>
      <c r="Z88" s="545"/>
      <c r="AA88" s="546"/>
      <c r="AB88" s="544"/>
      <c r="AC88" s="545"/>
      <c r="AD88" s="546"/>
      <c r="AE88" s="164" cm="1">
        <f t="array" ref="AE88">+ROUND(AVERAGE(SMALL((G88,M88,S88),{1;2})),0)</f>
        <v>366610</v>
      </c>
      <c r="AF88" s="162">
        <f t="shared" si="32"/>
        <v>69656</v>
      </c>
      <c r="AG88" s="163">
        <f t="shared" si="53"/>
        <v>436266</v>
      </c>
      <c r="AH88" s="475"/>
      <c r="AI88" s="476"/>
      <c r="AJ88" s="477"/>
      <c r="AK88" s="285"/>
      <c r="AL88" s="162">
        <f t="shared" ref="AL88:AL119" si="72">ROUND(AVERAGE(G88,M88,S88),0)</f>
        <v>757740</v>
      </c>
      <c r="AM88" s="163">
        <f t="shared" si="68"/>
        <v>143971</v>
      </c>
      <c r="AN88" s="163">
        <f t="shared" si="56"/>
        <v>901711</v>
      </c>
      <c r="AO88" s="475"/>
      <c r="AP88" s="476"/>
      <c r="AQ88" s="476"/>
      <c r="AR88" s="285"/>
      <c r="AS88" s="290">
        <f t="shared" si="57"/>
        <v>956480</v>
      </c>
      <c r="AT88" s="165"/>
      <c r="AU88" s="164">
        <f t="shared" ref="AU88:AU119" si="73">ROUND(GEOMEAN(G88,M88,S88),0)</f>
        <v>583520</v>
      </c>
      <c r="AV88" s="162">
        <f t="shared" si="69"/>
        <v>110869</v>
      </c>
      <c r="AW88" s="163">
        <f t="shared" si="58"/>
        <v>694389</v>
      </c>
      <c r="AX88" s="475"/>
      <c r="AY88" s="476"/>
      <c r="AZ88" s="476"/>
      <c r="BA88" s="285"/>
      <c r="BB88" s="291">
        <f t="shared" si="59"/>
        <v>1173390</v>
      </c>
      <c r="BD88" s="163" cm="1">
        <f t="array" ref="BD88">+ROUND(AVERAGE(SMALL((G88,M88,S88),{1;2})),0)</f>
        <v>366610</v>
      </c>
      <c r="BE88" s="163">
        <f t="shared" si="70"/>
        <v>69656</v>
      </c>
      <c r="BF88" s="163">
        <f t="shared" si="60"/>
        <v>436266</v>
      </c>
      <c r="BG88" s="475"/>
      <c r="BH88" s="476"/>
      <c r="BI88" s="476"/>
      <c r="BK88" s="166">
        <f t="shared" ref="BK88:BK119" si="74">ROUND(AVERAGE(M88,S88),0)</f>
        <v>366610</v>
      </c>
      <c r="BL88" s="167">
        <f t="shared" si="54"/>
        <v>69656</v>
      </c>
      <c r="BM88" s="296">
        <f t="shared" si="61"/>
        <v>436266</v>
      </c>
      <c r="BN88" s="166" t="e">
        <f t="shared" ref="BN88:BN119" si="75">ROUND(AVERAGE(J88,P88,AB88),0)</f>
        <v>#DIV/0!</v>
      </c>
      <c r="BO88" s="167" t="e">
        <f t="shared" si="71"/>
        <v>#DIV/0!</v>
      </c>
      <c r="BP88" s="296">
        <v>0</v>
      </c>
      <c r="BR88" s="168">
        <f t="shared" ref="BR88:BR119" si="76">ROUND(STDEVA(G88,M88,S88),0)</f>
        <v>681421</v>
      </c>
      <c r="BS88" s="169">
        <f t="shared" si="40"/>
        <v>76319</v>
      </c>
      <c r="BT88" s="170">
        <f t="shared" si="41"/>
        <v>1439161</v>
      </c>
      <c r="BU88" s="168" t="e">
        <f t="shared" ref="BU88:BU119" si="77">ROUND(STDEVA(J88,P88,V88),0)</f>
        <v>#DIV/0!</v>
      </c>
      <c r="BV88" s="169" t="e">
        <f t="shared" si="34"/>
        <v>#DIV/0!</v>
      </c>
      <c r="BW88" s="170" t="e">
        <f t="shared" si="35"/>
        <v>#DIV/0!</v>
      </c>
    </row>
    <row r="89" spans="2:75" s="131" customFormat="1" ht="39" customHeight="1" x14ac:dyDescent="0.25">
      <c r="B89" s="334">
        <v>69</v>
      </c>
      <c r="C89" s="505"/>
      <c r="D89" s="206" t="s">
        <v>176</v>
      </c>
      <c r="E89" s="208"/>
      <c r="F89" s="207">
        <v>1</v>
      </c>
      <c r="G89" s="204">
        <v>1540000</v>
      </c>
      <c r="H89" s="200">
        <f t="shared" si="62"/>
        <v>292600</v>
      </c>
      <c r="I89" s="201">
        <f t="shared" si="63"/>
        <v>1832600</v>
      </c>
      <c r="J89" s="475"/>
      <c r="K89" s="476"/>
      <c r="L89" s="476"/>
      <c r="M89" s="258">
        <f t="shared" si="36"/>
        <v>293220</v>
      </c>
      <c r="N89" s="202">
        <f t="shared" si="37"/>
        <v>68780</v>
      </c>
      <c r="O89" s="203">
        <f t="shared" si="55"/>
        <v>362000</v>
      </c>
      <c r="P89" s="475"/>
      <c r="Q89" s="476"/>
      <c r="R89" s="477"/>
      <c r="S89" s="272">
        <v>440000</v>
      </c>
      <c r="T89" s="204">
        <f t="shared" si="64"/>
        <v>83600</v>
      </c>
      <c r="U89" s="204">
        <f t="shared" si="65"/>
        <v>523600</v>
      </c>
      <c r="V89" s="204"/>
      <c r="W89" s="205">
        <f t="shared" si="66"/>
        <v>0</v>
      </c>
      <c r="X89" s="203">
        <f t="shared" si="67"/>
        <v>0</v>
      </c>
      <c r="Y89" s="544"/>
      <c r="Z89" s="545"/>
      <c r="AA89" s="546"/>
      <c r="AB89" s="544"/>
      <c r="AC89" s="545"/>
      <c r="AD89" s="546"/>
      <c r="AE89" s="164" cm="1">
        <f t="array" ref="AE89">+ROUND(AVERAGE(SMALL((G89,M89,S89),{1;2})),0)</f>
        <v>366610</v>
      </c>
      <c r="AF89" s="162">
        <f t="shared" si="32"/>
        <v>69656</v>
      </c>
      <c r="AG89" s="163">
        <f t="shared" si="53"/>
        <v>436266</v>
      </c>
      <c r="AH89" s="475"/>
      <c r="AI89" s="476"/>
      <c r="AJ89" s="477"/>
      <c r="AK89" s="285"/>
      <c r="AL89" s="162">
        <f t="shared" si="72"/>
        <v>757740</v>
      </c>
      <c r="AM89" s="163">
        <f t="shared" si="68"/>
        <v>143971</v>
      </c>
      <c r="AN89" s="163">
        <f t="shared" si="56"/>
        <v>901711</v>
      </c>
      <c r="AO89" s="475"/>
      <c r="AP89" s="476"/>
      <c r="AQ89" s="476"/>
      <c r="AR89" s="285"/>
      <c r="AS89" s="290">
        <f t="shared" si="57"/>
        <v>956480</v>
      </c>
      <c r="AT89" s="165"/>
      <c r="AU89" s="164">
        <f t="shared" si="73"/>
        <v>583520</v>
      </c>
      <c r="AV89" s="162">
        <f t="shared" si="69"/>
        <v>110869</v>
      </c>
      <c r="AW89" s="163">
        <f t="shared" si="58"/>
        <v>694389</v>
      </c>
      <c r="AX89" s="475"/>
      <c r="AY89" s="476"/>
      <c r="AZ89" s="476"/>
      <c r="BA89" s="285"/>
      <c r="BB89" s="291">
        <f t="shared" si="59"/>
        <v>1173390</v>
      </c>
      <c r="BD89" s="163" cm="1">
        <f t="array" ref="BD89">+ROUND(AVERAGE(SMALL((G89,M89,S89),{1;2})),0)</f>
        <v>366610</v>
      </c>
      <c r="BE89" s="163">
        <f t="shared" si="70"/>
        <v>69656</v>
      </c>
      <c r="BF89" s="163">
        <f t="shared" si="60"/>
        <v>436266</v>
      </c>
      <c r="BG89" s="475"/>
      <c r="BH89" s="476"/>
      <c r="BI89" s="476"/>
      <c r="BK89" s="166">
        <f t="shared" si="74"/>
        <v>366610</v>
      </c>
      <c r="BL89" s="167">
        <f t="shared" si="54"/>
        <v>69656</v>
      </c>
      <c r="BM89" s="296">
        <f t="shared" si="61"/>
        <v>436266</v>
      </c>
      <c r="BN89" s="166" t="e">
        <f t="shared" si="75"/>
        <v>#DIV/0!</v>
      </c>
      <c r="BO89" s="167" t="e">
        <f t="shared" si="71"/>
        <v>#DIV/0!</v>
      </c>
      <c r="BP89" s="296">
        <v>0</v>
      </c>
      <c r="BR89" s="168">
        <f t="shared" si="76"/>
        <v>681421</v>
      </c>
      <c r="BS89" s="169">
        <f t="shared" si="40"/>
        <v>76319</v>
      </c>
      <c r="BT89" s="170">
        <f t="shared" si="41"/>
        <v>1439161</v>
      </c>
      <c r="BU89" s="168" t="e">
        <f t="shared" si="77"/>
        <v>#DIV/0!</v>
      </c>
      <c r="BV89" s="169" t="e">
        <f t="shared" ref="BV89:BV126" si="78">+AO89-BU89</f>
        <v>#DIV/0!</v>
      </c>
      <c r="BW89" s="170" t="e">
        <f t="shared" ref="BW89:BW126" si="79">BU89+AO89</f>
        <v>#DIV/0!</v>
      </c>
    </row>
    <row r="90" spans="2:75" s="131" customFormat="1" ht="39" customHeight="1" x14ac:dyDescent="0.25">
      <c r="B90" s="334">
        <v>70</v>
      </c>
      <c r="C90" s="505"/>
      <c r="D90" s="206" t="s">
        <v>177</v>
      </c>
      <c r="E90" s="208"/>
      <c r="F90" s="207">
        <v>1</v>
      </c>
      <c r="G90" s="204">
        <v>1540000</v>
      </c>
      <c r="H90" s="200">
        <f t="shared" si="62"/>
        <v>292600</v>
      </c>
      <c r="I90" s="201">
        <f t="shared" si="63"/>
        <v>1832600</v>
      </c>
      <c r="J90" s="475"/>
      <c r="K90" s="476"/>
      <c r="L90" s="476"/>
      <c r="M90" s="258">
        <f t="shared" si="36"/>
        <v>293220</v>
      </c>
      <c r="N90" s="202">
        <f t="shared" si="37"/>
        <v>68780</v>
      </c>
      <c r="O90" s="203">
        <f t="shared" si="55"/>
        <v>362000</v>
      </c>
      <c r="P90" s="475"/>
      <c r="Q90" s="476"/>
      <c r="R90" s="477"/>
      <c r="S90" s="272">
        <v>440000</v>
      </c>
      <c r="T90" s="204">
        <f t="shared" si="64"/>
        <v>83600</v>
      </c>
      <c r="U90" s="204">
        <f t="shared" si="65"/>
        <v>523600</v>
      </c>
      <c r="V90" s="204"/>
      <c r="W90" s="205">
        <f t="shared" si="66"/>
        <v>0</v>
      </c>
      <c r="X90" s="203">
        <f t="shared" si="67"/>
        <v>0</v>
      </c>
      <c r="Y90" s="544"/>
      <c r="Z90" s="545"/>
      <c r="AA90" s="546"/>
      <c r="AB90" s="544"/>
      <c r="AC90" s="545"/>
      <c r="AD90" s="546"/>
      <c r="AE90" s="164" cm="1">
        <f t="array" ref="AE90">+ROUND(AVERAGE(SMALL((G90,M90,S90),{1;2})),0)</f>
        <v>366610</v>
      </c>
      <c r="AF90" s="162">
        <f t="shared" si="32"/>
        <v>69656</v>
      </c>
      <c r="AG90" s="163">
        <f t="shared" si="53"/>
        <v>436266</v>
      </c>
      <c r="AH90" s="475"/>
      <c r="AI90" s="476"/>
      <c r="AJ90" s="477"/>
      <c r="AK90" s="285"/>
      <c r="AL90" s="162">
        <f t="shared" si="72"/>
        <v>757740</v>
      </c>
      <c r="AM90" s="163">
        <f t="shared" si="68"/>
        <v>143971</v>
      </c>
      <c r="AN90" s="163">
        <f t="shared" si="56"/>
        <v>901711</v>
      </c>
      <c r="AO90" s="475"/>
      <c r="AP90" s="476"/>
      <c r="AQ90" s="476"/>
      <c r="AR90" s="285"/>
      <c r="AS90" s="290">
        <f t="shared" si="57"/>
        <v>956480</v>
      </c>
      <c r="AT90" s="165"/>
      <c r="AU90" s="164">
        <f t="shared" si="73"/>
        <v>583520</v>
      </c>
      <c r="AV90" s="162">
        <f t="shared" si="69"/>
        <v>110869</v>
      </c>
      <c r="AW90" s="163">
        <f t="shared" si="58"/>
        <v>694389</v>
      </c>
      <c r="AX90" s="475"/>
      <c r="AY90" s="476"/>
      <c r="AZ90" s="476"/>
      <c r="BA90" s="285"/>
      <c r="BB90" s="291">
        <f t="shared" si="59"/>
        <v>1173390</v>
      </c>
      <c r="BD90" s="163" cm="1">
        <f t="array" ref="BD90">+ROUND(AVERAGE(SMALL((G90,M90,S90),{1;2})),0)</f>
        <v>366610</v>
      </c>
      <c r="BE90" s="163">
        <f t="shared" si="70"/>
        <v>69656</v>
      </c>
      <c r="BF90" s="163">
        <f t="shared" si="60"/>
        <v>436266</v>
      </c>
      <c r="BG90" s="475"/>
      <c r="BH90" s="476"/>
      <c r="BI90" s="476"/>
      <c r="BK90" s="166">
        <f t="shared" si="74"/>
        <v>366610</v>
      </c>
      <c r="BL90" s="167">
        <f t="shared" si="54"/>
        <v>69656</v>
      </c>
      <c r="BM90" s="296">
        <f t="shared" si="61"/>
        <v>436266</v>
      </c>
      <c r="BN90" s="166" t="e">
        <f t="shared" si="75"/>
        <v>#DIV/0!</v>
      </c>
      <c r="BO90" s="167" t="e">
        <f t="shared" si="71"/>
        <v>#DIV/0!</v>
      </c>
      <c r="BP90" s="296">
        <v>0</v>
      </c>
      <c r="BR90" s="168">
        <f t="shared" si="76"/>
        <v>681421</v>
      </c>
      <c r="BS90" s="169">
        <f t="shared" si="40"/>
        <v>76319</v>
      </c>
      <c r="BT90" s="170">
        <f t="shared" si="41"/>
        <v>1439161</v>
      </c>
      <c r="BU90" s="168" t="e">
        <f t="shared" si="77"/>
        <v>#DIV/0!</v>
      </c>
      <c r="BV90" s="169" t="e">
        <f t="shared" si="78"/>
        <v>#DIV/0!</v>
      </c>
      <c r="BW90" s="170" t="e">
        <f t="shared" si="79"/>
        <v>#DIV/0!</v>
      </c>
    </row>
    <row r="91" spans="2:75" s="131" customFormat="1" ht="39" customHeight="1" x14ac:dyDescent="0.25">
      <c r="B91" s="334">
        <v>71</v>
      </c>
      <c r="C91" s="505"/>
      <c r="D91" s="206" t="s">
        <v>178</v>
      </c>
      <c r="E91" s="208"/>
      <c r="F91" s="207">
        <v>1</v>
      </c>
      <c r="G91" s="204">
        <v>1540000</v>
      </c>
      <c r="H91" s="200">
        <f t="shared" si="62"/>
        <v>292600</v>
      </c>
      <c r="I91" s="201">
        <f t="shared" si="63"/>
        <v>1832600</v>
      </c>
      <c r="J91" s="475"/>
      <c r="K91" s="476"/>
      <c r="L91" s="476"/>
      <c r="M91" s="258">
        <f t="shared" si="36"/>
        <v>293220</v>
      </c>
      <c r="N91" s="202">
        <f t="shared" si="37"/>
        <v>68780</v>
      </c>
      <c r="O91" s="203">
        <f t="shared" si="55"/>
        <v>362000</v>
      </c>
      <c r="P91" s="475"/>
      <c r="Q91" s="476"/>
      <c r="R91" s="477"/>
      <c r="S91" s="272">
        <v>440000</v>
      </c>
      <c r="T91" s="204">
        <f t="shared" si="64"/>
        <v>83600</v>
      </c>
      <c r="U91" s="204">
        <f t="shared" si="65"/>
        <v>523600</v>
      </c>
      <c r="V91" s="204"/>
      <c r="W91" s="205">
        <f t="shared" si="66"/>
        <v>0</v>
      </c>
      <c r="X91" s="203">
        <f t="shared" si="67"/>
        <v>0</v>
      </c>
      <c r="Y91" s="544"/>
      <c r="Z91" s="545"/>
      <c r="AA91" s="546"/>
      <c r="AB91" s="544"/>
      <c r="AC91" s="545"/>
      <c r="AD91" s="546"/>
      <c r="AE91" s="164" cm="1">
        <f t="array" ref="AE91">+ROUND(AVERAGE(SMALL((G91,M91,S91),{1;2})),0)</f>
        <v>366610</v>
      </c>
      <c r="AF91" s="162">
        <f t="shared" si="32"/>
        <v>69656</v>
      </c>
      <c r="AG91" s="163">
        <f t="shared" si="53"/>
        <v>436266</v>
      </c>
      <c r="AH91" s="475"/>
      <c r="AI91" s="476"/>
      <c r="AJ91" s="477"/>
      <c r="AK91" s="285"/>
      <c r="AL91" s="162">
        <f t="shared" si="72"/>
        <v>757740</v>
      </c>
      <c r="AM91" s="163">
        <f t="shared" si="68"/>
        <v>143971</v>
      </c>
      <c r="AN91" s="163">
        <f t="shared" si="56"/>
        <v>901711</v>
      </c>
      <c r="AO91" s="475"/>
      <c r="AP91" s="476"/>
      <c r="AQ91" s="476"/>
      <c r="AR91" s="285"/>
      <c r="AS91" s="290">
        <f t="shared" si="57"/>
        <v>956480</v>
      </c>
      <c r="AT91" s="165"/>
      <c r="AU91" s="164">
        <f t="shared" si="73"/>
        <v>583520</v>
      </c>
      <c r="AV91" s="162">
        <f t="shared" si="69"/>
        <v>110869</v>
      </c>
      <c r="AW91" s="163">
        <f t="shared" si="58"/>
        <v>694389</v>
      </c>
      <c r="AX91" s="475"/>
      <c r="AY91" s="476"/>
      <c r="AZ91" s="476"/>
      <c r="BA91" s="285"/>
      <c r="BB91" s="291">
        <f t="shared" si="59"/>
        <v>1173390</v>
      </c>
      <c r="BD91" s="163" cm="1">
        <f t="array" ref="BD91">+ROUND(AVERAGE(SMALL((G91,M91,S91),{1;2})),0)</f>
        <v>366610</v>
      </c>
      <c r="BE91" s="163">
        <f t="shared" si="70"/>
        <v>69656</v>
      </c>
      <c r="BF91" s="163">
        <f t="shared" si="60"/>
        <v>436266</v>
      </c>
      <c r="BG91" s="475"/>
      <c r="BH91" s="476"/>
      <c r="BI91" s="476"/>
      <c r="BK91" s="166">
        <f t="shared" si="74"/>
        <v>366610</v>
      </c>
      <c r="BL91" s="167">
        <f t="shared" si="54"/>
        <v>69656</v>
      </c>
      <c r="BM91" s="296">
        <f t="shared" si="61"/>
        <v>436266</v>
      </c>
      <c r="BN91" s="166" t="e">
        <f t="shared" si="75"/>
        <v>#DIV/0!</v>
      </c>
      <c r="BO91" s="167" t="e">
        <f t="shared" si="71"/>
        <v>#DIV/0!</v>
      </c>
      <c r="BP91" s="296">
        <v>0</v>
      </c>
      <c r="BR91" s="168">
        <f t="shared" si="76"/>
        <v>681421</v>
      </c>
      <c r="BS91" s="169">
        <f t="shared" si="40"/>
        <v>76319</v>
      </c>
      <c r="BT91" s="170">
        <f t="shared" si="41"/>
        <v>1439161</v>
      </c>
      <c r="BU91" s="168" t="e">
        <f t="shared" si="77"/>
        <v>#DIV/0!</v>
      </c>
      <c r="BV91" s="169" t="e">
        <f t="shared" si="78"/>
        <v>#DIV/0!</v>
      </c>
      <c r="BW91" s="170" t="e">
        <f t="shared" si="79"/>
        <v>#DIV/0!</v>
      </c>
    </row>
    <row r="92" spans="2:75" s="131" customFormat="1" ht="39" customHeight="1" x14ac:dyDescent="0.25">
      <c r="B92" s="334">
        <v>72</v>
      </c>
      <c r="C92" s="505" t="s">
        <v>180</v>
      </c>
      <c r="D92" s="206" t="s">
        <v>145</v>
      </c>
      <c r="E92" s="208"/>
      <c r="F92" s="207">
        <v>1</v>
      </c>
      <c r="G92" s="204">
        <v>1760000</v>
      </c>
      <c r="H92" s="200">
        <f t="shared" si="62"/>
        <v>334400</v>
      </c>
      <c r="I92" s="201">
        <f t="shared" si="63"/>
        <v>2094400</v>
      </c>
      <c r="J92" s="475"/>
      <c r="K92" s="476"/>
      <c r="L92" s="476"/>
      <c r="M92" s="258">
        <f t="shared" ref="M92:M125" si="80">ROUND((O92/F92)-N92,0)</f>
        <v>293220</v>
      </c>
      <c r="N92" s="202">
        <f t="shared" ref="N92:N126" si="81">ROUND((O92/F92)*(0.19),0)</f>
        <v>68780</v>
      </c>
      <c r="O92" s="203">
        <f t="shared" si="55"/>
        <v>362000</v>
      </c>
      <c r="P92" s="475"/>
      <c r="Q92" s="476"/>
      <c r="R92" s="477"/>
      <c r="S92" s="272">
        <v>440000</v>
      </c>
      <c r="T92" s="204">
        <f t="shared" si="64"/>
        <v>83600</v>
      </c>
      <c r="U92" s="204">
        <f t="shared" si="65"/>
        <v>523600</v>
      </c>
      <c r="V92" s="204"/>
      <c r="W92" s="205">
        <f t="shared" si="66"/>
        <v>0</v>
      </c>
      <c r="X92" s="203">
        <f t="shared" si="67"/>
        <v>0</v>
      </c>
      <c r="Y92" s="544"/>
      <c r="Z92" s="545"/>
      <c r="AA92" s="546"/>
      <c r="AB92" s="544"/>
      <c r="AC92" s="545"/>
      <c r="AD92" s="546"/>
      <c r="AE92" s="164" cm="1">
        <f t="array" ref="AE92">+ROUND(AVERAGE(SMALL((G92,M92,S92),{1;2})),0)</f>
        <v>366610</v>
      </c>
      <c r="AF92" s="162">
        <f t="shared" si="32"/>
        <v>69656</v>
      </c>
      <c r="AG92" s="163">
        <f t="shared" si="53"/>
        <v>436266</v>
      </c>
      <c r="AH92" s="475"/>
      <c r="AI92" s="476"/>
      <c r="AJ92" s="477"/>
      <c r="AK92" s="285"/>
      <c r="AL92" s="162">
        <f t="shared" si="72"/>
        <v>831073</v>
      </c>
      <c r="AM92" s="163">
        <f t="shared" si="68"/>
        <v>157904</v>
      </c>
      <c r="AN92" s="163">
        <f t="shared" si="56"/>
        <v>988977</v>
      </c>
      <c r="AO92" s="475"/>
      <c r="AP92" s="476"/>
      <c r="AQ92" s="476"/>
      <c r="AR92" s="285"/>
      <c r="AS92" s="290">
        <f t="shared" si="57"/>
        <v>1149921</v>
      </c>
      <c r="AT92" s="165"/>
      <c r="AU92" s="164">
        <f t="shared" si="73"/>
        <v>610079</v>
      </c>
      <c r="AV92" s="162">
        <f t="shared" si="69"/>
        <v>115915</v>
      </c>
      <c r="AW92" s="163">
        <f t="shared" si="58"/>
        <v>725994</v>
      </c>
      <c r="AX92" s="475"/>
      <c r="AY92" s="476"/>
      <c r="AZ92" s="476"/>
      <c r="BA92" s="285"/>
      <c r="BB92" s="291">
        <f t="shared" si="59"/>
        <v>1393390</v>
      </c>
      <c r="BD92" s="163" cm="1">
        <f t="array" ref="BD92">+ROUND(AVERAGE(SMALL((G92,M92,S92),{1;2})),0)</f>
        <v>366610</v>
      </c>
      <c r="BE92" s="163">
        <f t="shared" si="70"/>
        <v>69656</v>
      </c>
      <c r="BF92" s="163">
        <f t="shared" si="60"/>
        <v>436266</v>
      </c>
      <c r="BG92" s="475"/>
      <c r="BH92" s="476"/>
      <c r="BI92" s="476"/>
      <c r="BK92" s="166">
        <f t="shared" si="74"/>
        <v>366610</v>
      </c>
      <c r="BL92" s="167">
        <f t="shared" ref="BL92:BL94" si="82">+ROUND(BK92*19%,0)</f>
        <v>69656</v>
      </c>
      <c r="BM92" s="296">
        <f t="shared" si="61"/>
        <v>436266</v>
      </c>
      <c r="BN92" s="166" t="e">
        <f t="shared" si="75"/>
        <v>#DIV/0!</v>
      </c>
      <c r="BO92" s="167" t="e">
        <f t="shared" si="71"/>
        <v>#DIV/0!</v>
      </c>
      <c r="BP92" s="296">
        <v>0</v>
      </c>
      <c r="BR92" s="168">
        <f t="shared" si="76"/>
        <v>807815</v>
      </c>
      <c r="BS92" s="169">
        <f t="shared" si="40"/>
        <v>23258</v>
      </c>
      <c r="BT92" s="170">
        <f t="shared" si="41"/>
        <v>1638888</v>
      </c>
      <c r="BU92" s="168" t="e">
        <f t="shared" si="77"/>
        <v>#DIV/0!</v>
      </c>
      <c r="BV92" s="169" t="e">
        <f t="shared" si="78"/>
        <v>#DIV/0!</v>
      </c>
      <c r="BW92" s="170" t="e">
        <f t="shared" si="79"/>
        <v>#DIV/0!</v>
      </c>
    </row>
    <row r="93" spans="2:75" s="131" customFormat="1" ht="39" customHeight="1" x14ac:dyDescent="0.25">
      <c r="B93" s="334">
        <v>73</v>
      </c>
      <c r="C93" s="505"/>
      <c r="D93" s="206" t="s">
        <v>146</v>
      </c>
      <c r="E93" s="208"/>
      <c r="F93" s="207">
        <v>1</v>
      </c>
      <c r="G93" s="204">
        <v>1760000</v>
      </c>
      <c r="H93" s="200">
        <f t="shared" si="62"/>
        <v>334400</v>
      </c>
      <c r="I93" s="201">
        <f t="shared" si="63"/>
        <v>2094400</v>
      </c>
      <c r="J93" s="475"/>
      <c r="K93" s="476"/>
      <c r="L93" s="476"/>
      <c r="M93" s="258">
        <f t="shared" si="80"/>
        <v>293220</v>
      </c>
      <c r="N93" s="202">
        <f t="shared" si="81"/>
        <v>68780</v>
      </c>
      <c r="O93" s="203">
        <f t="shared" si="55"/>
        <v>362000</v>
      </c>
      <c r="P93" s="475"/>
      <c r="Q93" s="476"/>
      <c r="R93" s="477"/>
      <c r="S93" s="272">
        <v>440000</v>
      </c>
      <c r="T93" s="204">
        <f t="shared" si="64"/>
        <v>83600</v>
      </c>
      <c r="U93" s="204">
        <f t="shared" si="65"/>
        <v>523600</v>
      </c>
      <c r="V93" s="204"/>
      <c r="W93" s="205">
        <f t="shared" si="66"/>
        <v>0</v>
      </c>
      <c r="X93" s="203">
        <f t="shared" si="67"/>
        <v>0</v>
      </c>
      <c r="Y93" s="544"/>
      <c r="Z93" s="545"/>
      <c r="AA93" s="546"/>
      <c r="AB93" s="544"/>
      <c r="AC93" s="545"/>
      <c r="AD93" s="546"/>
      <c r="AE93" s="164" cm="1">
        <f t="array" ref="AE93">+ROUND(AVERAGE(SMALL((G93,M93,S93),{1;2})),0)</f>
        <v>366610</v>
      </c>
      <c r="AF93" s="162">
        <f t="shared" si="32"/>
        <v>69656</v>
      </c>
      <c r="AG93" s="163">
        <f t="shared" si="53"/>
        <v>436266</v>
      </c>
      <c r="AH93" s="475"/>
      <c r="AI93" s="476"/>
      <c r="AJ93" s="477"/>
      <c r="AK93" s="285"/>
      <c r="AL93" s="162">
        <f t="shared" si="72"/>
        <v>831073</v>
      </c>
      <c r="AM93" s="163">
        <f t="shared" si="68"/>
        <v>157904</v>
      </c>
      <c r="AN93" s="163">
        <f t="shared" si="56"/>
        <v>988977</v>
      </c>
      <c r="AO93" s="475"/>
      <c r="AP93" s="476"/>
      <c r="AQ93" s="476"/>
      <c r="AR93" s="285"/>
      <c r="AS93" s="290">
        <f t="shared" si="57"/>
        <v>1149921</v>
      </c>
      <c r="AT93" s="165"/>
      <c r="AU93" s="164">
        <f t="shared" si="73"/>
        <v>610079</v>
      </c>
      <c r="AV93" s="162">
        <f t="shared" si="69"/>
        <v>115915</v>
      </c>
      <c r="AW93" s="163">
        <f t="shared" si="58"/>
        <v>725994</v>
      </c>
      <c r="AX93" s="475"/>
      <c r="AY93" s="476"/>
      <c r="AZ93" s="476"/>
      <c r="BA93" s="285"/>
      <c r="BB93" s="291">
        <f t="shared" si="59"/>
        <v>1393390</v>
      </c>
      <c r="BD93" s="163" cm="1">
        <f t="array" ref="BD93">+ROUND(AVERAGE(SMALL((G93,M93,S93),{1;2})),0)</f>
        <v>366610</v>
      </c>
      <c r="BE93" s="163">
        <f t="shared" si="70"/>
        <v>69656</v>
      </c>
      <c r="BF93" s="163">
        <f t="shared" si="60"/>
        <v>436266</v>
      </c>
      <c r="BG93" s="475"/>
      <c r="BH93" s="476"/>
      <c r="BI93" s="476"/>
      <c r="BK93" s="166">
        <f t="shared" si="74"/>
        <v>366610</v>
      </c>
      <c r="BL93" s="167">
        <f t="shared" si="82"/>
        <v>69656</v>
      </c>
      <c r="BM93" s="296">
        <f t="shared" si="61"/>
        <v>436266</v>
      </c>
      <c r="BN93" s="166" t="e">
        <f t="shared" si="75"/>
        <v>#DIV/0!</v>
      </c>
      <c r="BO93" s="167" t="e">
        <f t="shared" si="71"/>
        <v>#DIV/0!</v>
      </c>
      <c r="BP93" s="296">
        <v>0</v>
      </c>
      <c r="BR93" s="168">
        <f t="shared" si="76"/>
        <v>807815</v>
      </c>
      <c r="BS93" s="169">
        <f t="shared" ref="BS93:BS156" si="83">+AL93-BR93</f>
        <v>23258</v>
      </c>
      <c r="BT93" s="170">
        <f t="shared" ref="BT93:BT156" si="84">BR93+AL93</f>
        <v>1638888</v>
      </c>
      <c r="BU93" s="168" t="e">
        <f t="shared" si="77"/>
        <v>#DIV/0!</v>
      </c>
      <c r="BV93" s="169" t="e">
        <f t="shared" si="78"/>
        <v>#DIV/0!</v>
      </c>
      <c r="BW93" s="170" t="e">
        <f t="shared" si="79"/>
        <v>#DIV/0!</v>
      </c>
    </row>
    <row r="94" spans="2:75" s="131" customFormat="1" ht="39" customHeight="1" x14ac:dyDescent="0.25">
      <c r="B94" s="334">
        <v>74</v>
      </c>
      <c r="C94" s="505"/>
      <c r="D94" s="206" t="s">
        <v>147</v>
      </c>
      <c r="E94" s="208"/>
      <c r="F94" s="207">
        <v>1</v>
      </c>
      <c r="G94" s="204">
        <v>1760000</v>
      </c>
      <c r="H94" s="200">
        <f t="shared" si="62"/>
        <v>334400</v>
      </c>
      <c r="I94" s="201">
        <f t="shared" si="63"/>
        <v>2094400</v>
      </c>
      <c r="J94" s="475"/>
      <c r="K94" s="476"/>
      <c r="L94" s="476"/>
      <c r="M94" s="258">
        <f t="shared" si="80"/>
        <v>293220</v>
      </c>
      <c r="N94" s="202">
        <f t="shared" si="81"/>
        <v>68780</v>
      </c>
      <c r="O94" s="203">
        <f t="shared" si="55"/>
        <v>362000</v>
      </c>
      <c r="P94" s="475"/>
      <c r="Q94" s="476"/>
      <c r="R94" s="477"/>
      <c r="S94" s="272">
        <v>440000</v>
      </c>
      <c r="T94" s="204">
        <f t="shared" si="64"/>
        <v>83600</v>
      </c>
      <c r="U94" s="204">
        <f t="shared" si="65"/>
        <v>523600</v>
      </c>
      <c r="V94" s="204"/>
      <c r="W94" s="205">
        <f t="shared" si="66"/>
        <v>0</v>
      </c>
      <c r="X94" s="203">
        <f t="shared" si="67"/>
        <v>0</v>
      </c>
      <c r="Y94" s="544"/>
      <c r="Z94" s="545"/>
      <c r="AA94" s="546"/>
      <c r="AB94" s="544"/>
      <c r="AC94" s="545"/>
      <c r="AD94" s="546"/>
      <c r="AE94" s="164" cm="1">
        <f t="array" ref="AE94">+ROUND(AVERAGE(SMALL((G94,M94,S94),{1;2})),0)</f>
        <v>366610</v>
      </c>
      <c r="AF94" s="162">
        <f t="shared" si="32"/>
        <v>69656</v>
      </c>
      <c r="AG94" s="163">
        <f t="shared" si="53"/>
        <v>436266</v>
      </c>
      <c r="AH94" s="475"/>
      <c r="AI94" s="476"/>
      <c r="AJ94" s="477"/>
      <c r="AK94" s="285"/>
      <c r="AL94" s="162">
        <f t="shared" si="72"/>
        <v>831073</v>
      </c>
      <c r="AM94" s="163">
        <f t="shared" si="68"/>
        <v>157904</v>
      </c>
      <c r="AN94" s="163">
        <f t="shared" si="56"/>
        <v>988977</v>
      </c>
      <c r="AO94" s="475"/>
      <c r="AP94" s="476"/>
      <c r="AQ94" s="476"/>
      <c r="AR94" s="285"/>
      <c r="AS94" s="290">
        <f t="shared" si="57"/>
        <v>1149921</v>
      </c>
      <c r="AT94" s="165"/>
      <c r="AU94" s="164">
        <f t="shared" si="73"/>
        <v>610079</v>
      </c>
      <c r="AV94" s="162">
        <f t="shared" si="69"/>
        <v>115915</v>
      </c>
      <c r="AW94" s="163">
        <f t="shared" si="58"/>
        <v>725994</v>
      </c>
      <c r="AX94" s="475"/>
      <c r="AY94" s="476"/>
      <c r="AZ94" s="476"/>
      <c r="BA94" s="285"/>
      <c r="BB94" s="291">
        <f t="shared" si="59"/>
        <v>1393390</v>
      </c>
      <c r="BD94" s="163" cm="1">
        <f t="array" ref="BD94">+ROUND(AVERAGE(SMALL((G94,M94,S94),{1;2})),0)</f>
        <v>366610</v>
      </c>
      <c r="BE94" s="163">
        <f t="shared" si="70"/>
        <v>69656</v>
      </c>
      <c r="BF94" s="163">
        <f t="shared" si="60"/>
        <v>436266</v>
      </c>
      <c r="BG94" s="475"/>
      <c r="BH94" s="476"/>
      <c r="BI94" s="476"/>
      <c r="BK94" s="166">
        <f t="shared" si="74"/>
        <v>366610</v>
      </c>
      <c r="BL94" s="167">
        <f t="shared" si="82"/>
        <v>69656</v>
      </c>
      <c r="BM94" s="296">
        <f t="shared" si="61"/>
        <v>436266</v>
      </c>
      <c r="BN94" s="166" t="e">
        <f t="shared" si="75"/>
        <v>#DIV/0!</v>
      </c>
      <c r="BO94" s="167" t="e">
        <f t="shared" si="71"/>
        <v>#DIV/0!</v>
      </c>
      <c r="BP94" s="296">
        <v>0</v>
      </c>
      <c r="BR94" s="168">
        <f t="shared" si="76"/>
        <v>807815</v>
      </c>
      <c r="BS94" s="169">
        <f t="shared" si="83"/>
        <v>23258</v>
      </c>
      <c r="BT94" s="170">
        <f t="shared" si="84"/>
        <v>1638888</v>
      </c>
      <c r="BU94" s="168" t="e">
        <f t="shared" si="77"/>
        <v>#DIV/0!</v>
      </c>
      <c r="BV94" s="169" t="e">
        <f t="shared" si="78"/>
        <v>#DIV/0!</v>
      </c>
      <c r="BW94" s="170" t="e">
        <f t="shared" si="79"/>
        <v>#DIV/0!</v>
      </c>
    </row>
    <row r="95" spans="2:75" s="131" customFormat="1" ht="39" customHeight="1" x14ac:dyDescent="0.25">
      <c r="B95" s="334">
        <v>75</v>
      </c>
      <c r="C95" s="505"/>
      <c r="D95" s="206" t="s">
        <v>148</v>
      </c>
      <c r="E95" s="208"/>
      <c r="F95" s="207">
        <v>1</v>
      </c>
      <c r="G95" s="204">
        <v>1760000</v>
      </c>
      <c r="H95" s="200">
        <f t="shared" si="62"/>
        <v>334400</v>
      </c>
      <c r="I95" s="201">
        <f t="shared" si="63"/>
        <v>2094400</v>
      </c>
      <c r="J95" s="475"/>
      <c r="K95" s="476"/>
      <c r="L95" s="476"/>
      <c r="M95" s="258">
        <f t="shared" si="80"/>
        <v>293220</v>
      </c>
      <c r="N95" s="202">
        <f t="shared" si="81"/>
        <v>68780</v>
      </c>
      <c r="O95" s="203">
        <f t="shared" si="55"/>
        <v>362000</v>
      </c>
      <c r="P95" s="475"/>
      <c r="Q95" s="476"/>
      <c r="R95" s="477"/>
      <c r="S95" s="272">
        <v>440000</v>
      </c>
      <c r="T95" s="204">
        <f t="shared" si="64"/>
        <v>83600</v>
      </c>
      <c r="U95" s="204">
        <f t="shared" si="65"/>
        <v>523600</v>
      </c>
      <c r="V95" s="204"/>
      <c r="W95" s="205">
        <f t="shared" si="66"/>
        <v>0</v>
      </c>
      <c r="X95" s="203">
        <f t="shared" si="67"/>
        <v>0</v>
      </c>
      <c r="Y95" s="544"/>
      <c r="Z95" s="545"/>
      <c r="AA95" s="546"/>
      <c r="AB95" s="544"/>
      <c r="AC95" s="545"/>
      <c r="AD95" s="546"/>
      <c r="AE95" s="164" cm="1">
        <f t="array" ref="AE95">+ROUND(AVERAGE(SMALL((G95,M95,S95),{1;2})),0)</f>
        <v>366610</v>
      </c>
      <c r="AF95" s="162">
        <f t="shared" si="32"/>
        <v>69656</v>
      </c>
      <c r="AG95" s="163">
        <f t="shared" si="53"/>
        <v>436266</v>
      </c>
      <c r="AH95" s="475"/>
      <c r="AI95" s="476"/>
      <c r="AJ95" s="477"/>
      <c r="AK95" s="285"/>
      <c r="AL95" s="162">
        <f t="shared" si="72"/>
        <v>831073</v>
      </c>
      <c r="AM95" s="163">
        <f t="shared" si="68"/>
        <v>157904</v>
      </c>
      <c r="AN95" s="163">
        <f t="shared" si="56"/>
        <v>988977</v>
      </c>
      <c r="AO95" s="475"/>
      <c r="AP95" s="476"/>
      <c r="AQ95" s="476"/>
      <c r="AR95" s="285"/>
      <c r="AS95" s="290">
        <f t="shared" si="57"/>
        <v>1149921</v>
      </c>
      <c r="AT95" s="165"/>
      <c r="AU95" s="164">
        <f t="shared" si="73"/>
        <v>610079</v>
      </c>
      <c r="AV95" s="162">
        <f t="shared" si="69"/>
        <v>115915</v>
      </c>
      <c r="AW95" s="163">
        <f t="shared" si="58"/>
        <v>725994</v>
      </c>
      <c r="AX95" s="475"/>
      <c r="AY95" s="476"/>
      <c r="AZ95" s="476"/>
      <c r="BA95" s="285"/>
      <c r="BB95" s="291">
        <f t="shared" si="59"/>
        <v>1393390</v>
      </c>
      <c r="BD95" s="163" cm="1">
        <f t="array" ref="BD95">+ROUND(AVERAGE(SMALL((G95,M95,S95),{1;2})),0)</f>
        <v>366610</v>
      </c>
      <c r="BE95" s="163">
        <f t="shared" si="70"/>
        <v>69656</v>
      </c>
      <c r="BF95" s="163">
        <f t="shared" si="60"/>
        <v>436266</v>
      </c>
      <c r="BG95" s="475"/>
      <c r="BH95" s="476"/>
      <c r="BI95" s="476"/>
      <c r="BK95" s="166">
        <f t="shared" si="74"/>
        <v>366610</v>
      </c>
      <c r="BL95" s="167">
        <f t="shared" ref="BL95:BL125" si="85">+ROUND(BK95*19%,0)</f>
        <v>69656</v>
      </c>
      <c r="BM95" s="296">
        <f t="shared" si="61"/>
        <v>436266</v>
      </c>
      <c r="BN95" s="166" t="e">
        <f t="shared" si="75"/>
        <v>#DIV/0!</v>
      </c>
      <c r="BO95" s="167" t="e">
        <f t="shared" si="71"/>
        <v>#DIV/0!</v>
      </c>
      <c r="BP95" s="296">
        <v>0</v>
      </c>
      <c r="BR95" s="168">
        <f t="shared" si="76"/>
        <v>807815</v>
      </c>
      <c r="BS95" s="169">
        <f t="shared" si="83"/>
        <v>23258</v>
      </c>
      <c r="BT95" s="170">
        <f t="shared" si="84"/>
        <v>1638888</v>
      </c>
      <c r="BU95" s="168" t="e">
        <f t="shared" si="77"/>
        <v>#DIV/0!</v>
      </c>
      <c r="BV95" s="169" t="e">
        <f t="shared" si="78"/>
        <v>#DIV/0!</v>
      </c>
      <c r="BW95" s="170" t="e">
        <f t="shared" si="79"/>
        <v>#DIV/0!</v>
      </c>
    </row>
    <row r="96" spans="2:75" s="131" customFormat="1" ht="39" customHeight="1" x14ac:dyDescent="0.25">
      <c r="B96" s="334">
        <v>76</v>
      </c>
      <c r="C96" s="505"/>
      <c r="D96" s="206" t="s">
        <v>149</v>
      </c>
      <c r="E96" s="208"/>
      <c r="F96" s="207">
        <v>1</v>
      </c>
      <c r="G96" s="204">
        <v>1760000</v>
      </c>
      <c r="H96" s="200">
        <f t="shared" si="62"/>
        <v>334400</v>
      </c>
      <c r="I96" s="201">
        <f t="shared" si="63"/>
        <v>2094400</v>
      </c>
      <c r="J96" s="475"/>
      <c r="K96" s="476"/>
      <c r="L96" s="476"/>
      <c r="M96" s="258">
        <f t="shared" si="80"/>
        <v>293220</v>
      </c>
      <c r="N96" s="202">
        <f t="shared" si="81"/>
        <v>68780</v>
      </c>
      <c r="O96" s="203">
        <f t="shared" si="55"/>
        <v>362000</v>
      </c>
      <c r="P96" s="475"/>
      <c r="Q96" s="476"/>
      <c r="R96" s="477"/>
      <c r="S96" s="272">
        <v>440000</v>
      </c>
      <c r="T96" s="204">
        <f t="shared" si="64"/>
        <v>83600</v>
      </c>
      <c r="U96" s="204">
        <f t="shared" si="65"/>
        <v>523600</v>
      </c>
      <c r="V96" s="204"/>
      <c r="W96" s="205">
        <f t="shared" si="66"/>
        <v>0</v>
      </c>
      <c r="X96" s="203">
        <f t="shared" si="67"/>
        <v>0</v>
      </c>
      <c r="Y96" s="544"/>
      <c r="Z96" s="545"/>
      <c r="AA96" s="546"/>
      <c r="AB96" s="544"/>
      <c r="AC96" s="545"/>
      <c r="AD96" s="546"/>
      <c r="AE96" s="164" cm="1">
        <f t="array" ref="AE96">+ROUND(AVERAGE(SMALL((G96,M96,S96),{1;2})),0)</f>
        <v>366610</v>
      </c>
      <c r="AF96" s="162">
        <f t="shared" si="32"/>
        <v>69656</v>
      </c>
      <c r="AG96" s="163">
        <f t="shared" si="53"/>
        <v>436266</v>
      </c>
      <c r="AH96" s="475"/>
      <c r="AI96" s="476"/>
      <c r="AJ96" s="477"/>
      <c r="AK96" s="285"/>
      <c r="AL96" s="162">
        <f t="shared" si="72"/>
        <v>831073</v>
      </c>
      <c r="AM96" s="163">
        <f t="shared" si="68"/>
        <v>157904</v>
      </c>
      <c r="AN96" s="163">
        <f t="shared" si="56"/>
        <v>988977</v>
      </c>
      <c r="AO96" s="475"/>
      <c r="AP96" s="476"/>
      <c r="AQ96" s="476"/>
      <c r="AR96" s="285"/>
      <c r="AS96" s="290">
        <f t="shared" si="57"/>
        <v>1149921</v>
      </c>
      <c r="AT96" s="165"/>
      <c r="AU96" s="164">
        <f t="shared" si="73"/>
        <v>610079</v>
      </c>
      <c r="AV96" s="162">
        <f t="shared" si="69"/>
        <v>115915</v>
      </c>
      <c r="AW96" s="163">
        <f t="shared" si="58"/>
        <v>725994</v>
      </c>
      <c r="AX96" s="475"/>
      <c r="AY96" s="476"/>
      <c r="AZ96" s="476"/>
      <c r="BA96" s="285"/>
      <c r="BB96" s="291">
        <f t="shared" si="59"/>
        <v>1393390</v>
      </c>
      <c r="BD96" s="163" cm="1">
        <f t="array" ref="BD96">+ROUND(AVERAGE(SMALL((G96,M96,S96),{1;2})),0)</f>
        <v>366610</v>
      </c>
      <c r="BE96" s="163">
        <f t="shared" si="70"/>
        <v>69656</v>
      </c>
      <c r="BF96" s="163">
        <f t="shared" si="60"/>
        <v>436266</v>
      </c>
      <c r="BG96" s="475"/>
      <c r="BH96" s="476"/>
      <c r="BI96" s="476"/>
      <c r="BK96" s="166">
        <f t="shared" si="74"/>
        <v>366610</v>
      </c>
      <c r="BL96" s="167">
        <f t="shared" si="85"/>
        <v>69656</v>
      </c>
      <c r="BM96" s="296">
        <f t="shared" si="61"/>
        <v>436266</v>
      </c>
      <c r="BN96" s="166" t="e">
        <f t="shared" si="75"/>
        <v>#DIV/0!</v>
      </c>
      <c r="BO96" s="167" t="e">
        <f t="shared" si="71"/>
        <v>#DIV/0!</v>
      </c>
      <c r="BP96" s="296">
        <v>0</v>
      </c>
      <c r="BR96" s="168">
        <f t="shared" si="76"/>
        <v>807815</v>
      </c>
      <c r="BS96" s="169">
        <f t="shared" si="83"/>
        <v>23258</v>
      </c>
      <c r="BT96" s="170">
        <f t="shared" si="84"/>
        <v>1638888</v>
      </c>
      <c r="BU96" s="168" t="e">
        <f t="shared" si="77"/>
        <v>#DIV/0!</v>
      </c>
      <c r="BV96" s="169" t="e">
        <f t="shared" si="78"/>
        <v>#DIV/0!</v>
      </c>
      <c r="BW96" s="170" t="e">
        <f t="shared" si="79"/>
        <v>#DIV/0!</v>
      </c>
    </row>
    <row r="97" spans="2:75" s="131" customFormat="1" ht="39" customHeight="1" x14ac:dyDescent="0.25">
      <c r="B97" s="334">
        <v>77</v>
      </c>
      <c r="C97" s="505"/>
      <c r="D97" s="206" t="s">
        <v>150</v>
      </c>
      <c r="E97" s="208"/>
      <c r="F97" s="207">
        <v>1</v>
      </c>
      <c r="G97" s="204">
        <v>1760000</v>
      </c>
      <c r="H97" s="200">
        <f t="shared" si="62"/>
        <v>334400</v>
      </c>
      <c r="I97" s="201">
        <f t="shared" si="63"/>
        <v>2094400</v>
      </c>
      <c r="J97" s="475"/>
      <c r="K97" s="476"/>
      <c r="L97" s="476"/>
      <c r="M97" s="258">
        <f t="shared" si="80"/>
        <v>293220</v>
      </c>
      <c r="N97" s="202">
        <f t="shared" si="81"/>
        <v>68780</v>
      </c>
      <c r="O97" s="203">
        <f t="shared" si="55"/>
        <v>362000</v>
      </c>
      <c r="P97" s="475"/>
      <c r="Q97" s="476"/>
      <c r="R97" s="477"/>
      <c r="S97" s="272">
        <v>440000</v>
      </c>
      <c r="T97" s="204">
        <f t="shared" si="64"/>
        <v>83600</v>
      </c>
      <c r="U97" s="204">
        <f t="shared" si="65"/>
        <v>523600</v>
      </c>
      <c r="V97" s="204"/>
      <c r="W97" s="205">
        <f t="shared" si="66"/>
        <v>0</v>
      </c>
      <c r="X97" s="203">
        <f t="shared" si="67"/>
        <v>0</v>
      </c>
      <c r="Y97" s="544"/>
      <c r="Z97" s="545"/>
      <c r="AA97" s="546"/>
      <c r="AB97" s="544"/>
      <c r="AC97" s="545"/>
      <c r="AD97" s="546"/>
      <c r="AE97" s="164" cm="1">
        <f t="array" ref="AE97">+ROUND(AVERAGE(SMALL((G97,M97,S97),{1;2})),0)</f>
        <v>366610</v>
      </c>
      <c r="AF97" s="162">
        <f t="shared" si="32"/>
        <v>69656</v>
      </c>
      <c r="AG97" s="163">
        <f t="shared" si="53"/>
        <v>436266</v>
      </c>
      <c r="AH97" s="475"/>
      <c r="AI97" s="476"/>
      <c r="AJ97" s="477"/>
      <c r="AK97" s="285"/>
      <c r="AL97" s="162">
        <f t="shared" si="72"/>
        <v>831073</v>
      </c>
      <c r="AM97" s="163">
        <f t="shared" si="68"/>
        <v>157904</v>
      </c>
      <c r="AN97" s="163">
        <f t="shared" si="56"/>
        <v>988977</v>
      </c>
      <c r="AO97" s="475"/>
      <c r="AP97" s="476"/>
      <c r="AQ97" s="476"/>
      <c r="AR97" s="285"/>
      <c r="AS97" s="290">
        <f t="shared" si="57"/>
        <v>1149921</v>
      </c>
      <c r="AT97" s="165"/>
      <c r="AU97" s="164">
        <f t="shared" si="73"/>
        <v>610079</v>
      </c>
      <c r="AV97" s="162">
        <f t="shared" si="69"/>
        <v>115915</v>
      </c>
      <c r="AW97" s="163">
        <f t="shared" si="58"/>
        <v>725994</v>
      </c>
      <c r="AX97" s="475"/>
      <c r="AY97" s="476"/>
      <c r="AZ97" s="476"/>
      <c r="BA97" s="285"/>
      <c r="BB97" s="291">
        <f t="shared" si="59"/>
        <v>1393390</v>
      </c>
      <c r="BD97" s="163" cm="1">
        <f t="array" ref="BD97">+ROUND(AVERAGE(SMALL((G97,M97,S97),{1;2})),0)</f>
        <v>366610</v>
      </c>
      <c r="BE97" s="163">
        <f t="shared" si="70"/>
        <v>69656</v>
      </c>
      <c r="BF97" s="163">
        <f t="shared" si="60"/>
        <v>436266</v>
      </c>
      <c r="BG97" s="475"/>
      <c r="BH97" s="476"/>
      <c r="BI97" s="476"/>
      <c r="BK97" s="166">
        <f t="shared" si="74"/>
        <v>366610</v>
      </c>
      <c r="BL97" s="167">
        <f t="shared" si="85"/>
        <v>69656</v>
      </c>
      <c r="BM97" s="296">
        <f t="shared" si="61"/>
        <v>436266</v>
      </c>
      <c r="BN97" s="166" t="e">
        <f t="shared" si="75"/>
        <v>#DIV/0!</v>
      </c>
      <c r="BO97" s="167" t="e">
        <f t="shared" si="71"/>
        <v>#DIV/0!</v>
      </c>
      <c r="BP97" s="296">
        <v>0</v>
      </c>
      <c r="BR97" s="168">
        <f t="shared" si="76"/>
        <v>807815</v>
      </c>
      <c r="BS97" s="169">
        <f t="shared" si="83"/>
        <v>23258</v>
      </c>
      <c r="BT97" s="170">
        <f t="shared" si="84"/>
        <v>1638888</v>
      </c>
      <c r="BU97" s="168" t="e">
        <f t="shared" si="77"/>
        <v>#DIV/0!</v>
      </c>
      <c r="BV97" s="169" t="e">
        <f t="shared" si="78"/>
        <v>#DIV/0!</v>
      </c>
      <c r="BW97" s="170" t="e">
        <f t="shared" si="79"/>
        <v>#DIV/0!</v>
      </c>
    </row>
    <row r="98" spans="2:75" s="131" customFormat="1" ht="39" customHeight="1" x14ac:dyDescent="0.25">
      <c r="B98" s="334">
        <v>78</v>
      </c>
      <c r="C98" s="505"/>
      <c r="D98" s="206" t="s">
        <v>151</v>
      </c>
      <c r="E98" s="208"/>
      <c r="F98" s="207">
        <v>1</v>
      </c>
      <c r="G98" s="204">
        <v>1760000</v>
      </c>
      <c r="H98" s="200">
        <f t="shared" si="62"/>
        <v>334400</v>
      </c>
      <c r="I98" s="201">
        <f t="shared" si="63"/>
        <v>2094400</v>
      </c>
      <c r="J98" s="475"/>
      <c r="K98" s="476"/>
      <c r="L98" s="476"/>
      <c r="M98" s="258">
        <f t="shared" si="80"/>
        <v>264060</v>
      </c>
      <c r="N98" s="202">
        <f t="shared" si="81"/>
        <v>61940</v>
      </c>
      <c r="O98" s="203">
        <f t="shared" ref="O98" si="86">326000*F98</f>
        <v>326000</v>
      </c>
      <c r="P98" s="475"/>
      <c r="Q98" s="476"/>
      <c r="R98" s="477"/>
      <c r="S98" s="272">
        <v>440000</v>
      </c>
      <c r="T98" s="204">
        <f t="shared" si="64"/>
        <v>83600</v>
      </c>
      <c r="U98" s="204">
        <f t="shared" si="65"/>
        <v>523600</v>
      </c>
      <c r="V98" s="204"/>
      <c r="W98" s="205">
        <f t="shared" si="66"/>
        <v>0</v>
      </c>
      <c r="X98" s="203">
        <f t="shared" si="67"/>
        <v>0</v>
      </c>
      <c r="Y98" s="544"/>
      <c r="Z98" s="545"/>
      <c r="AA98" s="546"/>
      <c r="AB98" s="544"/>
      <c r="AC98" s="545"/>
      <c r="AD98" s="546"/>
      <c r="AE98" s="164" cm="1">
        <f t="array" ref="AE98">+ROUND(AVERAGE(SMALL((G98,M98,S98),{1;2})),0)</f>
        <v>352030</v>
      </c>
      <c r="AF98" s="162">
        <f t="shared" si="32"/>
        <v>66886</v>
      </c>
      <c r="AG98" s="163">
        <f t="shared" si="53"/>
        <v>418916</v>
      </c>
      <c r="AH98" s="475"/>
      <c r="AI98" s="476"/>
      <c r="AJ98" s="477"/>
      <c r="AK98" s="285"/>
      <c r="AL98" s="162">
        <f t="shared" si="72"/>
        <v>821353</v>
      </c>
      <c r="AM98" s="163">
        <f t="shared" si="68"/>
        <v>156057</v>
      </c>
      <c r="AN98" s="163">
        <f t="shared" si="56"/>
        <v>977410</v>
      </c>
      <c r="AO98" s="475"/>
      <c r="AP98" s="476"/>
      <c r="AQ98" s="476"/>
      <c r="AR98" s="285"/>
      <c r="AS98" s="290">
        <f t="shared" si="57"/>
        <v>1170854</v>
      </c>
      <c r="AT98" s="165"/>
      <c r="AU98" s="164">
        <f t="shared" si="73"/>
        <v>589146</v>
      </c>
      <c r="AV98" s="162">
        <f t="shared" si="69"/>
        <v>111938</v>
      </c>
      <c r="AW98" s="163">
        <f t="shared" si="58"/>
        <v>701084</v>
      </c>
      <c r="AX98" s="475"/>
      <c r="AY98" s="476"/>
      <c r="AZ98" s="476"/>
      <c r="BA98" s="285"/>
      <c r="BB98" s="291">
        <f t="shared" si="59"/>
        <v>1407970</v>
      </c>
      <c r="BD98" s="163" cm="1">
        <f t="array" ref="BD98">+ROUND(AVERAGE(SMALL((G98,M98,S98),{1;2})),0)</f>
        <v>352030</v>
      </c>
      <c r="BE98" s="163">
        <f t="shared" si="70"/>
        <v>66886</v>
      </c>
      <c r="BF98" s="163">
        <f t="shared" si="60"/>
        <v>418916</v>
      </c>
      <c r="BG98" s="475"/>
      <c r="BH98" s="476"/>
      <c r="BI98" s="476"/>
      <c r="BK98" s="166">
        <f t="shared" si="74"/>
        <v>352030</v>
      </c>
      <c r="BL98" s="167">
        <f t="shared" si="85"/>
        <v>66886</v>
      </c>
      <c r="BM98" s="296">
        <f t="shared" si="61"/>
        <v>418916</v>
      </c>
      <c r="BN98" s="166" t="e">
        <f t="shared" si="75"/>
        <v>#DIV/0!</v>
      </c>
      <c r="BO98" s="167" t="e">
        <f t="shared" si="71"/>
        <v>#DIV/0!</v>
      </c>
      <c r="BP98" s="296">
        <v>0</v>
      </c>
      <c r="BR98" s="168">
        <f t="shared" si="76"/>
        <v>817638</v>
      </c>
      <c r="BS98" s="169">
        <f t="shared" si="83"/>
        <v>3715</v>
      </c>
      <c r="BT98" s="170">
        <f t="shared" si="84"/>
        <v>1638991</v>
      </c>
      <c r="BU98" s="168" t="e">
        <f t="shared" si="77"/>
        <v>#DIV/0!</v>
      </c>
      <c r="BV98" s="169" t="e">
        <f t="shared" si="78"/>
        <v>#DIV/0!</v>
      </c>
      <c r="BW98" s="170" t="e">
        <f t="shared" si="79"/>
        <v>#DIV/0!</v>
      </c>
    </row>
    <row r="99" spans="2:75" s="131" customFormat="1" ht="39" customHeight="1" x14ac:dyDescent="0.25">
      <c r="B99" s="334">
        <v>79</v>
      </c>
      <c r="C99" s="505"/>
      <c r="D99" s="206" t="s">
        <v>152</v>
      </c>
      <c r="E99" s="208"/>
      <c r="F99" s="207">
        <v>1</v>
      </c>
      <c r="G99" s="204">
        <v>1760000</v>
      </c>
      <c r="H99" s="200">
        <f t="shared" si="62"/>
        <v>334400</v>
      </c>
      <c r="I99" s="201">
        <f t="shared" si="63"/>
        <v>2094400</v>
      </c>
      <c r="J99" s="475"/>
      <c r="K99" s="476"/>
      <c r="L99" s="476"/>
      <c r="M99" s="258">
        <f t="shared" si="80"/>
        <v>293220</v>
      </c>
      <c r="N99" s="202">
        <f t="shared" si="81"/>
        <v>68780</v>
      </c>
      <c r="O99" s="203">
        <f t="shared" ref="O99:O104" si="87">362000</f>
        <v>362000</v>
      </c>
      <c r="P99" s="475"/>
      <c r="Q99" s="476"/>
      <c r="R99" s="477"/>
      <c r="S99" s="272">
        <v>440000</v>
      </c>
      <c r="T99" s="204">
        <f t="shared" si="64"/>
        <v>83600</v>
      </c>
      <c r="U99" s="204">
        <f t="shared" si="65"/>
        <v>523600</v>
      </c>
      <c r="V99" s="204"/>
      <c r="W99" s="205">
        <f t="shared" si="66"/>
        <v>0</v>
      </c>
      <c r="X99" s="203">
        <f t="shared" si="67"/>
        <v>0</v>
      </c>
      <c r="Y99" s="544"/>
      <c r="Z99" s="545"/>
      <c r="AA99" s="546"/>
      <c r="AB99" s="544"/>
      <c r="AC99" s="545"/>
      <c r="AD99" s="546"/>
      <c r="AE99" s="164" cm="1">
        <f t="array" ref="AE99">+ROUND(AVERAGE(SMALL((G99,M99,S99),{1;2})),0)</f>
        <v>366610</v>
      </c>
      <c r="AF99" s="162">
        <f t="shared" si="32"/>
        <v>69656</v>
      </c>
      <c r="AG99" s="163">
        <f t="shared" si="53"/>
        <v>436266</v>
      </c>
      <c r="AH99" s="475"/>
      <c r="AI99" s="476"/>
      <c r="AJ99" s="477"/>
      <c r="AK99" s="285"/>
      <c r="AL99" s="162">
        <f t="shared" si="72"/>
        <v>831073</v>
      </c>
      <c r="AM99" s="163">
        <f t="shared" si="68"/>
        <v>157904</v>
      </c>
      <c r="AN99" s="163">
        <f t="shared" si="56"/>
        <v>988977</v>
      </c>
      <c r="AO99" s="475"/>
      <c r="AP99" s="476"/>
      <c r="AQ99" s="476"/>
      <c r="AR99" s="285"/>
      <c r="AS99" s="290">
        <f t="shared" si="57"/>
        <v>1149921</v>
      </c>
      <c r="AT99" s="165"/>
      <c r="AU99" s="164">
        <f t="shared" si="73"/>
        <v>610079</v>
      </c>
      <c r="AV99" s="162">
        <f t="shared" si="69"/>
        <v>115915</v>
      </c>
      <c r="AW99" s="163">
        <f t="shared" si="58"/>
        <v>725994</v>
      </c>
      <c r="AX99" s="475"/>
      <c r="AY99" s="476"/>
      <c r="AZ99" s="476"/>
      <c r="BA99" s="285"/>
      <c r="BB99" s="291">
        <f t="shared" si="59"/>
        <v>1393390</v>
      </c>
      <c r="BD99" s="163" cm="1">
        <f t="array" ref="BD99">+ROUND(AVERAGE(SMALL((G99,M99,S99),{1;2})),0)</f>
        <v>366610</v>
      </c>
      <c r="BE99" s="163">
        <f t="shared" si="70"/>
        <v>69656</v>
      </c>
      <c r="BF99" s="163">
        <f t="shared" si="60"/>
        <v>436266</v>
      </c>
      <c r="BG99" s="475"/>
      <c r="BH99" s="476"/>
      <c r="BI99" s="476"/>
      <c r="BK99" s="166">
        <f t="shared" si="74"/>
        <v>366610</v>
      </c>
      <c r="BL99" s="167">
        <f t="shared" si="85"/>
        <v>69656</v>
      </c>
      <c r="BM99" s="296">
        <f t="shared" si="61"/>
        <v>436266</v>
      </c>
      <c r="BN99" s="166" t="e">
        <f t="shared" si="75"/>
        <v>#DIV/0!</v>
      </c>
      <c r="BO99" s="167" t="e">
        <f t="shared" si="71"/>
        <v>#DIV/0!</v>
      </c>
      <c r="BP99" s="296">
        <v>0</v>
      </c>
      <c r="BR99" s="168">
        <f t="shared" si="76"/>
        <v>807815</v>
      </c>
      <c r="BS99" s="169">
        <f t="shared" si="83"/>
        <v>23258</v>
      </c>
      <c r="BT99" s="170">
        <f t="shared" si="84"/>
        <v>1638888</v>
      </c>
      <c r="BU99" s="168" t="e">
        <f t="shared" si="77"/>
        <v>#DIV/0!</v>
      </c>
      <c r="BV99" s="169" t="e">
        <f t="shared" si="78"/>
        <v>#DIV/0!</v>
      </c>
      <c r="BW99" s="170" t="e">
        <f t="shared" si="79"/>
        <v>#DIV/0!</v>
      </c>
    </row>
    <row r="100" spans="2:75" s="131" customFormat="1" ht="39" customHeight="1" x14ac:dyDescent="0.25">
      <c r="B100" s="334">
        <v>80</v>
      </c>
      <c r="C100" s="505"/>
      <c r="D100" s="206" t="s">
        <v>153</v>
      </c>
      <c r="E100" s="208"/>
      <c r="F100" s="207">
        <v>1</v>
      </c>
      <c r="G100" s="204">
        <v>1760000</v>
      </c>
      <c r="H100" s="200">
        <f t="shared" si="62"/>
        <v>334400</v>
      </c>
      <c r="I100" s="201">
        <f t="shared" si="63"/>
        <v>2094400</v>
      </c>
      <c r="J100" s="475"/>
      <c r="K100" s="476"/>
      <c r="L100" s="476"/>
      <c r="M100" s="258">
        <f t="shared" si="80"/>
        <v>293220</v>
      </c>
      <c r="N100" s="202">
        <f t="shared" si="81"/>
        <v>68780</v>
      </c>
      <c r="O100" s="203">
        <f t="shared" si="87"/>
        <v>362000</v>
      </c>
      <c r="P100" s="475"/>
      <c r="Q100" s="476"/>
      <c r="R100" s="477"/>
      <c r="S100" s="272">
        <v>440000</v>
      </c>
      <c r="T100" s="204">
        <f t="shared" si="64"/>
        <v>83600</v>
      </c>
      <c r="U100" s="204">
        <f t="shared" si="65"/>
        <v>523600</v>
      </c>
      <c r="V100" s="204"/>
      <c r="W100" s="205">
        <f t="shared" si="66"/>
        <v>0</v>
      </c>
      <c r="X100" s="203">
        <f t="shared" si="67"/>
        <v>0</v>
      </c>
      <c r="Y100" s="544"/>
      <c r="Z100" s="545"/>
      <c r="AA100" s="546"/>
      <c r="AB100" s="544"/>
      <c r="AC100" s="545"/>
      <c r="AD100" s="546"/>
      <c r="AE100" s="164" cm="1">
        <f t="array" ref="AE100">+ROUND(AVERAGE(SMALL((G100,M100,S100),{1;2})),0)</f>
        <v>366610</v>
      </c>
      <c r="AF100" s="162">
        <f t="shared" si="32"/>
        <v>69656</v>
      </c>
      <c r="AG100" s="163">
        <f t="shared" si="53"/>
        <v>436266</v>
      </c>
      <c r="AH100" s="475"/>
      <c r="AI100" s="476"/>
      <c r="AJ100" s="477"/>
      <c r="AK100" s="285"/>
      <c r="AL100" s="162">
        <f t="shared" si="72"/>
        <v>831073</v>
      </c>
      <c r="AM100" s="163">
        <f t="shared" si="68"/>
        <v>157904</v>
      </c>
      <c r="AN100" s="163">
        <f t="shared" si="56"/>
        <v>988977</v>
      </c>
      <c r="AO100" s="475"/>
      <c r="AP100" s="476"/>
      <c r="AQ100" s="476"/>
      <c r="AR100" s="285"/>
      <c r="AS100" s="290">
        <f t="shared" si="57"/>
        <v>1149921</v>
      </c>
      <c r="AT100" s="165"/>
      <c r="AU100" s="164">
        <f t="shared" si="73"/>
        <v>610079</v>
      </c>
      <c r="AV100" s="162">
        <f t="shared" si="69"/>
        <v>115915</v>
      </c>
      <c r="AW100" s="163">
        <f t="shared" si="58"/>
        <v>725994</v>
      </c>
      <c r="AX100" s="475"/>
      <c r="AY100" s="476"/>
      <c r="AZ100" s="476"/>
      <c r="BA100" s="285"/>
      <c r="BB100" s="291">
        <f t="shared" si="59"/>
        <v>1393390</v>
      </c>
      <c r="BD100" s="163" cm="1">
        <f t="array" ref="BD100">+ROUND(AVERAGE(SMALL((G100,M100,S100),{1;2})),0)</f>
        <v>366610</v>
      </c>
      <c r="BE100" s="163">
        <f t="shared" si="70"/>
        <v>69656</v>
      </c>
      <c r="BF100" s="163">
        <f t="shared" si="60"/>
        <v>436266</v>
      </c>
      <c r="BG100" s="475"/>
      <c r="BH100" s="476"/>
      <c r="BI100" s="476"/>
      <c r="BK100" s="166">
        <f t="shared" si="74"/>
        <v>366610</v>
      </c>
      <c r="BL100" s="167">
        <f t="shared" si="85"/>
        <v>69656</v>
      </c>
      <c r="BM100" s="296">
        <f t="shared" si="61"/>
        <v>436266</v>
      </c>
      <c r="BN100" s="166" t="e">
        <f t="shared" si="75"/>
        <v>#DIV/0!</v>
      </c>
      <c r="BO100" s="167" t="e">
        <f t="shared" si="71"/>
        <v>#DIV/0!</v>
      </c>
      <c r="BP100" s="296">
        <v>0</v>
      </c>
      <c r="BR100" s="168">
        <f t="shared" si="76"/>
        <v>807815</v>
      </c>
      <c r="BS100" s="169">
        <f t="shared" si="83"/>
        <v>23258</v>
      </c>
      <c r="BT100" s="170">
        <f t="shared" si="84"/>
        <v>1638888</v>
      </c>
      <c r="BU100" s="168" t="e">
        <f t="shared" si="77"/>
        <v>#DIV/0!</v>
      </c>
      <c r="BV100" s="169" t="e">
        <f t="shared" si="78"/>
        <v>#DIV/0!</v>
      </c>
      <c r="BW100" s="170" t="e">
        <f t="shared" si="79"/>
        <v>#DIV/0!</v>
      </c>
    </row>
    <row r="101" spans="2:75" s="131" customFormat="1" ht="39" customHeight="1" x14ac:dyDescent="0.25">
      <c r="B101" s="334">
        <v>81</v>
      </c>
      <c r="C101" s="505"/>
      <c r="D101" s="206" t="s">
        <v>154</v>
      </c>
      <c r="E101" s="208"/>
      <c r="F101" s="207">
        <v>1</v>
      </c>
      <c r="G101" s="204">
        <v>1760000</v>
      </c>
      <c r="H101" s="200">
        <f t="shared" si="62"/>
        <v>334400</v>
      </c>
      <c r="I101" s="201">
        <f t="shared" si="63"/>
        <v>2094400</v>
      </c>
      <c r="J101" s="475"/>
      <c r="K101" s="476"/>
      <c r="L101" s="476"/>
      <c r="M101" s="258">
        <f t="shared" si="80"/>
        <v>293220</v>
      </c>
      <c r="N101" s="202">
        <f t="shared" si="81"/>
        <v>68780</v>
      </c>
      <c r="O101" s="203">
        <f t="shared" si="87"/>
        <v>362000</v>
      </c>
      <c r="P101" s="475"/>
      <c r="Q101" s="476"/>
      <c r="R101" s="477"/>
      <c r="S101" s="272">
        <v>440000</v>
      </c>
      <c r="T101" s="204">
        <f t="shared" si="64"/>
        <v>83600</v>
      </c>
      <c r="U101" s="204">
        <f t="shared" si="65"/>
        <v>523600</v>
      </c>
      <c r="V101" s="204"/>
      <c r="W101" s="205">
        <f t="shared" si="66"/>
        <v>0</v>
      </c>
      <c r="X101" s="203">
        <f t="shared" si="67"/>
        <v>0</v>
      </c>
      <c r="Y101" s="544"/>
      <c r="Z101" s="545"/>
      <c r="AA101" s="546"/>
      <c r="AB101" s="544"/>
      <c r="AC101" s="545"/>
      <c r="AD101" s="546"/>
      <c r="AE101" s="164" cm="1">
        <f t="array" ref="AE101">+ROUND(AVERAGE(SMALL((G101,M101,S101),{1;2})),0)</f>
        <v>366610</v>
      </c>
      <c r="AF101" s="162">
        <f t="shared" si="32"/>
        <v>69656</v>
      </c>
      <c r="AG101" s="163">
        <f t="shared" si="53"/>
        <v>436266</v>
      </c>
      <c r="AH101" s="475"/>
      <c r="AI101" s="476"/>
      <c r="AJ101" s="477"/>
      <c r="AK101" s="285"/>
      <c r="AL101" s="162">
        <f t="shared" si="72"/>
        <v>831073</v>
      </c>
      <c r="AM101" s="163">
        <f t="shared" si="68"/>
        <v>157904</v>
      </c>
      <c r="AN101" s="163">
        <f t="shared" si="56"/>
        <v>988977</v>
      </c>
      <c r="AO101" s="475"/>
      <c r="AP101" s="476"/>
      <c r="AQ101" s="476"/>
      <c r="AR101" s="285"/>
      <c r="AS101" s="290">
        <f t="shared" si="57"/>
        <v>1149921</v>
      </c>
      <c r="AT101" s="165"/>
      <c r="AU101" s="164">
        <f t="shared" si="73"/>
        <v>610079</v>
      </c>
      <c r="AV101" s="162">
        <f t="shared" si="69"/>
        <v>115915</v>
      </c>
      <c r="AW101" s="163">
        <f t="shared" si="58"/>
        <v>725994</v>
      </c>
      <c r="AX101" s="475"/>
      <c r="AY101" s="476"/>
      <c r="AZ101" s="476"/>
      <c r="BA101" s="285"/>
      <c r="BB101" s="291">
        <f t="shared" si="59"/>
        <v>1393390</v>
      </c>
      <c r="BD101" s="163" cm="1">
        <f t="array" ref="BD101">+ROUND(AVERAGE(SMALL((G101,M101,S101),{1;2})),0)</f>
        <v>366610</v>
      </c>
      <c r="BE101" s="163">
        <f t="shared" si="70"/>
        <v>69656</v>
      </c>
      <c r="BF101" s="163">
        <f t="shared" si="60"/>
        <v>436266</v>
      </c>
      <c r="BG101" s="475"/>
      <c r="BH101" s="476"/>
      <c r="BI101" s="476"/>
      <c r="BK101" s="166">
        <f t="shared" si="74"/>
        <v>366610</v>
      </c>
      <c r="BL101" s="167">
        <f t="shared" si="85"/>
        <v>69656</v>
      </c>
      <c r="BM101" s="296">
        <f t="shared" si="61"/>
        <v>436266</v>
      </c>
      <c r="BN101" s="166" t="e">
        <f t="shared" si="75"/>
        <v>#DIV/0!</v>
      </c>
      <c r="BO101" s="167" t="e">
        <f t="shared" si="71"/>
        <v>#DIV/0!</v>
      </c>
      <c r="BP101" s="296">
        <v>0</v>
      </c>
      <c r="BR101" s="168">
        <f t="shared" si="76"/>
        <v>807815</v>
      </c>
      <c r="BS101" s="169">
        <f t="shared" si="83"/>
        <v>23258</v>
      </c>
      <c r="BT101" s="170">
        <f t="shared" si="84"/>
        <v>1638888</v>
      </c>
      <c r="BU101" s="168" t="e">
        <f t="shared" si="77"/>
        <v>#DIV/0!</v>
      </c>
      <c r="BV101" s="169" t="e">
        <f t="shared" si="78"/>
        <v>#DIV/0!</v>
      </c>
      <c r="BW101" s="170" t="e">
        <f t="shared" si="79"/>
        <v>#DIV/0!</v>
      </c>
    </row>
    <row r="102" spans="2:75" s="131" customFormat="1" ht="39" customHeight="1" x14ac:dyDescent="0.25">
      <c r="B102" s="334">
        <v>82</v>
      </c>
      <c r="C102" s="505"/>
      <c r="D102" s="206" t="s">
        <v>155</v>
      </c>
      <c r="E102" s="208"/>
      <c r="F102" s="207">
        <v>1</v>
      </c>
      <c r="G102" s="204">
        <v>1760000</v>
      </c>
      <c r="H102" s="200">
        <f t="shared" si="62"/>
        <v>334400</v>
      </c>
      <c r="I102" s="201">
        <f t="shared" si="63"/>
        <v>2094400</v>
      </c>
      <c r="J102" s="475"/>
      <c r="K102" s="476"/>
      <c r="L102" s="476"/>
      <c r="M102" s="258">
        <f t="shared" si="80"/>
        <v>293220</v>
      </c>
      <c r="N102" s="202">
        <f t="shared" si="81"/>
        <v>68780</v>
      </c>
      <c r="O102" s="203">
        <f t="shared" si="87"/>
        <v>362000</v>
      </c>
      <c r="P102" s="475"/>
      <c r="Q102" s="476"/>
      <c r="R102" s="477"/>
      <c r="S102" s="272">
        <v>440000</v>
      </c>
      <c r="T102" s="204">
        <f t="shared" si="64"/>
        <v>83600</v>
      </c>
      <c r="U102" s="204">
        <f t="shared" si="65"/>
        <v>523600</v>
      </c>
      <c r="V102" s="204"/>
      <c r="W102" s="205">
        <f t="shared" si="66"/>
        <v>0</v>
      </c>
      <c r="X102" s="203">
        <f t="shared" si="67"/>
        <v>0</v>
      </c>
      <c r="Y102" s="544"/>
      <c r="Z102" s="545"/>
      <c r="AA102" s="546"/>
      <c r="AB102" s="544"/>
      <c r="AC102" s="545"/>
      <c r="AD102" s="546"/>
      <c r="AE102" s="164" cm="1">
        <f t="array" ref="AE102">+ROUND(AVERAGE(SMALL((G102,M102,S102),{1;2})),0)</f>
        <v>366610</v>
      </c>
      <c r="AF102" s="162">
        <f t="shared" si="32"/>
        <v>69656</v>
      </c>
      <c r="AG102" s="163">
        <f t="shared" si="53"/>
        <v>436266</v>
      </c>
      <c r="AH102" s="475"/>
      <c r="AI102" s="476"/>
      <c r="AJ102" s="477"/>
      <c r="AK102" s="285"/>
      <c r="AL102" s="162">
        <f t="shared" si="72"/>
        <v>831073</v>
      </c>
      <c r="AM102" s="163">
        <f t="shared" si="68"/>
        <v>157904</v>
      </c>
      <c r="AN102" s="163">
        <f t="shared" si="56"/>
        <v>988977</v>
      </c>
      <c r="AO102" s="475"/>
      <c r="AP102" s="476"/>
      <c r="AQ102" s="476"/>
      <c r="AR102" s="285"/>
      <c r="AS102" s="290">
        <f t="shared" si="57"/>
        <v>1149921</v>
      </c>
      <c r="AT102" s="165"/>
      <c r="AU102" s="164">
        <f t="shared" si="73"/>
        <v>610079</v>
      </c>
      <c r="AV102" s="162">
        <f t="shared" si="69"/>
        <v>115915</v>
      </c>
      <c r="AW102" s="163">
        <f t="shared" si="58"/>
        <v>725994</v>
      </c>
      <c r="AX102" s="475"/>
      <c r="AY102" s="476"/>
      <c r="AZ102" s="476"/>
      <c r="BA102" s="285"/>
      <c r="BB102" s="291">
        <f t="shared" si="59"/>
        <v>1393390</v>
      </c>
      <c r="BD102" s="163" cm="1">
        <f t="array" ref="BD102">+ROUND(AVERAGE(SMALL((G102,M102,S102),{1;2})),0)</f>
        <v>366610</v>
      </c>
      <c r="BE102" s="163">
        <f t="shared" si="70"/>
        <v>69656</v>
      </c>
      <c r="BF102" s="163">
        <f t="shared" si="60"/>
        <v>436266</v>
      </c>
      <c r="BG102" s="475"/>
      <c r="BH102" s="476"/>
      <c r="BI102" s="476"/>
      <c r="BK102" s="166">
        <f t="shared" si="74"/>
        <v>366610</v>
      </c>
      <c r="BL102" s="167">
        <f t="shared" si="85"/>
        <v>69656</v>
      </c>
      <c r="BM102" s="296">
        <f t="shared" si="61"/>
        <v>436266</v>
      </c>
      <c r="BN102" s="166" t="e">
        <f t="shared" si="75"/>
        <v>#DIV/0!</v>
      </c>
      <c r="BO102" s="167" t="e">
        <f t="shared" si="71"/>
        <v>#DIV/0!</v>
      </c>
      <c r="BP102" s="296">
        <v>0</v>
      </c>
      <c r="BR102" s="168">
        <f t="shared" si="76"/>
        <v>807815</v>
      </c>
      <c r="BS102" s="169">
        <f t="shared" si="83"/>
        <v>23258</v>
      </c>
      <c r="BT102" s="170">
        <f t="shared" si="84"/>
        <v>1638888</v>
      </c>
      <c r="BU102" s="168" t="e">
        <f t="shared" si="77"/>
        <v>#DIV/0!</v>
      </c>
      <c r="BV102" s="169" t="e">
        <f t="shared" si="78"/>
        <v>#DIV/0!</v>
      </c>
      <c r="BW102" s="170" t="e">
        <f t="shared" si="79"/>
        <v>#DIV/0!</v>
      </c>
    </row>
    <row r="103" spans="2:75" s="131" customFormat="1" ht="39" customHeight="1" x14ac:dyDescent="0.25">
      <c r="B103" s="334">
        <v>83</v>
      </c>
      <c r="C103" s="505"/>
      <c r="D103" s="206" t="s">
        <v>156</v>
      </c>
      <c r="E103" s="208"/>
      <c r="F103" s="207">
        <v>1</v>
      </c>
      <c r="G103" s="204">
        <v>1760000</v>
      </c>
      <c r="H103" s="200">
        <f t="shared" si="62"/>
        <v>334400</v>
      </c>
      <c r="I103" s="201">
        <f t="shared" si="63"/>
        <v>2094400</v>
      </c>
      <c r="J103" s="475"/>
      <c r="K103" s="476"/>
      <c r="L103" s="476"/>
      <c r="M103" s="258">
        <f t="shared" si="80"/>
        <v>293220</v>
      </c>
      <c r="N103" s="202">
        <f t="shared" si="81"/>
        <v>68780</v>
      </c>
      <c r="O103" s="203">
        <f t="shared" si="87"/>
        <v>362000</v>
      </c>
      <c r="P103" s="475"/>
      <c r="Q103" s="476"/>
      <c r="R103" s="477"/>
      <c r="S103" s="272">
        <v>440000</v>
      </c>
      <c r="T103" s="204">
        <f t="shared" si="64"/>
        <v>83600</v>
      </c>
      <c r="U103" s="204">
        <f t="shared" si="65"/>
        <v>523600</v>
      </c>
      <c r="V103" s="204"/>
      <c r="W103" s="205">
        <f t="shared" si="66"/>
        <v>0</v>
      </c>
      <c r="X103" s="203">
        <f t="shared" si="67"/>
        <v>0</v>
      </c>
      <c r="Y103" s="544"/>
      <c r="Z103" s="545"/>
      <c r="AA103" s="546"/>
      <c r="AB103" s="544"/>
      <c r="AC103" s="545"/>
      <c r="AD103" s="546"/>
      <c r="AE103" s="164" cm="1">
        <f t="array" ref="AE103">+ROUND(AVERAGE(SMALL((G103,M103,S103),{1;2})),0)</f>
        <v>366610</v>
      </c>
      <c r="AF103" s="162">
        <f t="shared" si="32"/>
        <v>69656</v>
      </c>
      <c r="AG103" s="163">
        <f t="shared" si="53"/>
        <v>436266</v>
      </c>
      <c r="AH103" s="475"/>
      <c r="AI103" s="476"/>
      <c r="AJ103" s="477"/>
      <c r="AK103" s="285"/>
      <c r="AL103" s="162">
        <f t="shared" si="72"/>
        <v>831073</v>
      </c>
      <c r="AM103" s="163">
        <f t="shared" si="68"/>
        <v>157904</v>
      </c>
      <c r="AN103" s="163">
        <f t="shared" si="56"/>
        <v>988977</v>
      </c>
      <c r="AO103" s="475"/>
      <c r="AP103" s="476"/>
      <c r="AQ103" s="476"/>
      <c r="AR103" s="285"/>
      <c r="AS103" s="290">
        <f t="shared" si="57"/>
        <v>1149921</v>
      </c>
      <c r="AT103" s="165"/>
      <c r="AU103" s="164">
        <f t="shared" si="73"/>
        <v>610079</v>
      </c>
      <c r="AV103" s="162">
        <f t="shared" si="69"/>
        <v>115915</v>
      </c>
      <c r="AW103" s="163">
        <f t="shared" si="58"/>
        <v>725994</v>
      </c>
      <c r="AX103" s="475"/>
      <c r="AY103" s="476"/>
      <c r="AZ103" s="476"/>
      <c r="BA103" s="285"/>
      <c r="BB103" s="291">
        <f t="shared" si="59"/>
        <v>1393390</v>
      </c>
      <c r="BD103" s="163" cm="1">
        <f t="array" ref="BD103">+ROUND(AVERAGE(SMALL((G103,M103,S103),{1;2})),0)</f>
        <v>366610</v>
      </c>
      <c r="BE103" s="163">
        <f t="shared" si="70"/>
        <v>69656</v>
      </c>
      <c r="BF103" s="163">
        <f t="shared" si="60"/>
        <v>436266</v>
      </c>
      <c r="BG103" s="475"/>
      <c r="BH103" s="476"/>
      <c r="BI103" s="476"/>
      <c r="BK103" s="166">
        <f t="shared" si="74"/>
        <v>366610</v>
      </c>
      <c r="BL103" s="167">
        <f t="shared" si="85"/>
        <v>69656</v>
      </c>
      <c r="BM103" s="296">
        <f t="shared" si="61"/>
        <v>436266</v>
      </c>
      <c r="BN103" s="166" t="e">
        <f t="shared" si="75"/>
        <v>#DIV/0!</v>
      </c>
      <c r="BO103" s="167" t="e">
        <f t="shared" si="71"/>
        <v>#DIV/0!</v>
      </c>
      <c r="BP103" s="296">
        <v>0</v>
      </c>
      <c r="BR103" s="168">
        <f t="shared" si="76"/>
        <v>807815</v>
      </c>
      <c r="BS103" s="169">
        <f t="shared" si="83"/>
        <v>23258</v>
      </c>
      <c r="BT103" s="170">
        <f t="shared" si="84"/>
        <v>1638888</v>
      </c>
      <c r="BU103" s="168" t="e">
        <f t="shared" si="77"/>
        <v>#DIV/0!</v>
      </c>
      <c r="BV103" s="169" t="e">
        <f t="shared" si="78"/>
        <v>#DIV/0!</v>
      </c>
      <c r="BW103" s="170" t="e">
        <f t="shared" si="79"/>
        <v>#DIV/0!</v>
      </c>
    </row>
    <row r="104" spans="2:75" s="131" customFormat="1" ht="39" customHeight="1" x14ac:dyDescent="0.25">
      <c r="B104" s="334">
        <v>84</v>
      </c>
      <c r="C104" s="505"/>
      <c r="D104" s="206" t="s">
        <v>157</v>
      </c>
      <c r="E104" s="208"/>
      <c r="F104" s="207">
        <v>1</v>
      </c>
      <c r="G104" s="204">
        <v>1760000</v>
      </c>
      <c r="H104" s="200">
        <f t="shared" si="62"/>
        <v>334400</v>
      </c>
      <c r="I104" s="201">
        <f t="shared" si="63"/>
        <v>2094400</v>
      </c>
      <c r="J104" s="475"/>
      <c r="K104" s="476"/>
      <c r="L104" s="476"/>
      <c r="M104" s="258">
        <f t="shared" si="80"/>
        <v>293220</v>
      </c>
      <c r="N104" s="202">
        <f t="shared" si="81"/>
        <v>68780</v>
      </c>
      <c r="O104" s="203">
        <f t="shared" si="87"/>
        <v>362000</v>
      </c>
      <c r="P104" s="475"/>
      <c r="Q104" s="476"/>
      <c r="R104" s="477"/>
      <c r="S104" s="272">
        <v>440000</v>
      </c>
      <c r="T104" s="204">
        <f t="shared" si="64"/>
        <v>83600</v>
      </c>
      <c r="U104" s="204">
        <f t="shared" si="65"/>
        <v>523600</v>
      </c>
      <c r="V104" s="204"/>
      <c r="W104" s="205">
        <f t="shared" si="66"/>
        <v>0</v>
      </c>
      <c r="X104" s="203">
        <f t="shared" si="67"/>
        <v>0</v>
      </c>
      <c r="Y104" s="544"/>
      <c r="Z104" s="545"/>
      <c r="AA104" s="546"/>
      <c r="AB104" s="544"/>
      <c r="AC104" s="545"/>
      <c r="AD104" s="546"/>
      <c r="AE104" s="164" cm="1">
        <f t="array" ref="AE104">+ROUND(AVERAGE(SMALL((G104,M104,S104),{1;2})),0)</f>
        <v>366610</v>
      </c>
      <c r="AF104" s="162">
        <f t="shared" si="32"/>
        <v>69656</v>
      </c>
      <c r="AG104" s="163">
        <f t="shared" si="53"/>
        <v>436266</v>
      </c>
      <c r="AH104" s="475"/>
      <c r="AI104" s="476"/>
      <c r="AJ104" s="477"/>
      <c r="AK104" s="285"/>
      <c r="AL104" s="162">
        <f t="shared" si="72"/>
        <v>831073</v>
      </c>
      <c r="AM104" s="163">
        <f t="shared" si="68"/>
        <v>157904</v>
      </c>
      <c r="AN104" s="163">
        <f t="shared" si="56"/>
        <v>988977</v>
      </c>
      <c r="AO104" s="475"/>
      <c r="AP104" s="476"/>
      <c r="AQ104" s="476"/>
      <c r="AR104" s="285"/>
      <c r="AS104" s="290">
        <f t="shared" si="57"/>
        <v>1149921</v>
      </c>
      <c r="AT104" s="165"/>
      <c r="AU104" s="164">
        <f t="shared" si="73"/>
        <v>610079</v>
      </c>
      <c r="AV104" s="162">
        <f t="shared" si="69"/>
        <v>115915</v>
      </c>
      <c r="AW104" s="163">
        <f t="shared" si="58"/>
        <v>725994</v>
      </c>
      <c r="AX104" s="475"/>
      <c r="AY104" s="476"/>
      <c r="AZ104" s="476"/>
      <c r="BA104" s="285"/>
      <c r="BB104" s="291">
        <f t="shared" si="59"/>
        <v>1393390</v>
      </c>
      <c r="BD104" s="163" cm="1">
        <f t="array" ref="BD104">+ROUND(AVERAGE(SMALL((G104,M104,S104),{1;2})),0)</f>
        <v>366610</v>
      </c>
      <c r="BE104" s="163">
        <f t="shared" si="70"/>
        <v>69656</v>
      </c>
      <c r="BF104" s="163">
        <f t="shared" si="60"/>
        <v>436266</v>
      </c>
      <c r="BG104" s="475"/>
      <c r="BH104" s="476"/>
      <c r="BI104" s="476"/>
      <c r="BK104" s="166">
        <f t="shared" si="74"/>
        <v>366610</v>
      </c>
      <c r="BL104" s="167">
        <f t="shared" si="85"/>
        <v>69656</v>
      </c>
      <c r="BM104" s="296">
        <f t="shared" si="61"/>
        <v>436266</v>
      </c>
      <c r="BN104" s="166" t="e">
        <f t="shared" si="75"/>
        <v>#DIV/0!</v>
      </c>
      <c r="BO104" s="167" t="e">
        <f t="shared" si="71"/>
        <v>#DIV/0!</v>
      </c>
      <c r="BP104" s="296">
        <v>0</v>
      </c>
      <c r="BR104" s="168">
        <f t="shared" si="76"/>
        <v>807815</v>
      </c>
      <c r="BS104" s="169">
        <f t="shared" si="83"/>
        <v>23258</v>
      </c>
      <c r="BT104" s="170">
        <f t="shared" si="84"/>
        <v>1638888</v>
      </c>
      <c r="BU104" s="168" t="e">
        <f t="shared" si="77"/>
        <v>#DIV/0!</v>
      </c>
      <c r="BV104" s="169" t="e">
        <f t="shared" si="78"/>
        <v>#DIV/0!</v>
      </c>
      <c r="BW104" s="170" t="e">
        <f t="shared" si="79"/>
        <v>#DIV/0!</v>
      </c>
    </row>
    <row r="105" spans="2:75" s="131" customFormat="1" ht="39" customHeight="1" x14ac:dyDescent="0.25">
      <c r="B105" s="334">
        <v>85</v>
      </c>
      <c r="C105" s="505"/>
      <c r="D105" s="206" t="s">
        <v>158</v>
      </c>
      <c r="E105" s="208"/>
      <c r="F105" s="207">
        <v>1</v>
      </c>
      <c r="G105" s="204">
        <v>1760000</v>
      </c>
      <c r="H105" s="200">
        <f t="shared" si="62"/>
        <v>334400</v>
      </c>
      <c r="I105" s="201">
        <f t="shared" si="63"/>
        <v>2094400</v>
      </c>
      <c r="J105" s="475"/>
      <c r="K105" s="476"/>
      <c r="L105" s="476"/>
      <c r="M105" s="258">
        <f t="shared" si="80"/>
        <v>293220</v>
      </c>
      <c r="N105" s="202">
        <f t="shared" si="81"/>
        <v>68780</v>
      </c>
      <c r="O105" s="203">
        <f t="shared" ref="O105:O125" si="88">362000</f>
        <v>362000</v>
      </c>
      <c r="P105" s="475"/>
      <c r="Q105" s="476"/>
      <c r="R105" s="477"/>
      <c r="S105" s="272">
        <v>440000</v>
      </c>
      <c r="T105" s="204">
        <f t="shared" si="64"/>
        <v>83600</v>
      </c>
      <c r="U105" s="204">
        <f t="shared" si="65"/>
        <v>523600</v>
      </c>
      <c r="V105" s="204"/>
      <c r="W105" s="205">
        <f t="shared" si="66"/>
        <v>0</v>
      </c>
      <c r="X105" s="203">
        <f t="shared" si="67"/>
        <v>0</v>
      </c>
      <c r="Y105" s="544"/>
      <c r="Z105" s="545"/>
      <c r="AA105" s="546"/>
      <c r="AB105" s="544"/>
      <c r="AC105" s="545"/>
      <c r="AD105" s="546"/>
      <c r="AE105" s="164" cm="1">
        <f t="array" ref="AE105">+ROUND(AVERAGE(SMALL((G105,M105,S105),{1;2})),0)</f>
        <v>366610</v>
      </c>
      <c r="AF105" s="162">
        <f t="shared" si="32"/>
        <v>69656</v>
      </c>
      <c r="AG105" s="163">
        <f t="shared" si="53"/>
        <v>436266</v>
      </c>
      <c r="AH105" s="475"/>
      <c r="AI105" s="476"/>
      <c r="AJ105" s="477"/>
      <c r="AK105" s="285"/>
      <c r="AL105" s="162">
        <f t="shared" si="72"/>
        <v>831073</v>
      </c>
      <c r="AM105" s="163">
        <f t="shared" si="68"/>
        <v>157904</v>
      </c>
      <c r="AN105" s="163">
        <f t="shared" si="56"/>
        <v>988977</v>
      </c>
      <c r="AO105" s="475"/>
      <c r="AP105" s="476"/>
      <c r="AQ105" s="476"/>
      <c r="AR105" s="285"/>
      <c r="AS105" s="290">
        <f t="shared" si="57"/>
        <v>1149921</v>
      </c>
      <c r="AT105" s="165"/>
      <c r="AU105" s="164">
        <f t="shared" si="73"/>
        <v>610079</v>
      </c>
      <c r="AV105" s="162">
        <f t="shared" si="69"/>
        <v>115915</v>
      </c>
      <c r="AW105" s="163">
        <f t="shared" si="58"/>
        <v>725994</v>
      </c>
      <c r="AX105" s="475"/>
      <c r="AY105" s="476"/>
      <c r="AZ105" s="476"/>
      <c r="BA105" s="285"/>
      <c r="BB105" s="291">
        <f t="shared" si="59"/>
        <v>1393390</v>
      </c>
      <c r="BD105" s="163" cm="1">
        <f t="array" ref="BD105">+ROUND(AVERAGE(SMALL((G105,M105,S105),{1;2})),0)</f>
        <v>366610</v>
      </c>
      <c r="BE105" s="163">
        <f t="shared" si="70"/>
        <v>69656</v>
      </c>
      <c r="BF105" s="163">
        <f t="shared" si="60"/>
        <v>436266</v>
      </c>
      <c r="BG105" s="475"/>
      <c r="BH105" s="476"/>
      <c r="BI105" s="476"/>
      <c r="BK105" s="166">
        <f t="shared" si="74"/>
        <v>366610</v>
      </c>
      <c r="BL105" s="167">
        <f t="shared" si="85"/>
        <v>69656</v>
      </c>
      <c r="BM105" s="296">
        <f t="shared" si="61"/>
        <v>436266</v>
      </c>
      <c r="BN105" s="166" t="e">
        <f t="shared" si="75"/>
        <v>#DIV/0!</v>
      </c>
      <c r="BO105" s="167" t="e">
        <f t="shared" si="71"/>
        <v>#DIV/0!</v>
      </c>
      <c r="BP105" s="296">
        <v>0</v>
      </c>
      <c r="BR105" s="168">
        <f t="shared" si="76"/>
        <v>807815</v>
      </c>
      <c r="BS105" s="169">
        <f t="shared" si="83"/>
        <v>23258</v>
      </c>
      <c r="BT105" s="170">
        <f t="shared" si="84"/>
        <v>1638888</v>
      </c>
      <c r="BU105" s="168" t="e">
        <f t="shared" si="77"/>
        <v>#DIV/0!</v>
      </c>
      <c r="BV105" s="169" t="e">
        <f t="shared" si="78"/>
        <v>#DIV/0!</v>
      </c>
      <c r="BW105" s="170" t="e">
        <f t="shared" si="79"/>
        <v>#DIV/0!</v>
      </c>
    </row>
    <row r="106" spans="2:75" s="131" customFormat="1" ht="39" customHeight="1" x14ac:dyDescent="0.25">
      <c r="B106" s="334">
        <v>86</v>
      </c>
      <c r="C106" s="505"/>
      <c r="D106" s="206" t="s">
        <v>159</v>
      </c>
      <c r="E106" s="208"/>
      <c r="F106" s="207">
        <v>1</v>
      </c>
      <c r="G106" s="204">
        <v>1760000</v>
      </c>
      <c r="H106" s="200">
        <f t="shared" si="62"/>
        <v>334400</v>
      </c>
      <c r="I106" s="201">
        <f t="shared" si="63"/>
        <v>2094400</v>
      </c>
      <c r="J106" s="475"/>
      <c r="K106" s="476"/>
      <c r="L106" s="476"/>
      <c r="M106" s="258">
        <f t="shared" si="80"/>
        <v>293220</v>
      </c>
      <c r="N106" s="202">
        <f t="shared" si="81"/>
        <v>68780</v>
      </c>
      <c r="O106" s="203">
        <f t="shared" si="88"/>
        <v>362000</v>
      </c>
      <c r="P106" s="475"/>
      <c r="Q106" s="476"/>
      <c r="R106" s="477"/>
      <c r="S106" s="272">
        <v>440000</v>
      </c>
      <c r="T106" s="204">
        <f t="shared" si="64"/>
        <v>83600</v>
      </c>
      <c r="U106" s="204">
        <f t="shared" si="65"/>
        <v>523600</v>
      </c>
      <c r="V106" s="204"/>
      <c r="W106" s="205">
        <f t="shared" si="66"/>
        <v>0</v>
      </c>
      <c r="X106" s="203">
        <f t="shared" si="67"/>
        <v>0</v>
      </c>
      <c r="Y106" s="544"/>
      <c r="Z106" s="545"/>
      <c r="AA106" s="546"/>
      <c r="AB106" s="544"/>
      <c r="AC106" s="545"/>
      <c r="AD106" s="546"/>
      <c r="AE106" s="164" cm="1">
        <f t="array" ref="AE106">+ROUND(AVERAGE(SMALL((G106,M106,S106),{1;2})),0)</f>
        <v>366610</v>
      </c>
      <c r="AF106" s="162">
        <f t="shared" si="32"/>
        <v>69656</v>
      </c>
      <c r="AG106" s="163">
        <f t="shared" si="53"/>
        <v>436266</v>
      </c>
      <c r="AH106" s="475"/>
      <c r="AI106" s="476"/>
      <c r="AJ106" s="477"/>
      <c r="AK106" s="285"/>
      <c r="AL106" s="162">
        <f t="shared" si="72"/>
        <v>831073</v>
      </c>
      <c r="AM106" s="163">
        <f t="shared" si="68"/>
        <v>157904</v>
      </c>
      <c r="AN106" s="163">
        <f t="shared" si="56"/>
        <v>988977</v>
      </c>
      <c r="AO106" s="475"/>
      <c r="AP106" s="476"/>
      <c r="AQ106" s="476"/>
      <c r="AR106" s="285"/>
      <c r="AS106" s="290">
        <f t="shared" si="57"/>
        <v>1149921</v>
      </c>
      <c r="AT106" s="165"/>
      <c r="AU106" s="164">
        <f t="shared" si="73"/>
        <v>610079</v>
      </c>
      <c r="AV106" s="162">
        <f t="shared" si="69"/>
        <v>115915</v>
      </c>
      <c r="AW106" s="163">
        <f t="shared" si="58"/>
        <v>725994</v>
      </c>
      <c r="AX106" s="475"/>
      <c r="AY106" s="476"/>
      <c r="AZ106" s="476"/>
      <c r="BA106" s="285"/>
      <c r="BB106" s="291">
        <f t="shared" si="59"/>
        <v>1393390</v>
      </c>
      <c r="BD106" s="163" cm="1">
        <f t="array" ref="BD106">+ROUND(AVERAGE(SMALL((G106,M106,S106),{1;2})),0)</f>
        <v>366610</v>
      </c>
      <c r="BE106" s="163">
        <f t="shared" si="70"/>
        <v>69656</v>
      </c>
      <c r="BF106" s="163">
        <f t="shared" si="60"/>
        <v>436266</v>
      </c>
      <c r="BG106" s="475"/>
      <c r="BH106" s="476"/>
      <c r="BI106" s="476"/>
      <c r="BK106" s="166">
        <f t="shared" si="74"/>
        <v>366610</v>
      </c>
      <c r="BL106" s="167">
        <f t="shared" si="85"/>
        <v>69656</v>
      </c>
      <c r="BM106" s="296">
        <f t="shared" si="61"/>
        <v>436266</v>
      </c>
      <c r="BN106" s="166" t="e">
        <f t="shared" si="75"/>
        <v>#DIV/0!</v>
      </c>
      <c r="BO106" s="167" t="e">
        <f t="shared" si="71"/>
        <v>#DIV/0!</v>
      </c>
      <c r="BP106" s="296">
        <v>0</v>
      </c>
      <c r="BR106" s="168">
        <f t="shared" si="76"/>
        <v>807815</v>
      </c>
      <c r="BS106" s="169">
        <f t="shared" si="83"/>
        <v>23258</v>
      </c>
      <c r="BT106" s="170">
        <f t="shared" si="84"/>
        <v>1638888</v>
      </c>
      <c r="BU106" s="168" t="e">
        <f t="shared" si="77"/>
        <v>#DIV/0!</v>
      </c>
      <c r="BV106" s="169" t="e">
        <f t="shared" si="78"/>
        <v>#DIV/0!</v>
      </c>
      <c r="BW106" s="170" t="e">
        <f t="shared" si="79"/>
        <v>#DIV/0!</v>
      </c>
    </row>
    <row r="107" spans="2:75" s="131" customFormat="1" ht="39" customHeight="1" x14ac:dyDescent="0.25">
      <c r="B107" s="334">
        <v>87</v>
      </c>
      <c r="C107" s="505"/>
      <c r="D107" s="206" t="s">
        <v>160</v>
      </c>
      <c r="E107" s="208"/>
      <c r="F107" s="207">
        <v>1</v>
      </c>
      <c r="G107" s="204">
        <v>1760000</v>
      </c>
      <c r="H107" s="200">
        <f t="shared" si="62"/>
        <v>334400</v>
      </c>
      <c r="I107" s="201">
        <f t="shared" si="63"/>
        <v>2094400</v>
      </c>
      <c r="J107" s="475"/>
      <c r="K107" s="476"/>
      <c r="L107" s="476"/>
      <c r="M107" s="258">
        <f t="shared" si="80"/>
        <v>293220</v>
      </c>
      <c r="N107" s="202">
        <f t="shared" si="81"/>
        <v>68780</v>
      </c>
      <c r="O107" s="203">
        <f t="shared" si="88"/>
        <v>362000</v>
      </c>
      <c r="P107" s="475"/>
      <c r="Q107" s="476"/>
      <c r="R107" s="477"/>
      <c r="S107" s="272">
        <v>440000</v>
      </c>
      <c r="T107" s="204">
        <f t="shared" si="64"/>
        <v>83600</v>
      </c>
      <c r="U107" s="204">
        <f t="shared" si="65"/>
        <v>523600</v>
      </c>
      <c r="V107" s="204"/>
      <c r="W107" s="205">
        <f t="shared" si="66"/>
        <v>0</v>
      </c>
      <c r="X107" s="203">
        <f t="shared" si="67"/>
        <v>0</v>
      </c>
      <c r="Y107" s="544"/>
      <c r="Z107" s="545"/>
      <c r="AA107" s="546"/>
      <c r="AB107" s="544"/>
      <c r="AC107" s="545"/>
      <c r="AD107" s="546"/>
      <c r="AE107" s="164" cm="1">
        <f t="array" ref="AE107">+ROUND(AVERAGE(SMALL((G107,M107,S107),{1;2})),0)</f>
        <v>366610</v>
      </c>
      <c r="AF107" s="162">
        <f t="shared" si="32"/>
        <v>69656</v>
      </c>
      <c r="AG107" s="163">
        <f t="shared" si="53"/>
        <v>436266</v>
      </c>
      <c r="AH107" s="475"/>
      <c r="AI107" s="476"/>
      <c r="AJ107" s="477"/>
      <c r="AK107" s="285"/>
      <c r="AL107" s="162">
        <f t="shared" si="72"/>
        <v>831073</v>
      </c>
      <c r="AM107" s="163">
        <f t="shared" si="68"/>
        <v>157904</v>
      </c>
      <c r="AN107" s="163">
        <f t="shared" si="56"/>
        <v>988977</v>
      </c>
      <c r="AO107" s="475"/>
      <c r="AP107" s="476"/>
      <c r="AQ107" s="476"/>
      <c r="AR107" s="285"/>
      <c r="AS107" s="290">
        <f t="shared" si="57"/>
        <v>1149921</v>
      </c>
      <c r="AT107" s="165"/>
      <c r="AU107" s="164">
        <f t="shared" si="73"/>
        <v>610079</v>
      </c>
      <c r="AV107" s="162">
        <f t="shared" si="69"/>
        <v>115915</v>
      </c>
      <c r="AW107" s="163">
        <f t="shared" si="58"/>
        <v>725994</v>
      </c>
      <c r="AX107" s="475"/>
      <c r="AY107" s="476"/>
      <c r="AZ107" s="476"/>
      <c r="BA107" s="285"/>
      <c r="BB107" s="291">
        <f t="shared" si="59"/>
        <v>1393390</v>
      </c>
      <c r="BD107" s="163" cm="1">
        <f t="array" ref="BD107">+ROUND(AVERAGE(SMALL((G107,M107,S107),{1;2})),0)</f>
        <v>366610</v>
      </c>
      <c r="BE107" s="163">
        <f t="shared" si="70"/>
        <v>69656</v>
      </c>
      <c r="BF107" s="163">
        <f t="shared" si="60"/>
        <v>436266</v>
      </c>
      <c r="BG107" s="475"/>
      <c r="BH107" s="476"/>
      <c r="BI107" s="476"/>
      <c r="BK107" s="166">
        <f t="shared" si="74"/>
        <v>366610</v>
      </c>
      <c r="BL107" s="167">
        <f t="shared" si="85"/>
        <v>69656</v>
      </c>
      <c r="BM107" s="296">
        <f t="shared" si="61"/>
        <v>436266</v>
      </c>
      <c r="BN107" s="166" t="e">
        <f t="shared" si="75"/>
        <v>#DIV/0!</v>
      </c>
      <c r="BO107" s="167" t="e">
        <f t="shared" si="71"/>
        <v>#DIV/0!</v>
      </c>
      <c r="BP107" s="296">
        <v>0</v>
      </c>
      <c r="BR107" s="168">
        <f t="shared" si="76"/>
        <v>807815</v>
      </c>
      <c r="BS107" s="169">
        <f t="shared" si="83"/>
        <v>23258</v>
      </c>
      <c r="BT107" s="170">
        <f t="shared" si="84"/>
        <v>1638888</v>
      </c>
      <c r="BU107" s="168" t="e">
        <f t="shared" si="77"/>
        <v>#DIV/0!</v>
      </c>
      <c r="BV107" s="169" t="e">
        <f t="shared" si="78"/>
        <v>#DIV/0!</v>
      </c>
      <c r="BW107" s="170" t="e">
        <f t="shared" si="79"/>
        <v>#DIV/0!</v>
      </c>
    </row>
    <row r="108" spans="2:75" s="131" customFormat="1" ht="39" customHeight="1" x14ac:dyDescent="0.25">
      <c r="B108" s="334">
        <v>88</v>
      </c>
      <c r="C108" s="505"/>
      <c r="D108" s="206" t="s">
        <v>161</v>
      </c>
      <c r="E108" s="208"/>
      <c r="F108" s="207">
        <v>1</v>
      </c>
      <c r="G108" s="204">
        <v>1760000</v>
      </c>
      <c r="H108" s="200">
        <f t="shared" si="62"/>
        <v>334400</v>
      </c>
      <c r="I108" s="201">
        <f t="shared" si="63"/>
        <v>2094400</v>
      </c>
      <c r="J108" s="475"/>
      <c r="K108" s="476"/>
      <c r="L108" s="476"/>
      <c r="M108" s="258">
        <f t="shared" si="80"/>
        <v>293220</v>
      </c>
      <c r="N108" s="202">
        <f t="shared" si="81"/>
        <v>68780</v>
      </c>
      <c r="O108" s="203">
        <f t="shared" si="88"/>
        <v>362000</v>
      </c>
      <c r="P108" s="475"/>
      <c r="Q108" s="476"/>
      <c r="R108" s="477"/>
      <c r="S108" s="272">
        <v>440000</v>
      </c>
      <c r="T108" s="204">
        <f t="shared" si="64"/>
        <v>83600</v>
      </c>
      <c r="U108" s="204">
        <f t="shared" si="65"/>
        <v>523600</v>
      </c>
      <c r="V108" s="204"/>
      <c r="W108" s="205">
        <f t="shared" si="66"/>
        <v>0</v>
      </c>
      <c r="X108" s="203">
        <f t="shared" si="67"/>
        <v>0</v>
      </c>
      <c r="Y108" s="544"/>
      <c r="Z108" s="545"/>
      <c r="AA108" s="546"/>
      <c r="AB108" s="544"/>
      <c r="AC108" s="545"/>
      <c r="AD108" s="546"/>
      <c r="AE108" s="164" cm="1">
        <f t="array" ref="AE108">+ROUND(AVERAGE(SMALL((G108,M108,S108),{1;2})),0)</f>
        <v>366610</v>
      </c>
      <c r="AF108" s="162">
        <f t="shared" si="32"/>
        <v>69656</v>
      </c>
      <c r="AG108" s="163">
        <f t="shared" si="53"/>
        <v>436266</v>
      </c>
      <c r="AH108" s="475"/>
      <c r="AI108" s="476"/>
      <c r="AJ108" s="477"/>
      <c r="AK108" s="285"/>
      <c r="AL108" s="162">
        <f t="shared" si="72"/>
        <v>831073</v>
      </c>
      <c r="AM108" s="163">
        <f t="shared" si="68"/>
        <v>157904</v>
      </c>
      <c r="AN108" s="163">
        <f t="shared" si="56"/>
        <v>988977</v>
      </c>
      <c r="AO108" s="475"/>
      <c r="AP108" s="476"/>
      <c r="AQ108" s="476"/>
      <c r="AR108" s="285"/>
      <c r="AS108" s="290">
        <f t="shared" si="57"/>
        <v>1149921</v>
      </c>
      <c r="AT108" s="165"/>
      <c r="AU108" s="164">
        <f t="shared" si="73"/>
        <v>610079</v>
      </c>
      <c r="AV108" s="162">
        <f t="shared" si="69"/>
        <v>115915</v>
      </c>
      <c r="AW108" s="163">
        <f t="shared" si="58"/>
        <v>725994</v>
      </c>
      <c r="AX108" s="475"/>
      <c r="AY108" s="476"/>
      <c r="AZ108" s="476"/>
      <c r="BA108" s="285"/>
      <c r="BB108" s="291">
        <f t="shared" si="59"/>
        <v>1393390</v>
      </c>
      <c r="BD108" s="163" cm="1">
        <f t="array" ref="BD108">+ROUND(AVERAGE(SMALL((G108,M108,S108),{1;2})),0)</f>
        <v>366610</v>
      </c>
      <c r="BE108" s="163">
        <f t="shared" si="70"/>
        <v>69656</v>
      </c>
      <c r="BF108" s="163">
        <f t="shared" si="60"/>
        <v>436266</v>
      </c>
      <c r="BG108" s="475"/>
      <c r="BH108" s="476"/>
      <c r="BI108" s="476"/>
      <c r="BK108" s="166">
        <f t="shared" si="74"/>
        <v>366610</v>
      </c>
      <c r="BL108" s="167">
        <f t="shared" si="85"/>
        <v>69656</v>
      </c>
      <c r="BM108" s="296">
        <f t="shared" si="61"/>
        <v>436266</v>
      </c>
      <c r="BN108" s="166" t="e">
        <f t="shared" si="75"/>
        <v>#DIV/0!</v>
      </c>
      <c r="BO108" s="167" t="e">
        <f t="shared" si="71"/>
        <v>#DIV/0!</v>
      </c>
      <c r="BP108" s="296">
        <v>0</v>
      </c>
      <c r="BR108" s="168">
        <f t="shared" si="76"/>
        <v>807815</v>
      </c>
      <c r="BS108" s="169">
        <f t="shared" si="83"/>
        <v>23258</v>
      </c>
      <c r="BT108" s="170">
        <f t="shared" si="84"/>
        <v>1638888</v>
      </c>
      <c r="BU108" s="168" t="e">
        <f t="shared" si="77"/>
        <v>#DIV/0!</v>
      </c>
      <c r="BV108" s="169" t="e">
        <f t="shared" si="78"/>
        <v>#DIV/0!</v>
      </c>
      <c r="BW108" s="170" t="e">
        <f t="shared" si="79"/>
        <v>#DIV/0!</v>
      </c>
    </row>
    <row r="109" spans="2:75" s="131" customFormat="1" ht="39" customHeight="1" x14ac:dyDescent="0.25">
      <c r="B109" s="334">
        <v>89</v>
      </c>
      <c r="C109" s="505"/>
      <c r="D109" s="206" t="s">
        <v>162</v>
      </c>
      <c r="E109" s="208"/>
      <c r="F109" s="207">
        <v>1</v>
      </c>
      <c r="G109" s="204">
        <v>1760000</v>
      </c>
      <c r="H109" s="200">
        <f t="shared" si="62"/>
        <v>334400</v>
      </c>
      <c r="I109" s="201">
        <f t="shared" si="63"/>
        <v>2094400</v>
      </c>
      <c r="J109" s="475"/>
      <c r="K109" s="476"/>
      <c r="L109" s="476"/>
      <c r="M109" s="258">
        <f t="shared" si="80"/>
        <v>293220</v>
      </c>
      <c r="N109" s="202">
        <f t="shared" si="81"/>
        <v>68780</v>
      </c>
      <c r="O109" s="203">
        <f t="shared" si="88"/>
        <v>362000</v>
      </c>
      <c r="P109" s="475"/>
      <c r="Q109" s="476"/>
      <c r="R109" s="477"/>
      <c r="S109" s="272">
        <v>440000</v>
      </c>
      <c r="T109" s="204">
        <f t="shared" si="64"/>
        <v>83600</v>
      </c>
      <c r="U109" s="204">
        <f t="shared" si="65"/>
        <v>523600</v>
      </c>
      <c r="V109" s="204"/>
      <c r="W109" s="205">
        <f t="shared" si="66"/>
        <v>0</v>
      </c>
      <c r="X109" s="203">
        <f t="shared" si="67"/>
        <v>0</v>
      </c>
      <c r="Y109" s="544"/>
      <c r="Z109" s="545"/>
      <c r="AA109" s="546"/>
      <c r="AB109" s="544"/>
      <c r="AC109" s="545"/>
      <c r="AD109" s="546"/>
      <c r="AE109" s="164" cm="1">
        <f t="array" ref="AE109">+ROUND(AVERAGE(SMALL((G109,M109,S109),{1;2})),0)</f>
        <v>366610</v>
      </c>
      <c r="AF109" s="162">
        <f t="shared" si="32"/>
        <v>69656</v>
      </c>
      <c r="AG109" s="163">
        <f t="shared" si="53"/>
        <v>436266</v>
      </c>
      <c r="AH109" s="475"/>
      <c r="AI109" s="476"/>
      <c r="AJ109" s="477"/>
      <c r="AK109" s="285"/>
      <c r="AL109" s="162">
        <f t="shared" si="72"/>
        <v>831073</v>
      </c>
      <c r="AM109" s="163">
        <f t="shared" si="68"/>
        <v>157904</v>
      </c>
      <c r="AN109" s="163">
        <f t="shared" si="56"/>
        <v>988977</v>
      </c>
      <c r="AO109" s="475"/>
      <c r="AP109" s="476"/>
      <c r="AQ109" s="476"/>
      <c r="AR109" s="285"/>
      <c r="AS109" s="290">
        <f t="shared" si="57"/>
        <v>1149921</v>
      </c>
      <c r="AT109" s="165"/>
      <c r="AU109" s="164">
        <f t="shared" si="73"/>
        <v>610079</v>
      </c>
      <c r="AV109" s="162">
        <f t="shared" si="69"/>
        <v>115915</v>
      </c>
      <c r="AW109" s="163">
        <f t="shared" si="58"/>
        <v>725994</v>
      </c>
      <c r="AX109" s="475"/>
      <c r="AY109" s="476"/>
      <c r="AZ109" s="476"/>
      <c r="BA109" s="285"/>
      <c r="BB109" s="291">
        <f t="shared" si="59"/>
        <v>1393390</v>
      </c>
      <c r="BD109" s="163" cm="1">
        <f t="array" ref="BD109">+ROUND(AVERAGE(SMALL((G109,M109,S109),{1;2})),0)</f>
        <v>366610</v>
      </c>
      <c r="BE109" s="163">
        <f t="shared" si="70"/>
        <v>69656</v>
      </c>
      <c r="BF109" s="163">
        <f t="shared" si="60"/>
        <v>436266</v>
      </c>
      <c r="BG109" s="475"/>
      <c r="BH109" s="476"/>
      <c r="BI109" s="476"/>
      <c r="BK109" s="166">
        <f t="shared" si="74"/>
        <v>366610</v>
      </c>
      <c r="BL109" s="167">
        <f t="shared" si="85"/>
        <v>69656</v>
      </c>
      <c r="BM109" s="296">
        <f t="shared" si="61"/>
        <v>436266</v>
      </c>
      <c r="BN109" s="166" t="e">
        <f t="shared" si="75"/>
        <v>#DIV/0!</v>
      </c>
      <c r="BO109" s="167" t="e">
        <f t="shared" si="71"/>
        <v>#DIV/0!</v>
      </c>
      <c r="BP109" s="296">
        <v>0</v>
      </c>
      <c r="BR109" s="168">
        <f t="shared" si="76"/>
        <v>807815</v>
      </c>
      <c r="BS109" s="169">
        <f t="shared" si="83"/>
        <v>23258</v>
      </c>
      <c r="BT109" s="170">
        <f t="shared" si="84"/>
        <v>1638888</v>
      </c>
      <c r="BU109" s="168" t="e">
        <f t="shared" si="77"/>
        <v>#DIV/0!</v>
      </c>
      <c r="BV109" s="169" t="e">
        <f t="shared" si="78"/>
        <v>#DIV/0!</v>
      </c>
      <c r="BW109" s="170" t="e">
        <f t="shared" si="79"/>
        <v>#DIV/0!</v>
      </c>
    </row>
    <row r="110" spans="2:75" s="131" customFormat="1" ht="39" customHeight="1" x14ac:dyDescent="0.25">
      <c r="B110" s="334">
        <v>90</v>
      </c>
      <c r="C110" s="505"/>
      <c r="D110" s="206" t="s">
        <v>163</v>
      </c>
      <c r="E110" s="208"/>
      <c r="F110" s="207">
        <v>1</v>
      </c>
      <c r="G110" s="204">
        <v>1760000</v>
      </c>
      <c r="H110" s="200">
        <f t="shared" si="62"/>
        <v>334400</v>
      </c>
      <c r="I110" s="201">
        <f t="shared" si="63"/>
        <v>2094400</v>
      </c>
      <c r="J110" s="475"/>
      <c r="K110" s="476"/>
      <c r="L110" s="476"/>
      <c r="M110" s="258">
        <f t="shared" si="80"/>
        <v>293220</v>
      </c>
      <c r="N110" s="202">
        <f t="shared" si="81"/>
        <v>68780</v>
      </c>
      <c r="O110" s="203">
        <f t="shared" si="88"/>
        <v>362000</v>
      </c>
      <c r="P110" s="475"/>
      <c r="Q110" s="476"/>
      <c r="R110" s="477"/>
      <c r="S110" s="272">
        <v>440000</v>
      </c>
      <c r="T110" s="204">
        <f t="shared" si="64"/>
        <v>83600</v>
      </c>
      <c r="U110" s="204">
        <f t="shared" si="65"/>
        <v>523600</v>
      </c>
      <c r="V110" s="204"/>
      <c r="W110" s="205">
        <f t="shared" si="66"/>
        <v>0</v>
      </c>
      <c r="X110" s="203">
        <f t="shared" si="67"/>
        <v>0</v>
      </c>
      <c r="Y110" s="544"/>
      <c r="Z110" s="545"/>
      <c r="AA110" s="546"/>
      <c r="AB110" s="544"/>
      <c r="AC110" s="545"/>
      <c r="AD110" s="546"/>
      <c r="AE110" s="164" cm="1">
        <f t="array" ref="AE110">+ROUND(AVERAGE(SMALL((G110,M110,S110),{1;2})),0)</f>
        <v>366610</v>
      </c>
      <c r="AF110" s="162">
        <f t="shared" si="32"/>
        <v>69656</v>
      </c>
      <c r="AG110" s="163">
        <f t="shared" si="53"/>
        <v>436266</v>
      </c>
      <c r="AH110" s="475"/>
      <c r="AI110" s="476"/>
      <c r="AJ110" s="477"/>
      <c r="AK110" s="285"/>
      <c r="AL110" s="162">
        <f t="shared" si="72"/>
        <v>831073</v>
      </c>
      <c r="AM110" s="163">
        <f t="shared" si="68"/>
        <v>157904</v>
      </c>
      <c r="AN110" s="163">
        <f t="shared" si="56"/>
        <v>988977</v>
      </c>
      <c r="AO110" s="475"/>
      <c r="AP110" s="476"/>
      <c r="AQ110" s="476"/>
      <c r="AR110" s="285"/>
      <c r="AS110" s="290">
        <f t="shared" si="57"/>
        <v>1149921</v>
      </c>
      <c r="AT110" s="165"/>
      <c r="AU110" s="164">
        <f t="shared" si="73"/>
        <v>610079</v>
      </c>
      <c r="AV110" s="162">
        <f t="shared" si="69"/>
        <v>115915</v>
      </c>
      <c r="AW110" s="163">
        <f t="shared" si="58"/>
        <v>725994</v>
      </c>
      <c r="AX110" s="475"/>
      <c r="AY110" s="476"/>
      <c r="AZ110" s="476"/>
      <c r="BA110" s="285"/>
      <c r="BB110" s="291">
        <f t="shared" si="59"/>
        <v>1393390</v>
      </c>
      <c r="BD110" s="163" cm="1">
        <f t="array" ref="BD110">+ROUND(AVERAGE(SMALL((G110,M110,S110),{1;2})),0)</f>
        <v>366610</v>
      </c>
      <c r="BE110" s="163">
        <f t="shared" si="70"/>
        <v>69656</v>
      </c>
      <c r="BF110" s="163">
        <f t="shared" si="60"/>
        <v>436266</v>
      </c>
      <c r="BG110" s="475"/>
      <c r="BH110" s="476"/>
      <c r="BI110" s="476"/>
      <c r="BK110" s="166">
        <f t="shared" si="74"/>
        <v>366610</v>
      </c>
      <c r="BL110" s="167">
        <f t="shared" si="85"/>
        <v>69656</v>
      </c>
      <c r="BM110" s="296">
        <f t="shared" si="61"/>
        <v>436266</v>
      </c>
      <c r="BN110" s="166" t="e">
        <f t="shared" si="75"/>
        <v>#DIV/0!</v>
      </c>
      <c r="BO110" s="167" t="e">
        <f t="shared" si="71"/>
        <v>#DIV/0!</v>
      </c>
      <c r="BP110" s="296">
        <v>0</v>
      </c>
      <c r="BR110" s="168">
        <f t="shared" si="76"/>
        <v>807815</v>
      </c>
      <c r="BS110" s="169">
        <f t="shared" si="83"/>
        <v>23258</v>
      </c>
      <c r="BT110" s="170">
        <f t="shared" si="84"/>
        <v>1638888</v>
      </c>
      <c r="BU110" s="168" t="e">
        <f t="shared" si="77"/>
        <v>#DIV/0!</v>
      </c>
      <c r="BV110" s="169" t="e">
        <f t="shared" si="78"/>
        <v>#DIV/0!</v>
      </c>
      <c r="BW110" s="170" t="e">
        <f t="shared" si="79"/>
        <v>#DIV/0!</v>
      </c>
    </row>
    <row r="111" spans="2:75" s="131" customFormat="1" ht="39" customHeight="1" x14ac:dyDescent="0.25">
      <c r="B111" s="334">
        <v>91</v>
      </c>
      <c r="C111" s="505"/>
      <c r="D111" s="206" t="s">
        <v>164</v>
      </c>
      <c r="E111" s="208"/>
      <c r="F111" s="207">
        <v>1</v>
      </c>
      <c r="G111" s="204">
        <v>1760000</v>
      </c>
      <c r="H111" s="200">
        <f t="shared" si="62"/>
        <v>334400</v>
      </c>
      <c r="I111" s="201">
        <f t="shared" si="63"/>
        <v>2094400</v>
      </c>
      <c r="J111" s="475"/>
      <c r="K111" s="476"/>
      <c r="L111" s="476"/>
      <c r="M111" s="258">
        <f t="shared" si="80"/>
        <v>293220</v>
      </c>
      <c r="N111" s="202">
        <f t="shared" si="81"/>
        <v>68780</v>
      </c>
      <c r="O111" s="203">
        <f t="shared" si="88"/>
        <v>362000</v>
      </c>
      <c r="P111" s="475"/>
      <c r="Q111" s="476"/>
      <c r="R111" s="477"/>
      <c r="S111" s="272">
        <v>440000</v>
      </c>
      <c r="T111" s="204">
        <f t="shared" si="64"/>
        <v>83600</v>
      </c>
      <c r="U111" s="204">
        <f t="shared" si="65"/>
        <v>523600</v>
      </c>
      <c r="V111" s="204"/>
      <c r="W111" s="205">
        <f t="shared" si="66"/>
        <v>0</v>
      </c>
      <c r="X111" s="203">
        <f t="shared" si="67"/>
        <v>0</v>
      </c>
      <c r="Y111" s="544"/>
      <c r="Z111" s="545"/>
      <c r="AA111" s="546"/>
      <c r="AB111" s="544"/>
      <c r="AC111" s="545"/>
      <c r="AD111" s="546"/>
      <c r="AE111" s="164" cm="1">
        <f t="array" ref="AE111">+ROUND(AVERAGE(SMALL((G111,M111,S111),{1;2})),0)</f>
        <v>366610</v>
      </c>
      <c r="AF111" s="162">
        <f t="shared" si="32"/>
        <v>69656</v>
      </c>
      <c r="AG111" s="163">
        <f t="shared" si="53"/>
        <v>436266</v>
      </c>
      <c r="AH111" s="475"/>
      <c r="AI111" s="476"/>
      <c r="AJ111" s="477"/>
      <c r="AK111" s="285"/>
      <c r="AL111" s="162">
        <f t="shared" si="72"/>
        <v>831073</v>
      </c>
      <c r="AM111" s="163">
        <f t="shared" si="68"/>
        <v>157904</v>
      </c>
      <c r="AN111" s="163">
        <f t="shared" si="56"/>
        <v>988977</v>
      </c>
      <c r="AO111" s="475"/>
      <c r="AP111" s="476"/>
      <c r="AQ111" s="476"/>
      <c r="AR111" s="285"/>
      <c r="AS111" s="290">
        <f t="shared" si="57"/>
        <v>1149921</v>
      </c>
      <c r="AT111" s="165"/>
      <c r="AU111" s="164">
        <f t="shared" si="73"/>
        <v>610079</v>
      </c>
      <c r="AV111" s="162">
        <f t="shared" si="69"/>
        <v>115915</v>
      </c>
      <c r="AW111" s="163">
        <f t="shared" si="58"/>
        <v>725994</v>
      </c>
      <c r="AX111" s="475"/>
      <c r="AY111" s="476"/>
      <c r="AZ111" s="476"/>
      <c r="BA111" s="285"/>
      <c r="BB111" s="291">
        <f t="shared" si="59"/>
        <v>1393390</v>
      </c>
      <c r="BD111" s="163" cm="1">
        <f t="array" ref="BD111">+ROUND(AVERAGE(SMALL((G111,M111,S111),{1;2})),0)</f>
        <v>366610</v>
      </c>
      <c r="BE111" s="163">
        <f t="shared" si="70"/>
        <v>69656</v>
      </c>
      <c r="BF111" s="163">
        <f t="shared" si="60"/>
        <v>436266</v>
      </c>
      <c r="BG111" s="475"/>
      <c r="BH111" s="476"/>
      <c r="BI111" s="476"/>
      <c r="BK111" s="166">
        <f t="shared" si="74"/>
        <v>366610</v>
      </c>
      <c r="BL111" s="167">
        <f t="shared" si="85"/>
        <v>69656</v>
      </c>
      <c r="BM111" s="296">
        <f t="shared" si="61"/>
        <v>436266</v>
      </c>
      <c r="BN111" s="166" t="e">
        <f t="shared" si="75"/>
        <v>#DIV/0!</v>
      </c>
      <c r="BO111" s="167" t="e">
        <f t="shared" si="71"/>
        <v>#DIV/0!</v>
      </c>
      <c r="BP111" s="296">
        <v>0</v>
      </c>
      <c r="BR111" s="168">
        <f t="shared" si="76"/>
        <v>807815</v>
      </c>
      <c r="BS111" s="169">
        <f t="shared" si="83"/>
        <v>23258</v>
      </c>
      <c r="BT111" s="170">
        <f t="shared" si="84"/>
        <v>1638888</v>
      </c>
      <c r="BU111" s="168" t="e">
        <f t="shared" si="77"/>
        <v>#DIV/0!</v>
      </c>
      <c r="BV111" s="169" t="e">
        <f t="shared" si="78"/>
        <v>#DIV/0!</v>
      </c>
      <c r="BW111" s="170" t="e">
        <f t="shared" si="79"/>
        <v>#DIV/0!</v>
      </c>
    </row>
    <row r="112" spans="2:75" s="131" customFormat="1" ht="39" customHeight="1" x14ac:dyDescent="0.25">
      <c r="B112" s="334">
        <v>92</v>
      </c>
      <c r="C112" s="505"/>
      <c r="D112" s="206" t="s">
        <v>165</v>
      </c>
      <c r="E112" s="208"/>
      <c r="F112" s="207">
        <v>1</v>
      </c>
      <c r="G112" s="204">
        <v>1760000</v>
      </c>
      <c r="H112" s="200">
        <f t="shared" si="62"/>
        <v>334400</v>
      </c>
      <c r="I112" s="201">
        <f t="shared" si="63"/>
        <v>2094400</v>
      </c>
      <c r="J112" s="475"/>
      <c r="K112" s="476"/>
      <c r="L112" s="476"/>
      <c r="M112" s="258">
        <f t="shared" si="80"/>
        <v>293220</v>
      </c>
      <c r="N112" s="202">
        <f t="shared" si="81"/>
        <v>68780</v>
      </c>
      <c r="O112" s="203">
        <f t="shared" si="88"/>
        <v>362000</v>
      </c>
      <c r="P112" s="475"/>
      <c r="Q112" s="476"/>
      <c r="R112" s="477"/>
      <c r="S112" s="272">
        <v>440000</v>
      </c>
      <c r="T112" s="204">
        <f t="shared" si="64"/>
        <v>83600</v>
      </c>
      <c r="U112" s="204">
        <f t="shared" si="65"/>
        <v>523600</v>
      </c>
      <c r="V112" s="204"/>
      <c r="W112" s="205">
        <f t="shared" si="66"/>
        <v>0</v>
      </c>
      <c r="X112" s="203">
        <f t="shared" si="67"/>
        <v>0</v>
      </c>
      <c r="Y112" s="544"/>
      <c r="Z112" s="545"/>
      <c r="AA112" s="546"/>
      <c r="AB112" s="544"/>
      <c r="AC112" s="545"/>
      <c r="AD112" s="546"/>
      <c r="AE112" s="164" cm="1">
        <f t="array" ref="AE112">+ROUND(AVERAGE(SMALL((G112,M112,S112),{1;2})),0)</f>
        <v>366610</v>
      </c>
      <c r="AF112" s="162">
        <f t="shared" si="32"/>
        <v>69656</v>
      </c>
      <c r="AG112" s="163">
        <f t="shared" si="53"/>
        <v>436266</v>
      </c>
      <c r="AH112" s="475"/>
      <c r="AI112" s="476"/>
      <c r="AJ112" s="477"/>
      <c r="AK112" s="285"/>
      <c r="AL112" s="162">
        <f t="shared" si="72"/>
        <v>831073</v>
      </c>
      <c r="AM112" s="163">
        <f t="shared" si="68"/>
        <v>157904</v>
      </c>
      <c r="AN112" s="163">
        <f t="shared" si="56"/>
        <v>988977</v>
      </c>
      <c r="AO112" s="475"/>
      <c r="AP112" s="476"/>
      <c r="AQ112" s="476"/>
      <c r="AR112" s="285"/>
      <c r="AS112" s="290">
        <f t="shared" si="57"/>
        <v>1149921</v>
      </c>
      <c r="AT112" s="165"/>
      <c r="AU112" s="164">
        <f t="shared" si="73"/>
        <v>610079</v>
      </c>
      <c r="AV112" s="162">
        <f t="shared" si="69"/>
        <v>115915</v>
      </c>
      <c r="AW112" s="163">
        <f t="shared" si="58"/>
        <v>725994</v>
      </c>
      <c r="AX112" s="475"/>
      <c r="AY112" s="476"/>
      <c r="AZ112" s="476"/>
      <c r="BA112" s="285"/>
      <c r="BB112" s="291">
        <f t="shared" si="59"/>
        <v>1393390</v>
      </c>
      <c r="BD112" s="163" cm="1">
        <f t="array" ref="BD112">+ROUND(AVERAGE(SMALL((G112,M112,S112),{1;2})),0)</f>
        <v>366610</v>
      </c>
      <c r="BE112" s="163">
        <f t="shared" si="70"/>
        <v>69656</v>
      </c>
      <c r="BF112" s="163">
        <f t="shared" si="60"/>
        <v>436266</v>
      </c>
      <c r="BG112" s="475"/>
      <c r="BH112" s="476"/>
      <c r="BI112" s="476"/>
      <c r="BK112" s="166">
        <f t="shared" si="74"/>
        <v>366610</v>
      </c>
      <c r="BL112" s="167">
        <f t="shared" si="85"/>
        <v>69656</v>
      </c>
      <c r="BM112" s="296">
        <f t="shared" si="61"/>
        <v>436266</v>
      </c>
      <c r="BN112" s="166" t="e">
        <f t="shared" si="75"/>
        <v>#DIV/0!</v>
      </c>
      <c r="BO112" s="167" t="e">
        <f t="shared" si="71"/>
        <v>#DIV/0!</v>
      </c>
      <c r="BP112" s="296">
        <v>0</v>
      </c>
      <c r="BR112" s="168">
        <f t="shared" si="76"/>
        <v>807815</v>
      </c>
      <c r="BS112" s="169">
        <f t="shared" si="83"/>
        <v>23258</v>
      </c>
      <c r="BT112" s="170">
        <f t="shared" si="84"/>
        <v>1638888</v>
      </c>
      <c r="BU112" s="168" t="e">
        <f t="shared" si="77"/>
        <v>#DIV/0!</v>
      </c>
      <c r="BV112" s="169" t="e">
        <f t="shared" si="78"/>
        <v>#DIV/0!</v>
      </c>
      <c r="BW112" s="170" t="e">
        <f t="shared" si="79"/>
        <v>#DIV/0!</v>
      </c>
    </row>
    <row r="113" spans="2:75" s="131" customFormat="1" ht="39" customHeight="1" x14ac:dyDescent="0.25">
      <c r="B113" s="334">
        <v>93</v>
      </c>
      <c r="C113" s="505"/>
      <c r="D113" s="206" t="s">
        <v>166</v>
      </c>
      <c r="E113" s="208"/>
      <c r="F113" s="207">
        <v>1</v>
      </c>
      <c r="G113" s="204">
        <v>1760000</v>
      </c>
      <c r="H113" s="200">
        <f t="shared" si="62"/>
        <v>334400</v>
      </c>
      <c r="I113" s="201">
        <f t="shared" si="63"/>
        <v>2094400</v>
      </c>
      <c r="J113" s="475"/>
      <c r="K113" s="476"/>
      <c r="L113" s="476"/>
      <c r="M113" s="258">
        <f t="shared" si="80"/>
        <v>293220</v>
      </c>
      <c r="N113" s="202">
        <f t="shared" si="81"/>
        <v>68780</v>
      </c>
      <c r="O113" s="203">
        <f t="shared" si="88"/>
        <v>362000</v>
      </c>
      <c r="P113" s="475"/>
      <c r="Q113" s="476"/>
      <c r="R113" s="477"/>
      <c r="S113" s="272">
        <v>440000</v>
      </c>
      <c r="T113" s="204">
        <f t="shared" si="64"/>
        <v>83600</v>
      </c>
      <c r="U113" s="204">
        <f t="shared" si="65"/>
        <v>523600</v>
      </c>
      <c r="V113" s="204"/>
      <c r="W113" s="205">
        <f t="shared" si="66"/>
        <v>0</v>
      </c>
      <c r="X113" s="203">
        <f t="shared" si="67"/>
        <v>0</v>
      </c>
      <c r="Y113" s="544"/>
      <c r="Z113" s="545"/>
      <c r="AA113" s="546"/>
      <c r="AB113" s="544"/>
      <c r="AC113" s="545"/>
      <c r="AD113" s="546"/>
      <c r="AE113" s="164" cm="1">
        <f t="array" ref="AE113">+ROUND(AVERAGE(SMALL((G113,M113,S113),{1;2})),0)</f>
        <v>366610</v>
      </c>
      <c r="AF113" s="162">
        <f t="shared" si="32"/>
        <v>69656</v>
      </c>
      <c r="AG113" s="163">
        <f t="shared" si="53"/>
        <v>436266</v>
      </c>
      <c r="AH113" s="475"/>
      <c r="AI113" s="476"/>
      <c r="AJ113" s="477"/>
      <c r="AK113" s="285"/>
      <c r="AL113" s="162">
        <f t="shared" si="72"/>
        <v>831073</v>
      </c>
      <c r="AM113" s="163">
        <f t="shared" si="68"/>
        <v>157904</v>
      </c>
      <c r="AN113" s="163">
        <f t="shared" si="56"/>
        <v>988977</v>
      </c>
      <c r="AO113" s="475"/>
      <c r="AP113" s="476"/>
      <c r="AQ113" s="476"/>
      <c r="AR113" s="285"/>
      <c r="AS113" s="290">
        <f t="shared" si="57"/>
        <v>1149921</v>
      </c>
      <c r="AT113" s="165"/>
      <c r="AU113" s="164">
        <f t="shared" si="73"/>
        <v>610079</v>
      </c>
      <c r="AV113" s="162">
        <f t="shared" si="69"/>
        <v>115915</v>
      </c>
      <c r="AW113" s="163">
        <f t="shared" si="58"/>
        <v>725994</v>
      </c>
      <c r="AX113" s="475"/>
      <c r="AY113" s="476"/>
      <c r="AZ113" s="476"/>
      <c r="BA113" s="285"/>
      <c r="BB113" s="291">
        <f t="shared" si="59"/>
        <v>1393390</v>
      </c>
      <c r="BD113" s="163" cm="1">
        <f t="array" ref="BD113">+ROUND(AVERAGE(SMALL((G113,M113,S113),{1;2})),0)</f>
        <v>366610</v>
      </c>
      <c r="BE113" s="163">
        <f t="shared" si="70"/>
        <v>69656</v>
      </c>
      <c r="BF113" s="163">
        <f t="shared" si="60"/>
        <v>436266</v>
      </c>
      <c r="BG113" s="475"/>
      <c r="BH113" s="476"/>
      <c r="BI113" s="476"/>
      <c r="BK113" s="166">
        <f t="shared" si="74"/>
        <v>366610</v>
      </c>
      <c r="BL113" s="167">
        <f t="shared" si="85"/>
        <v>69656</v>
      </c>
      <c r="BM113" s="296">
        <f t="shared" si="61"/>
        <v>436266</v>
      </c>
      <c r="BN113" s="166" t="e">
        <f t="shared" si="75"/>
        <v>#DIV/0!</v>
      </c>
      <c r="BO113" s="167" t="e">
        <f t="shared" si="71"/>
        <v>#DIV/0!</v>
      </c>
      <c r="BP113" s="296">
        <v>0</v>
      </c>
      <c r="BR113" s="168">
        <f t="shared" si="76"/>
        <v>807815</v>
      </c>
      <c r="BS113" s="169">
        <f t="shared" si="83"/>
        <v>23258</v>
      </c>
      <c r="BT113" s="170">
        <f t="shared" si="84"/>
        <v>1638888</v>
      </c>
      <c r="BU113" s="168" t="e">
        <f t="shared" si="77"/>
        <v>#DIV/0!</v>
      </c>
      <c r="BV113" s="169" t="e">
        <f t="shared" si="78"/>
        <v>#DIV/0!</v>
      </c>
      <c r="BW113" s="170" t="e">
        <f t="shared" si="79"/>
        <v>#DIV/0!</v>
      </c>
    </row>
    <row r="114" spans="2:75" s="131" customFormat="1" ht="39" customHeight="1" x14ac:dyDescent="0.25">
      <c r="B114" s="334">
        <v>94</v>
      </c>
      <c r="C114" s="505"/>
      <c r="D114" s="206" t="s">
        <v>167</v>
      </c>
      <c r="E114" s="208"/>
      <c r="F114" s="207">
        <v>1</v>
      </c>
      <c r="G114" s="204">
        <v>1760000</v>
      </c>
      <c r="H114" s="200">
        <f t="shared" si="62"/>
        <v>334400</v>
      </c>
      <c r="I114" s="201">
        <f t="shared" si="63"/>
        <v>2094400</v>
      </c>
      <c r="J114" s="475"/>
      <c r="K114" s="476"/>
      <c r="L114" s="476"/>
      <c r="M114" s="258">
        <f t="shared" si="80"/>
        <v>293220</v>
      </c>
      <c r="N114" s="202">
        <f t="shared" si="81"/>
        <v>68780</v>
      </c>
      <c r="O114" s="203">
        <f t="shared" si="88"/>
        <v>362000</v>
      </c>
      <c r="P114" s="475"/>
      <c r="Q114" s="476"/>
      <c r="R114" s="477"/>
      <c r="S114" s="272">
        <v>440000</v>
      </c>
      <c r="T114" s="204">
        <f t="shared" si="64"/>
        <v>83600</v>
      </c>
      <c r="U114" s="204">
        <f t="shared" si="65"/>
        <v>523600</v>
      </c>
      <c r="V114" s="204"/>
      <c r="W114" s="205">
        <f t="shared" si="66"/>
        <v>0</v>
      </c>
      <c r="X114" s="203">
        <f t="shared" si="67"/>
        <v>0</v>
      </c>
      <c r="Y114" s="544"/>
      <c r="Z114" s="545"/>
      <c r="AA114" s="546"/>
      <c r="AB114" s="544"/>
      <c r="AC114" s="545"/>
      <c r="AD114" s="546"/>
      <c r="AE114" s="164" cm="1">
        <f t="array" ref="AE114">+ROUND(AVERAGE(SMALL((G114,M114,S114),{1;2})),0)</f>
        <v>366610</v>
      </c>
      <c r="AF114" s="162">
        <f t="shared" si="32"/>
        <v>69656</v>
      </c>
      <c r="AG114" s="163">
        <f t="shared" si="53"/>
        <v>436266</v>
      </c>
      <c r="AH114" s="475"/>
      <c r="AI114" s="476"/>
      <c r="AJ114" s="477"/>
      <c r="AK114" s="285"/>
      <c r="AL114" s="162">
        <f t="shared" si="72"/>
        <v>831073</v>
      </c>
      <c r="AM114" s="163">
        <f t="shared" si="68"/>
        <v>157904</v>
      </c>
      <c r="AN114" s="163">
        <f t="shared" si="56"/>
        <v>988977</v>
      </c>
      <c r="AO114" s="475"/>
      <c r="AP114" s="476"/>
      <c r="AQ114" s="476"/>
      <c r="AR114" s="285"/>
      <c r="AS114" s="290">
        <f t="shared" si="57"/>
        <v>1149921</v>
      </c>
      <c r="AT114" s="165"/>
      <c r="AU114" s="164">
        <f t="shared" si="73"/>
        <v>610079</v>
      </c>
      <c r="AV114" s="162">
        <f t="shared" si="69"/>
        <v>115915</v>
      </c>
      <c r="AW114" s="163">
        <f t="shared" si="58"/>
        <v>725994</v>
      </c>
      <c r="AX114" s="475"/>
      <c r="AY114" s="476"/>
      <c r="AZ114" s="476"/>
      <c r="BA114" s="285"/>
      <c r="BB114" s="291">
        <f t="shared" si="59"/>
        <v>1393390</v>
      </c>
      <c r="BD114" s="163" cm="1">
        <f t="array" ref="BD114">+ROUND(AVERAGE(SMALL((G114,M114,S114),{1;2})),0)</f>
        <v>366610</v>
      </c>
      <c r="BE114" s="163">
        <f t="shared" si="70"/>
        <v>69656</v>
      </c>
      <c r="BF114" s="163">
        <f t="shared" si="60"/>
        <v>436266</v>
      </c>
      <c r="BG114" s="475"/>
      <c r="BH114" s="476"/>
      <c r="BI114" s="476"/>
      <c r="BK114" s="166">
        <f t="shared" si="74"/>
        <v>366610</v>
      </c>
      <c r="BL114" s="167">
        <f t="shared" si="85"/>
        <v>69656</v>
      </c>
      <c r="BM114" s="296">
        <f t="shared" si="61"/>
        <v>436266</v>
      </c>
      <c r="BN114" s="166" t="e">
        <f t="shared" si="75"/>
        <v>#DIV/0!</v>
      </c>
      <c r="BO114" s="167" t="e">
        <f t="shared" si="71"/>
        <v>#DIV/0!</v>
      </c>
      <c r="BP114" s="296">
        <v>0</v>
      </c>
      <c r="BR114" s="168">
        <f t="shared" si="76"/>
        <v>807815</v>
      </c>
      <c r="BS114" s="169">
        <f t="shared" si="83"/>
        <v>23258</v>
      </c>
      <c r="BT114" s="170">
        <f t="shared" si="84"/>
        <v>1638888</v>
      </c>
      <c r="BU114" s="168" t="e">
        <f t="shared" si="77"/>
        <v>#DIV/0!</v>
      </c>
      <c r="BV114" s="169" t="e">
        <f t="shared" si="78"/>
        <v>#DIV/0!</v>
      </c>
      <c r="BW114" s="170" t="e">
        <f t="shared" si="79"/>
        <v>#DIV/0!</v>
      </c>
    </row>
    <row r="115" spans="2:75" s="131" customFormat="1" ht="39" customHeight="1" x14ac:dyDescent="0.25">
      <c r="B115" s="334">
        <v>95</v>
      </c>
      <c r="C115" s="505"/>
      <c r="D115" s="206" t="s">
        <v>168</v>
      </c>
      <c r="E115" s="208"/>
      <c r="F115" s="207">
        <v>1</v>
      </c>
      <c r="G115" s="204">
        <v>1760000</v>
      </c>
      <c r="H115" s="200">
        <f t="shared" si="62"/>
        <v>334400</v>
      </c>
      <c r="I115" s="201">
        <f t="shared" si="63"/>
        <v>2094400</v>
      </c>
      <c r="J115" s="475"/>
      <c r="K115" s="476"/>
      <c r="L115" s="476"/>
      <c r="M115" s="258">
        <f t="shared" si="80"/>
        <v>293220</v>
      </c>
      <c r="N115" s="202">
        <f t="shared" si="81"/>
        <v>68780</v>
      </c>
      <c r="O115" s="203">
        <f t="shared" si="88"/>
        <v>362000</v>
      </c>
      <c r="P115" s="475"/>
      <c r="Q115" s="476"/>
      <c r="R115" s="477"/>
      <c r="S115" s="272">
        <v>440000</v>
      </c>
      <c r="T115" s="204">
        <f t="shared" si="64"/>
        <v>83600</v>
      </c>
      <c r="U115" s="204">
        <f t="shared" si="65"/>
        <v>523600</v>
      </c>
      <c r="V115" s="204"/>
      <c r="W115" s="205">
        <f t="shared" si="66"/>
        <v>0</v>
      </c>
      <c r="X115" s="203">
        <f t="shared" si="67"/>
        <v>0</v>
      </c>
      <c r="Y115" s="544"/>
      <c r="Z115" s="545"/>
      <c r="AA115" s="546"/>
      <c r="AB115" s="544"/>
      <c r="AC115" s="545"/>
      <c r="AD115" s="546"/>
      <c r="AE115" s="164" cm="1">
        <f t="array" ref="AE115">+ROUND(AVERAGE(SMALL((G115,M115,S115),{1;2})),0)</f>
        <v>366610</v>
      </c>
      <c r="AF115" s="162">
        <f t="shared" si="32"/>
        <v>69656</v>
      </c>
      <c r="AG115" s="163">
        <f t="shared" si="53"/>
        <v>436266</v>
      </c>
      <c r="AH115" s="475"/>
      <c r="AI115" s="476"/>
      <c r="AJ115" s="477"/>
      <c r="AK115" s="285"/>
      <c r="AL115" s="162">
        <f t="shared" si="72"/>
        <v>831073</v>
      </c>
      <c r="AM115" s="163">
        <f t="shared" si="68"/>
        <v>157904</v>
      </c>
      <c r="AN115" s="163">
        <f t="shared" si="56"/>
        <v>988977</v>
      </c>
      <c r="AO115" s="475"/>
      <c r="AP115" s="476"/>
      <c r="AQ115" s="476"/>
      <c r="AR115" s="285"/>
      <c r="AS115" s="290">
        <f t="shared" si="57"/>
        <v>1149921</v>
      </c>
      <c r="AT115" s="165"/>
      <c r="AU115" s="164">
        <f t="shared" si="73"/>
        <v>610079</v>
      </c>
      <c r="AV115" s="162">
        <f t="shared" si="69"/>
        <v>115915</v>
      </c>
      <c r="AW115" s="163">
        <f t="shared" si="58"/>
        <v>725994</v>
      </c>
      <c r="AX115" s="475"/>
      <c r="AY115" s="476"/>
      <c r="AZ115" s="476"/>
      <c r="BA115" s="285"/>
      <c r="BB115" s="291">
        <f t="shared" si="59"/>
        <v>1393390</v>
      </c>
      <c r="BD115" s="163" cm="1">
        <f t="array" ref="BD115">+ROUND(AVERAGE(SMALL((G115,M115,S115),{1;2})),0)</f>
        <v>366610</v>
      </c>
      <c r="BE115" s="163">
        <f t="shared" si="70"/>
        <v>69656</v>
      </c>
      <c r="BF115" s="163">
        <f t="shared" si="60"/>
        <v>436266</v>
      </c>
      <c r="BG115" s="475"/>
      <c r="BH115" s="476"/>
      <c r="BI115" s="476"/>
      <c r="BK115" s="166">
        <f t="shared" si="74"/>
        <v>366610</v>
      </c>
      <c r="BL115" s="167">
        <f t="shared" si="85"/>
        <v>69656</v>
      </c>
      <c r="BM115" s="296">
        <f t="shared" si="61"/>
        <v>436266</v>
      </c>
      <c r="BN115" s="166" t="e">
        <f t="shared" si="75"/>
        <v>#DIV/0!</v>
      </c>
      <c r="BO115" s="167" t="e">
        <f t="shared" si="71"/>
        <v>#DIV/0!</v>
      </c>
      <c r="BP115" s="296">
        <v>0</v>
      </c>
      <c r="BR115" s="168">
        <f t="shared" si="76"/>
        <v>807815</v>
      </c>
      <c r="BS115" s="169">
        <f t="shared" si="83"/>
        <v>23258</v>
      </c>
      <c r="BT115" s="170">
        <f t="shared" si="84"/>
        <v>1638888</v>
      </c>
      <c r="BU115" s="168" t="e">
        <f t="shared" si="77"/>
        <v>#DIV/0!</v>
      </c>
      <c r="BV115" s="169" t="e">
        <f t="shared" si="78"/>
        <v>#DIV/0!</v>
      </c>
      <c r="BW115" s="170" t="e">
        <f t="shared" si="79"/>
        <v>#DIV/0!</v>
      </c>
    </row>
    <row r="116" spans="2:75" s="131" customFormat="1" ht="39" customHeight="1" x14ac:dyDescent="0.25">
      <c r="B116" s="334">
        <v>96</v>
      </c>
      <c r="C116" s="505"/>
      <c r="D116" s="206" t="s">
        <v>169</v>
      </c>
      <c r="E116" s="208"/>
      <c r="F116" s="207">
        <v>1</v>
      </c>
      <c r="G116" s="204">
        <v>1760000</v>
      </c>
      <c r="H116" s="200">
        <f t="shared" si="62"/>
        <v>334400</v>
      </c>
      <c r="I116" s="201">
        <f t="shared" si="63"/>
        <v>2094400</v>
      </c>
      <c r="J116" s="475"/>
      <c r="K116" s="476"/>
      <c r="L116" s="476"/>
      <c r="M116" s="258">
        <f t="shared" si="80"/>
        <v>293220</v>
      </c>
      <c r="N116" s="202">
        <f t="shared" si="81"/>
        <v>68780</v>
      </c>
      <c r="O116" s="203">
        <f t="shared" si="88"/>
        <v>362000</v>
      </c>
      <c r="P116" s="475"/>
      <c r="Q116" s="476"/>
      <c r="R116" s="477"/>
      <c r="S116" s="272">
        <v>440000</v>
      </c>
      <c r="T116" s="204">
        <f t="shared" si="64"/>
        <v>83600</v>
      </c>
      <c r="U116" s="204">
        <f t="shared" si="65"/>
        <v>523600</v>
      </c>
      <c r="V116" s="204"/>
      <c r="W116" s="205">
        <f t="shared" si="66"/>
        <v>0</v>
      </c>
      <c r="X116" s="203">
        <f t="shared" si="67"/>
        <v>0</v>
      </c>
      <c r="Y116" s="544"/>
      <c r="Z116" s="545"/>
      <c r="AA116" s="546"/>
      <c r="AB116" s="544"/>
      <c r="AC116" s="545"/>
      <c r="AD116" s="546"/>
      <c r="AE116" s="164" cm="1">
        <f t="array" ref="AE116">+ROUND(AVERAGE(SMALL((G116,M116,S116),{1;2})),0)</f>
        <v>366610</v>
      </c>
      <c r="AF116" s="162">
        <f t="shared" si="32"/>
        <v>69656</v>
      </c>
      <c r="AG116" s="163">
        <f t="shared" si="53"/>
        <v>436266</v>
      </c>
      <c r="AH116" s="475"/>
      <c r="AI116" s="476"/>
      <c r="AJ116" s="477"/>
      <c r="AK116" s="285"/>
      <c r="AL116" s="162">
        <f t="shared" si="72"/>
        <v>831073</v>
      </c>
      <c r="AM116" s="163">
        <f t="shared" si="68"/>
        <v>157904</v>
      </c>
      <c r="AN116" s="163">
        <f t="shared" si="56"/>
        <v>988977</v>
      </c>
      <c r="AO116" s="475"/>
      <c r="AP116" s="476"/>
      <c r="AQ116" s="476"/>
      <c r="AR116" s="285"/>
      <c r="AS116" s="290">
        <f t="shared" si="57"/>
        <v>1149921</v>
      </c>
      <c r="AT116" s="165"/>
      <c r="AU116" s="164">
        <f t="shared" si="73"/>
        <v>610079</v>
      </c>
      <c r="AV116" s="162">
        <f t="shared" si="69"/>
        <v>115915</v>
      </c>
      <c r="AW116" s="163">
        <f t="shared" si="58"/>
        <v>725994</v>
      </c>
      <c r="AX116" s="475"/>
      <c r="AY116" s="476"/>
      <c r="AZ116" s="476"/>
      <c r="BA116" s="285"/>
      <c r="BB116" s="291">
        <f t="shared" si="59"/>
        <v>1393390</v>
      </c>
      <c r="BD116" s="163" cm="1">
        <f t="array" ref="BD116">+ROUND(AVERAGE(SMALL((G116,M116,S116),{1;2})),0)</f>
        <v>366610</v>
      </c>
      <c r="BE116" s="163">
        <f t="shared" si="70"/>
        <v>69656</v>
      </c>
      <c r="BF116" s="163">
        <f t="shared" si="60"/>
        <v>436266</v>
      </c>
      <c r="BG116" s="475"/>
      <c r="BH116" s="476"/>
      <c r="BI116" s="476"/>
      <c r="BK116" s="166">
        <f t="shared" si="74"/>
        <v>366610</v>
      </c>
      <c r="BL116" s="167">
        <f t="shared" si="85"/>
        <v>69656</v>
      </c>
      <c r="BM116" s="296">
        <f t="shared" si="61"/>
        <v>436266</v>
      </c>
      <c r="BN116" s="166" t="e">
        <f t="shared" si="75"/>
        <v>#DIV/0!</v>
      </c>
      <c r="BO116" s="167" t="e">
        <f t="shared" si="71"/>
        <v>#DIV/0!</v>
      </c>
      <c r="BP116" s="296">
        <v>0</v>
      </c>
      <c r="BR116" s="168">
        <f t="shared" si="76"/>
        <v>807815</v>
      </c>
      <c r="BS116" s="169">
        <f t="shared" si="83"/>
        <v>23258</v>
      </c>
      <c r="BT116" s="170">
        <f t="shared" si="84"/>
        <v>1638888</v>
      </c>
      <c r="BU116" s="168" t="e">
        <f t="shared" si="77"/>
        <v>#DIV/0!</v>
      </c>
      <c r="BV116" s="169" t="e">
        <f t="shared" si="78"/>
        <v>#DIV/0!</v>
      </c>
      <c r="BW116" s="170" t="e">
        <f t="shared" si="79"/>
        <v>#DIV/0!</v>
      </c>
    </row>
    <row r="117" spans="2:75" s="131" customFormat="1" ht="39" customHeight="1" x14ac:dyDescent="0.25">
      <c r="B117" s="334">
        <v>97</v>
      </c>
      <c r="C117" s="505"/>
      <c r="D117" s="206" t="s">
        <v>170</v>
      </c>
      <c r="E117" s="208"/>
      <c r="F117" s="207">
        <v>1</v>
      </c>
      <c r="G117" s="204">
        <v>1760000</v>
      </c>
      <c r="H117" s="200">
        <f t="shared" si="62"/>
        <v>334400</v>
      </c>
      <c r="I117" s="201">
        <f t="shared" si="63"/>
        <v>2094400</v>
      </c>
      <c r="J117" s="475"/>
      <c r="K117" s="476"/>
      <c r="L117" s="476"/>
      <c r="M117" s="258">
        <f t="shared" si="80"/>
        <v>293220</v>
      </c>
      <c r="N117" s="202">
        <f t="shared" si="81"/>
        <v>68780</v>
      </c>
      <c r="O117" s="203">
        <f t="shared" si="88"/>
        <v>362000</v>
      </c>
      <c r="P117" s="475"/>
      <c r="Q117" s="476"/>
      <c r="R117" s="477"/>
      <c r="S117" s="272">
        <v>440000</v>
      </c>
      <c r="T117" s="204">
        <f t="shared" si="64"/>
        <v>83600</v>
      </c>
      <c r="U117" s="204">
        <f t="shared" si="65"/>
        <v>523600</v>
      </c>
      <c r="V117" s="204"/>
      <c r="W117" s="205">
        <f t="shared" si="66"/>
        <v>0</v>
      </c>
      <c r="X117" s="203">
        <f t="shared" si="67"/>
        <v>0</v>
      </c>
      <c r="Y117" s="544"/>
      <c r="Z117" s="545"/>
      <c r="AA117" s="546"/>
      <c r="AB117" s="544"/>
      <c r="AC117" s="545"/>
      <c r="AD117" s="546"/>
      <c r="AE117" s="164" cm="1">
        <f t="array" ref="AE117">+ROUND(AVERAGE(SMALL((G117,M117,S117),{1;2})),0)</f>
        <v>366610</v>
      </c>
      <c r="AF117" s="162">
        <f t="shared" si="32"/>
        <v>69656</v>
      </c>
      <c r="AG117" s="163">
        <f t="shared" si="53"/>
        <v>436266</v>
      </c>
      <c r="AH117" s="475"/>
      <c r="AI117" s="476"/>
      <c r="AJ117" s="477"/>
      <c r="AK117" s="285"/>
      <c r="AL117" s="162">
        <f t="shared" si="72"/>
        <v>831073</v>
      </c>
      <c r="AM117" s="163">
        <f t="shared" si="68"/>
        <v>157904</v>
      </c>
      <c r="AN117" s="163">
        <f t="shared" si="56"/>
        <v>988977</v>
      </c>
      <c r="AO117" s="475"/>
      <c r="AP117" s="476"/>
      <c r="AQ117" s="476"/>
      <c r="AR117" s="285"/>
      <c r="AS117" s="290">
        <f t="shared" si="57"/>
        <v>1149921</v>
      </c>
      <c r="AT117" s="165"/>
      <c r="AU117" s="164">
        <f t="shared" si="73"/>
        <v>610079</v>
      </c>
      <c r="AV117" s="162">
        <f t="shared" si="69"/>
        <v>115915</v>
      </c>
      <c r="AW117" s="163">
        <f t="shared" si="58"/>
        <v>725994</v>
      </c>
      <c r="AX117" s="475"/>
      <c r="AY117" s="476"/>
      <c r="AZ117" s="476"/>
      <c r="BA117" s="285"/>
      <c r="BB117" s="291">
        <f t="shared" si="59"/>
        <v>1393390</v>
      </c>
      <c r="BD117" s="163" cm="1">
        <f t="array" ref="BD117">+ROUND(AVERAGE(SMALL((G117,M117,S117),{1;2})),0)</f>
        <v>366610</v>
      </c>
      <c r="BE117" s="163">
        <f t="shared" si="70"/>
        <v>69656</v>
      </c>
      <c r="BF117" s="163">
        <f t="shared" ref="BF117:BF126" si="89">ROUND((BD117+BE117)*F117,0)</f>
        <v>436266</v>
      </c>
      <c r="BG117" s="475"/>
      <c r="BH117" s="476"/>
      <c r="BI117" s="476"/>
      <c r="BK117" s="166">
        <f t="shared" si="74"/>
        <v>366610</v>
      </c>
      <c r="BL117" s="167">
        <f t="shared" si="85"/>
        <v>69656</v>
      </c>
      <c r="BM117" s="296">
        <f t="shared" ref="BM117:BM131" si="90">ROUND((BK117+BL117)*F117,0)</f>
        <v>436266</v>
      </c>
      <c r="BN117" s="166" t="e">
        <f t="shared" si="75"/>
        <v>#DIV/0!</v>
      </c>
      <c r="BO117" s="167" t="e">
        <f t="shared" si="71"/>
        <v>#DIV/0!</v>
      </c>
      <c r="BP117" s="296">
        <v>0</v>
      </c>
      <c r="BR117" s="168">
        <f t="shared" si="76"/>
        <v>807815</v>
      </c>
      <c r="BS117" s="169">
        <f t="shared" si="83"/>
        <v>23258</v>
      </c>
      <c r="BT117" s="170">
        <f t="shared" si="84"/>
        <v>1638888</v>
      </c>
      <c r="BU117" s="168" t="e">
        <f t="shared" si="77"/>
        <v>#DIV/0!</v>
      </c>
      <c r="BV117" s="169" t="e">
        <f t="shared" si="78"/>
        <v>#DIV/0!</v>
      </c>
      <c r="BW117" s="170" t="e">
        <f t="shared" si="79"/>
        <v>#DIV/0!</v>
      </c>
    </row>
    <row r="118" spans="2:75" s="131" customFormat="1" ht="39" customHeight="1" x14ac:dyDescent="0.25">
      <c r="B118" s="334">
        <v>98</v>
      </c>
      <c r="C118" s="505"/>
      <c r="D118" s="206" t="s">
        <v>171</v>
      </c>
      <c r="E118" s="208"/>
      <c r="F118" s="207">
        <v>1</v>
      </c>
      <c r="G118" s="204">
        <v>1760000</v>
      </c>
      <c r="H118" s="200">
        <f t="shared" si="62"/>
        <v>334400</v>
      </c>
      <c r="I118" s="201">
        <f t="shared" si="63"/>
        <v>2094400</v>
      </c>
      <c r="J118" s="475"/>
      <c r="K118" s="476"/>
      <c r="L118" s="476"/>
      <c r="M118" s="258">
        <f t="shared" si="80"/>
        <v>293220</v>
      </c>
      <c r="N118" s="202">
        <f t="shared" si="81"/>
        <v>68780</v>
      </c>
      <c r="O118" s="203">
        <f t="shared" si="88"/>
        <v>362000</v>
      </c>
      <c r="P118" s="475"/>
      <c r="Q118" s="476"/>
      <c r="R118" s="477"/>
      <c r="S118" s="272">
        <v>440000</v>
      </c>
      <c r="T118" s="204">
        <f t="shared" si="64"/>
        <v>83600</v>
      </c>
      <c r="U118" s="204">
        <f t="shared" si="65"/>
        <v>523600</v>
      </c>
      <c r="V118" s="204"/>
      <c r="W118" s="205">
        <f t="shared" si="66"/>
        <v>0</v>
      </c>
      <c r="X118" s="203">
        <f t="shared" si="67"/>
        <v>0</v>
      </c>
      <c r="Y118" s="544"/>
      <c r="Z118" s="545"/>
      <c r="AA118" s="546"/>
      <c r="AB118" s="544"/>
      <c r="AC118" s="545"/>
      <c r="AD118" s="546"/>
      <c r="AE118" s="164" cm="1">
        <f t="array" ref="AE118">+ROUND(AVERAGE(SMALL((G118,M118,S118),{1;2})),0)</f>
        <v>366610</v>
      </c>
      <c r="AF118" s="162">
        <f t="shared" si="32"/>
        <v>69656</v>
      </c>
      <c r="AG118" s="163">
        <f t="shared" si="53"/>
        <v>436266</v>
      </c>
      <c r="AH118" s="475"/>
      <c r="AI118" s="476"/>
      <c r="AJ118" s="477"/>
      <c r="AK118" s="285"/>
      <c r="AL118" s="162">
        <f t="shared" si="72"/>
        <v>831073</v>
      </c>
      <c r="AM118" s="163">
        <f t="shared" si="68"/>
        <v>157904</v>
      </c>
      <c r="AN118" s="163">
        <f t="shared" si="56"/>
        <v>988977</v>
      </c>
      <c r="AO118" s="475"/>
      <c r="AP118" s="476"/>
      <c r="AQ118" s="476"/>
      <c r="AR118" s="285"/>
      <c r="AS118" s="290">
        <f t="shared" si="57"/>
        <v>1149921</v>
      </c>
      <c r="AT118" s="165"/>
      <c r="AU118" s="164">
        <f t="shared" si="73"/>
        <v>610079</v>
      </c>
      <c r="AV118" s="162">
        <f t="shared" si="69"/>
        <v>115915</v>
      </c>
      <c r="AW118" s="163">
        <f t="shared" si="58"/>
        <v>725994</v>
      </c>
      <c r="AX118" s="475"/>
      <c r="AY118" s="476"/>
      <c r="AZ118" s="476"/>
      <c r="BA118" s="285"/>
      <c r="BB118" s="291">
        <f t="shared" si="59"/>
        <v>1393390</v>
      </c>
      <c r="BD118" s="163" cm="1">
        <f t="array" ref="BD118">+ROUND(AVERAGE(SMALL((G118,M118,S118),{1;2})),0)</f>
        <v>366610</v>
      </c>
      <c r="BE118" s="163">
        <f t="shared" si="70"/>
        <v>69656</v>
      </c>
      <c r="BF118" s="163">
        <f t="shared" si="89"/>
        <v>436266</v>
      </c>
      <c r="BG118" s="475"/>
      <c r="BH118" s="476"/>
      <c r="BI118" s="476"/>
      <c r="BK118" s="166">
        <f t="shared" si="74"/>
        <v>366610</v>
      </c>
      <c r="BL118" s="167">
        <f t="shared" si="85"/>
        <v>69656</v>
      </c>
      <c r="BM118" s="296">
        <f t="shared" si="90"/>
        <v>436266</v>
      </c>
      <c r="BN118" s="166" t="e">
        <f t="shared" si="75"/>
        <v>#DIV/0!</v>
      </c>
      <c r="BO118" s="167" t="e">
        <f t="shared" si="71"/>
        <v>#DIV/0!</v>
      </c>
      <c r="BP118" s="296">
        <v>0</v>
      </c>
      <c r="BR118" s="168">
        <f t="shared" si="76"/>
        <v>807815</v>
      </c>
      <c r="BS118" s="169">
        <f t="shared" si="83"/>
        <v>23258</v>
      </c>
      <c r="BT118" s="170">
        <f t="shared" si="84"/>
        <v>1638888</v>
      </c>
      <c r="BU118" s="168" t="e">
        <f t="shared" si="77"/>
        <v>#DIV/0!</v>
      </c>
      <c r="BV118" s="169" t="e">
        <f t="shared" si="78"/>
        <v>#DIV/0!</v>
      </c>
      <c r="BW118" s="170" t="e">
        <f t="shared" si="79"/>
        <v>#DIV/0!</v>
      </c>
    </row>
    <row r="119" spans="2:75" s="131" customFormat="1" ht="39" customHeight="1" x14ac:dyDescent="0.25">
      <c r="B119" s="334">
        <v>99</v>
      </c>
      <c r="C119" s="505"/>
      <c r="D119" s="206" t="s">
        <v>172</v>
      </c>
      <c r="E119" s="208"/>
      <c r="F119" s="207">
        <v>1</v>
      </c>
      <c r="G119" s="204">
        <v>1760000</v>
      </c>
      <c r="H119" s="200">
        <f t="shared" si="62"/>
        <v>334400</v>
      </c>
      <c r="I119" s="201">
        <f t="shared" si="63"/>
        <v>2094400</v>
      </c>
      <c r="J119" s="475"/>
      <c r="K119" s="476"/>
      <c r="L119" s="476"/>
      <c r="M119" s="258">
        <f t="shared" si="80"/>
        <v>293220</v>
      </c>
      <c r="N119" s="202">
        <f t="shared" si="81"/>
        <v>68780</v>
      </c>
      <c r="O119" s="203">
        <f t="shared" si="88"/>
        <v>362000</v>
      </c>
      <c r="P119" s="475"/>
      <c r="Q119" s="476"/>
      <c r="R119" s="477"/>
      <c r="S119" s="272">
        <v>440000</v>
      </c>
      <c r="T119" s="204">
        <f t="shared" si="64"/>
        <v>83600</v>
      </c>
      <c r="U119" s="204">
        <f t="shared" si="65"/>
        <v>523600</v>
      </c>
      <c r="V119" s="204"/>
      <c r="W119" s="205">
        <f t="shared" si="66"/>
        <v>0</v>
      </c>
      <c r="X119" s="203">
        <f t="shared" si="67"/>
        <v>0</v>
      </c>
      <c r="Y119" s="544"/>
      <c r="Z119" s="545"/>
      <c r="AA119" s="546"/>
      <c r="AB119" s="544"/>
      <c r="AC119" s="545"/>
      <c r="AD119" s="546"/>
      <c r="AE119" s="164" cm="1">
        <f t="array" ref="AE119">+ROUND(AVERAGE(SMALL((G119,M119,S119),{1;2})),0)</f>
        <v>366610</v>
      </c>
      <c r="AF119" s="162">
        <f t="shared" si="32"/>
        <v>69656</v>
      </c>
      <c r="AG119" s="163">
        <f t="shared" si="53"/>
        <v>436266</v>
      </c>
      <c r="AH119" s="475"/>
      <c r="AI119" s="476"/>
      <c r="AJ119" s="477"/>
      <c r="AK119" s="285"/>
      <c r="AL119" s="162">
        <f t="shared" si="72"/>
        <v>831073</v>
      </c>
      <c r="AM119" s="163">
        <f t="shared" si="68"/>
        <v>157904</v>
      </c>
      <c r="AN119" s="163">
        <f t="shared" si="56"/>
        <v>988977</v>
      </c>
      <c r="AO119" s="475"/>
      <c r="AP119" s="476"/>
      <c r="AQ119" s="476"/>
      <c r="AR119" s="285"/>
      <c r="AS119" s="290">
        <f t="shared" si="57"/>
        <v>1149921</v>
      </c>
      <c r="AT119" s="165"/>
      <c r="AU119" s="164">
        <f t="shared" si="73"/>
        <v>610079</v>
      </c>
      <c r="AV119" s="162">
        <f t="shared" si="69"/>
        <v>115915</v>
      </c>
      <c r="AW119" s="163">
        <f t="shared" si="58"/>
        <v>725994</v>
      </c>
      <c r="AX119" s="475"/>
      <c r="AY119" s="476"/>
      <c r="AZ119" s="476"/>
      <c r="BA119" s="285"/>
      <c r="BB119" s="291">
        <f t="shared" si="59"/>
        <v>1393390</v>
      </c>
      <c r="BD119" s="163" cm="1">
        <f t="array" ref="BD119">+ROUND(AVERAGE(SMALL((G119,M119,S119),{1;2})),0)</f>
        <v>366610</v>
      </c>
      <c r="BE119" s="163">
        <f t="shared" si="70"/>
        <v>69656</v>
      </c>
      <c r="BF119" s="163">
        <f t="shared" si="89"/>
        <v>436266</v>
      </c>
      <c r="BG119" s="475"/>
      <c r="BH119" s="476"/>
      <c r="BI119" s="476"/>
      <c r="BK119" s="166">
        <f t="shared" si="74"/>
        <v>366610</v>
      </c>
      <c r="BL119" s="167">
        <f t="shared" si="85"/>
        <v>69656</v>
      </c>
      <c r="BM119" s="296">
        <f t="shared" si="90"/>
        <v>436266</v>
      </c>
      <c r="BN119" s="166" t="e">
        <f t="shared" si="75"/>
        <v>#DIV/0!</v>
      </c>
      <c r="BO119" s="167" t="e">
        <f t="shared" si="71"/>
        <v>#DIV/0!</v>
      </c>
      <c r="BP119" s="296">
        <v>0</v>
      </c>
      <c r="BR119" s="168">
        <f t="shared" si="76"/>
        <v>807815</v>
      </c>
      <c r="BS119" s="169">
        <f t="shared" si="83"/>
        <v>23258</v>
      </c>
      <c r="BT119" s="170">
        <f t="shared" si="84"/>
        <v>1638888</v>
      </c>
      <c r="BU119" s="168" t="e">
        <f t="shared" si="77"/>
        <v>#DIV/0!</v>
      </c>
      <c r="BV119" s="169" t="e">
        <f t="shared" si="78"/>
        <v>#DIV/0!</v>
      </c>
      <c r="BW119" s="170" t="e">
        <f t="shared" si="79"/>
        <v>#DIV/0!</v>
      </c>
    </row>
    <row r="120" spans="2:75" s="131" customFormat="1" ht="39" customHeight="1" x14ac:dyDescent="0.25">
      <c r="B120" s="334">
        <v>100</v>
      </c>
      <c r="C120" s="505"/>
      <c r="D120" s="206" t="s">
        <v>173</v>
      </c>
      <c r="E120" s="208"/>
      <c r="F120" s="207">
        <v>1</v>
      </c>
      <c r="G120" s="204">
        <v>1760000</v>
      </c>
      <c r="H120" s="200">
        <f t="shared" si="62"/>
        <v>334400</v>
      </c>
      <c r="I120" s="201">
        <f t="shared" si="63"/>
        <v>2094400</v>
      </c>
      <c r="J120" s="475"/>
      <c r="K120" s="476"/>
      <c r="L120" s="476"/>
      <c r="M120" s="258">
        <f t="shared" si="80"/>
        <v>293220</v>
      </c>
      <c r="N120" s="202">
        <f t="shared" si="81"/>
        <v>68780</v>
      </c>
      <c r="O120" s="203">
        <f t="shared" si="88"/>
        <v>362000</v>
      </c>
      <c r="P120" s="475"/>
      <c r="Q120" s="476"/>
      <c r="R120" s="477"/>
      <c r="S120" s="272">
        <v>440000</v>
      </c>
      <c r="T120" s="204">
        <f t="shared" si="64"/>
        <v>83600</v>
      </c>
      <c r="U120" s="204">
        <f t="shared" si="65"/>
        <v>523600</v>
      </c>
      <c r="V120" s="204"/>
      <c r="W120" s="205">
        <f t="shared" si="66"/>
        <v>0</v>
      </c>
      <c r="X120" s="203">
        <f t="shared" si="67"/>
        <v>0</v>
      </c>
      <c r="Y120" s="544"/>
      <c r="Z120" s="545"/>
      <c r="AA120" s="546"/>
      <c r="AB120" s="544"/>
      <c r="AC120" s="545"/>
      <c r="AD120" s="546"/>
      <c r="AE120" s="164" cm="1">
        <f t="array" ref="AE120">+ROUND(AVERAGE(SMALL((G120,M120,S120),{1;2})),0)</f>
        <v>366610</v>
      </c>
      <c r="AF120" s="162">
        <f t="shared" si="32"/>
        <v>69656</v>
      </c>
      <c r="AG120" s="163">
        <f t="shared" si="53"/>
        <v>436266</v>
      </c>
      <c r="AH120" s="475"/>
      <c r="AI120" s="476"/>
      <c r="AJ120" s="477"/>
      <c r="AK120" s="285"/>
      <c r="AL120" s="162">
        <f t="shared" ref="AL120:AL125" si="91">ROUND(AVERAGE(G120,M120,S120),0)</f>
        <v>831073</v>
      </c>
      <c r="AM120" s="163">
        <f t="shared" si="68"/>
        <v>157904</v>
      </c>
      <c r="AN120" s="163">
        <f t="shared" si="56"/>
        <v>988977</v>
      </c>
      <c r="AO120" s="475"/>
      <c r="AP120" s="476"/>
      <c r="AQ120" s="476"/>
      <c r="AR120" s="285"/>
      <c r="AS120" s="290">
        <f t="shared" si="57"/>
        <v>1149921</v>
      </c>
      <c r="AT120" s="165"/>
      <c r="AU120" s="164">
        <f t="shared" ref="AU120:AU125" si="92">ROUND(GEOMEAN(G120,M120,S120),0)</f>
        <v>610079</v>
      </c>
      <c r="AV120" s="162">
        <f t="shared" si="69"/>
        <v>115915</v>
      </c>
      <c r="AW120" s="163">
        <f t="shared" si="58"/>
        <v>725994</v>
      </c>
      <c r="AX120" s="475"/>
      <c r="AY120" s="476"/>
      <c r="AZ120" s="476"/>
      <c r="BA120" s="285"/>
      <c r="BB120" s="291">
        <f t="shared" si="59"/>
        <v>1393390</v>
      </c>
      <c r="BD120" s="163" cm="1">
        <f t="array" ref="BD120">+ROUND(AVERAGE(SMALL((G120,M120,S120),{1;2})),0)</f>
        <v>366610</v>
      </c>
      <c r="BE120" s="163">
        <f t="shared" si="70"/>
        <v>69656</v>
      </c>
      <c r="BF120" s="163">
        <f t="shared" si="89"/>
        <v>436266</v>
      </c>
      <c r="BG120" s="475"/>
      <c r="BH120" s="476"/>
      <c r="BI120" s="476"/>
      <c r="BK120" s="166">
        <f t="shared" ref="BK120:BK125" si="93">ROUND(AVERAGE(M120,S120),0)</f>
        <v>366610</v>
      </c>
      <c r="BL120" s="167">
        <f t="shared" si="85"/>
        <v>69656</v>
      </c>
      <c r="BM120" s="296">
        <f t="shared" si="90"/>
        <v>436266</v>
      </c>
      <c r="BN120" s="166" t="e">
        <f t="shared" ref="BN120:BN126" si="94">ROUND(AVERAGE(J120,P120,AB120),0)</f>
        <v>#DIV/0!</v>
      </c>
      <c r="BO120" s="167" t="e">
        <f t="shared" si="71"/>
        <v>#DIV/0!</v>
      </c>
      <c r="BP120" s="296">
        <v>0</v>
      </c>
      <c r="BR120" s="168">
        <f t="shared" ref="BR120:BR125" si="95">ROUND(STDEVA(G120,M120,S120),0)</f>
        <v>807815</v>
      </c>
      <c r="BS120" s="169">
        <f t="shared" si="83"/>
        <v>23258</v>
      </c>
      <c r="BT120" s="170">
        <f t="shared" si="84"/>
        <v>1638888</v>
      </c>
      <c r="BU120" s="168" t="e">
        <f t="shared" ref="BU120:BU125" si="96">ROUND(STDEVA(J120,P120,V120),0)</f>
        <v>#DIV/0!</v>
      </c>
      <c r="BV120" s="169" t="e">
        <f t="shared" si="78"/>
        <v>#DIV/0!</v>
      </c>
      <c r="BW120" s="170" t="e">
        <f t="shared" si="79"/>
        <v>#DIV/0!</v>
      </c>
    </row>
    <row r="121" spans="2:75" s="131" customFormat="1" ht="39" customHeight="1" x14ac:dyDescent="0.25">
      <c r="B121" s="334">
        <v>101</v>
      </c>
      <c r="C121" s="505"/>
      <c r="D121" s="206" t="s">
        <v>174</v>
      </c>
      <c r="E121" s="208"/>
      <c r="F121" s="207">
        <v>1</v>
      </c>
      <c r="G121" s="204">
        <v>1760000</v>
      </c>
      <c r="H121" s="200">
        <f t="shared" si="62"/>
        <v>334400</v>
      </c>
      <c r="I121" s="201">
        <f t="shared" si="63"/>
        <v>2094400</v>
      </c>
      <c r="J121" s="475"/>
      <c r="K121" s="476"/>
      <c r="L121" s="476"/>
      <c r="M121" s="258">
        <f t="shared" si="80"/>
        <v>293220</v>
      </c>
      <c r="N121" s="202">
        <f t="shared" si="81"/>
        <v>68780</v>
      </c>
      <c r="O121" s="203">
        <f t="shared" si="88"/>
        <v>362000</v>
      </c>
      <c r="P121" s="475"/>
      <c r="Q121" s="476"/>
      <c r="R121" s="477"/>
      <c r="S121" s="272">
        <v>440000</v>
      </c>
      <c r="T121" s="204">
        <f t="shared" si="64"/>
        <v>83600</v>
      </c>
      <c r="U121" s="204">
        <f t="shared" si="65"/>
        <v>523600</v>
      </c>
      <c r="V121" s="204"/>
      <c r="W121" s="205">
        <f t="shared" si="66"/>
        <v>0</v>
      </c>
      <c r="X121" s="203">
        <f t="shared" si="67"/>
        <v>0</v>
      </c>
      <c r="Y121" s="544"/>
      <c r="Z121" s="545"/>
      <c r="AA121" s="546"/>
      <c r="AB121" s="544"/>
      <c r="AC121" s="545"/>
      <c r="AD121" s="546"/>
      <c r="AE121" s="164" cm="1">
        <f t="array" ref="AE121">+ROUND(AVERAGE(SMALL((G121,M121,S121),{1;2})),0)</f>
        <v>366610</v>
      </c>
      <c r="AF121" s="162">
        <f t="shared" si="32"/>
        <v>69656</v>
      </c>
      <c r="AG121" s="163">
        <f t="shared" si="53"/>
        <v>436266</v>
      </c>
      <c r="AH121" s="475"/>
      <c r="AI121" s="476"/>
      <c r="AJ121" s="477"/>
      <c r="AK121" s="285"/>
      <c r="AL121" s="162">
        <f t="shared" si="91"/>
        <v>831073</v>
      </c>
      <c r="AM121" s="163">
        <f t="shared" si="68"/>
        <v>157904</v>
      </c>
      <c r="AN121" s="163">
        <f t="shared" si="56"/>
        <v>988977</v>
      </c>
      <c r="AO121" s="475"/>
      <c r="AP121" s="476"/>
      <c r="AQ121" s="476"/>
      <c r="AR121" s="285"/>
      <c r="AS121" s="290">
        <f t="shared" si="57"/>
        <v>1149921</v>
      </c>
      <c r="AT121" s="165"/>
      <c r="AU121" s="164">
        <f t="shared" si="92"/>
        <v>610079</v>
      </c>
      <c r="AV121" s="162">
        <f t="shared" si="69"/>
        <v>115915</v>
      </c>
      <c r="AW121" s="163">
        <f t="shared" si="58"/>
        <v>725994</v>
      </c>
      <c r="AX121" s="475"/>
      <c r="AY121" s="476"/>
      <c r="AZ121" s="476"/>
      <c r="BA121" s="285"/>
      <c r="BB121" s="291">
        <f t="shared" si="59"/>
        <v>1393390</v>
      </c>
      <c r="BD121" s="163" cm="1">
        <f t="array" ref="BD121">+ROUND(AVERAGE(SMALL((G121,M121,S121),{1;2})),0)</f>
        <v>366610</v>
      </c>
      <c r="BE121" s="163">
        <f t="shared" si="70"/>
        <v>69656</v>
      </c>
      <c r="BF121" s="163">
        <f t="shared" si="89"/>
        <v>436266</v>
      </c>
      <c r="BG121" s="475"/>
      <c r="BH121" s="476"/>
      <c r="BI121" s="476"/>
      <c r="BK121" s="166">
        <f t="shared" si="93"/>
        <v>366610</v>
      </c>
      <c r="BL121" s="167">
        <f t="shared" si="85"/>
        <v>69656</v>
      </c>
      <c r="BM121" s="296">
        <f t="shared" si="90"/>
        <v>436266</v>
      </c>
      <c r="BN121" s="166" t="e">
        <f t="shared" si="94"/>
        <v>#DIV/0!</v>
      </c>
      <c r="BO121" s="167" t="e">
        <f t="shared" si="71"/>
        <v>#DIV/0!</v>
      </c>
      <c r="BP121" s="296">
        <v>0</v>
      </c>
      <c r="BR121" s="168">
        <f t="shared" si="95"/>
        <v>807815</v>
      </c>
      <c r="BS121" s="169">
        <f t="shared" si="83"/>
        <v>23258</v>
      </c>
      <c r="BT121" s="170">
        <f t="shared" si="84"/>
        <v>1638888</v>
      </c>
      <c r="BU121" s="168" t="e">
        <f t="shared" si="96"/>
        <v>#DIV/0!</v>
      </c>
      <c r="BV121" s="169" t="e">
        <f t="shared" si="78"/>
        <v>#DIV/0!</v>
      </c>
      <c r="BW121" s="170" t="e">
        <f t="shared" si="79"/>
        <v>#DIV/0!</v>
      </c>
    </row>
    <row r="122" spans="2:75" s="131" customFormat="1" ht="39" customHeight="1" x14ac:dyDescent="0.25">
      <c r="B122" s="334">
        <v>102</v>
      </c>
      <c r="C122" s="505"/>
      <c r="D122" s="206" t="s">
        <v>175</v>
      </c>
      <c r="E122" s="208"/>
      <c r="F122" s="207">
        <v>1</v>
      </c>
      <c r="G122" s="204">
        <v>1760000</v>
      </c>
      <c r="H122" s="200">
        <f t="shared" si="62"/>
        <v>334400</v>
      </c>
      <c r="I122" s="201">
        <f t="shared" si="63"/>
        <v>2094400</v>
      </c>
      <c r="J122" s="475"/>
      <c r="K122" s="476"/>
      <c r="L122" s="476"/>
      <c r="M122" s="258">
        <f t="shared" si="80"/>
        <v>293220</v>
      </c>
      <c r="N122" s="202">
        <f t="shared" si="81"/>
        <v>68780</v>
      </c>
      <c r="O122" s="203">
        <f t="shared" si="88"/>
        <v>362000</v>
      </c>
      <c r="P122" s="475"/>
      <c r="Q122" s="476"/>
      <c r="R122" s="477"/>
      <c r="S122" s="272">
        <v>440000</v>
      </c>
      <c r="T122" s="204">
        <f t="shared" si="64"/>
        <v>83600</v>
      </c>
      <c r="U122" s="204">
        <f t="shared" si="65"/>
        <v>523600</v>
      </c>
      <c r="V122" s="204"/>
      <c r="W122" s="205">
        <f t="shared" si="66"/>
        <v>0</v>
      </c>
      <c r="X122" s="203">
        <f t="shared" si="67"/>
        <v>0</v>
      </c>
      <c r="Y122" s="544"/>
      <c r="Z122" s="545"/>
      <c r="AA122" s="546"/>
      <c r="AB122" s="544"/>
      <c r="AC122" s="545"/>
      <c r="AD122" s="546"/>
      <c r="AE122" s="164" cm="1">
        <f t="array" ref="AE122">+ROUND(AVERAGE(SMALL((G122,M122,S122),{1;2})),0)</f>
        <v>366610</v>
      </c>
      <c r="AF122" s="162">
        <f t="shared" si="32"/>
        <v>69656</v>
      </c>
      <c r="AG122" s="163">
        <f t="shared" si="53"/>
        <v>436266</v>
      </c>
      <c r="AH122" s="475"/>
      <c r="AI122" s="476"/>
      <c r="AJ122" s="477"/>
      <c r="AK122" s="285"/>
      <c r="AL122" s="162">
        <f t="shared" si="91"/>
        <v>831073</v>
      </c>
      <c r="AM122" s="163">
        <f t="shared" si="68"/>
        <v>157904</v>
      </c>
      <c r="AN122" s="163">
        <f t="shared" si="56"/>
        <v>988977</v>
      </c>
      <c r="AO122" s="475"/>
      <c r="AP122" s="476"/>
      <c r="AQ122" s="476"/>
      <c r="AR122" s="285"/>
      <c r="AS122" s="290">
        <f t="shared" si="57"/>
        <v>1149921</v>
      </c>
      <c r="AT122" s="165"/>
      <c r="AU122" s="164">
        <f t="shared" si="92"/>
        <v>610079</v>
      </c>
      <c r="AV122" s="162">
        <f t="shared" si="69"/>
        <v>115915</v>
      </c>
      <c r="AW122" s="163">
        <f t="shared" si="58"/>
        <v>725994</v>
      </c>
      <c r="AX122" s="475"/>
      <c r="AY122" s="476"/>
      <c r="AZ122" s="476"/>
      <c r="BA122" s="285"/>
      <c r="BB122" s="291">
        <f t="shared" si="59"/>
        <v>1393390</v>
      </c>
      <c r="BD122" s="163" cm="1">
        <f t="array" ref="BD122">+ROUND(AVERAGE(SMALL((G122,M122,S122),{1;2})),0)</f>
        <v>366610</v>
      </c>
      <c r="BE122" s="163">
        <f t="shared" si="70"/>
        <v>69656</v>
      </c>
      <c r="BF122" s="163">
        <f t="shared" si="89"/>
        <v>436266</v>
      </c>
      <c r="BG122" s="475"/>
      <c r="BH122" s="476"/>
      <c r="BI122" s="476"/>
      <c r="BK122" s="166">
        <f t="shared" si="93"/>
        <v>366610</v>
      </c>
      <c r="BL122" s="167">
        <f t="shared" si="85"/>
        <v>69656</v>
      </c>
      <c r="BM122" s="296">
        <f t="shared" si="90"/>
        <v>436266</v>
      </c>
      <c r="BN122" s="166" t="e">
        <f t="shared" si="94"/>
        <v>#DIV/0!</v>
      </c>
      <c r="BO122" s="167" t="e">
        <f t="shared" si="71"/>
        <v>#DIV/0!</v>
      </c>
      <c r="BP122" s="296">
        <v>0</v>
      </c>
      <c r="BR122" s="168">
        <f t="shared" si="95"/>
        <v>807815</v>
      </c>
      <c r="BS122" s="169">
        <f t="shared" si="83"/>
        <v>23258</v>
      </c>
      <c r="BT122" s="170">
        <f t="shared" si="84"/>
        <v>1638888</v>
      </c>
      <c r="BU122" s="168" t="e">
        <f t="shared" si="96"/>
        <v>#DIV/0!</v>
      </c>
      <c r="BV122" s="169" t="e">
        <f t="shared" si="78"/>
        <v>#DIV/0!</v>
      </c>
      <c r="BW122" s="170" t="e">
        <f t="shared" si="79"/>
        <v>#DIV/0!</v>
      </c>
    </row>
    <row r="123" spans="2:75" s="131" customFormat="1" ht="39" customHeight="1" x14ac:dyDescent="0.25">
      <c r="B123" s="334">
        <v>103</v>
      </c>
      <c r="C123" s="505"/>
      <c r="D123" s="206" t="s">
        <v>176</v>
      </c>
      <c r="E123" s="208"/>
      <c r="F123" s="207">
        <v>1</v>
      </c>
      <c r="G123" s="204">
        <v>1760000</v>
      </c>
      <c r="H123" s="200">
        <f t="shared" si="62"/>
        <v>334400</v>
      </c>
      <c r="I123" s="201">
        <f t="shared" si="63"/>
        <v>2094400</v>
      </c>
      <c r="J123" s="475"/>
      <c r="K123" s="476"/>
      <c r="L123" s="476"/>
      <c r="M123" s="258">
        <f t="shared" si="80"/>
        <v>293220</v>
      </c>
      <c r="N123" s="202">
        <f t="shared" si="81"/>
        <v>68780</v>
      </c>
      <c r="O123" s="203">
        <f t="shared" si="88"/>
        <v>362000</v>
      </c>
      <c r="P123" s="475"/>
      <c r="Q123" s="476"/>
      <c r="R123" s="477"/>
      <c r="S123" s="272">
        <v>440000</v>
      </c>
      <c r="T123" s="204">
        <f t="shared" si="64"/>
        <v>83600</v>
      </c>
      <c r="U123" s="204">
        <f t="shared" si="65"/>
        <v>523600</v>
      </c>
      <c r="V123" s="204"/>
      <c r="W123" s="205">
        <f t="shared" si="66"/>
        <v>0</v>
      </c>
      <c r="X123" s="203">
        <f t="shared" si="67"/>
        <v>0</v>
      </c>
      <c r="Y123" s="544"/>
      <c r="Z123" s="545"/>
      <c r="AA123" s="546"/>
      <c r="AB123" s="544"/>
      <c r="AC123" s="545"/>
      <c r="AD123" s="546"/>
      <c r="AE123" s="164" cm="1">
        <f t="array" ref="AE123">+ROUND(AVERAGE(SMALL((G123,M123,S123),{1;2})),0)</f>
        <v>366610</v>
      </c>
      <c r="AF123" s="162">
        <f t="shared" si="32"/>
        <v>69656</v>
      </c>
      <c r="AG123" s="163">
        <f t="shared" ref="AG123:AG126" si="97">ROUND((AE123+AF123)*F123,0)</f>
        <v>436266</v>
      </c>
      <c r="AH123" s="475"/>
      <c r="AI123" s="476"/>
      <c r="AJ123" s="477"/>
      <c r="AK123" s="285"/>
      <c r="AL123" s="162">
        <f t="shared" si="91"/>
        <v>831073</v>
      </c>
      <c r="AM123" s="163">
        <f t="shared" si="68"/>
        <v>157904</v>
      </c>
      <c r="AN123" s="163">
        <f t="shared" si="56"/>
        <v>988977</v>
      </c>
      <c r="AO123" s="475"/>
      <c r="AP123" s="476"/>
      <c r="AQ123" s="476"/>
      <c r="AR123" s="285"/>
      <c r="AS123" s="290">
        <f t="shared" si="57"/>
        <v>1149921</v>
      </c>
      <c r="AT123" s="165"/>
      <c r="AU123" s="164">
        <f t="shared" si="92"/>
        <v>610079</v>
      </c>
      <c r="AV123" s="162">
        <f t="shared" si="69"/>
        <v>115915</v>
      </c>
      <c r="AW123" s="163">
        <f t="shared" si="58"/>
        <v>725994</v>
      </c>
      <c r="AX123" s="475"/>
      <c r="AY123" s="476"/>
      <c r="AZ123" s="476"/>
      <c r="BA123" s="285"/>
      <c r="BB123" s="291">
        <f t="shared" si="59"/>
        <v>1393390</v>
      </c>
      <c r="BD123" s="163" cm="1">
        <f t="array" ref="BD123">+ROUND(AVERAGE(SMALL((G123,M123,S123),{1;2})),0)</f>
        <v>366610</v>
      </c>
      <c r="BE123" s="163">
        <f t="shared" si="70"/>
        <v>69656</v>
      </c>
      <c r="BF123" s="163">
        <f t="shared" si="89"/>
        <v>436266</v>
      </c>
      <c r="BG123" s="475"/>
      <c r="BH123" s="476"/>
      <c r="BI123" s="476"/>
      <c r="BK123" s="166">
        <f t="shared" si="93"/>
        <v>366610</v>
      </c>
      <c r="BL123" s="167">
        <f t="shared" si="85"/>
        <v>69656</v>
      </c>
      <c r="BM123" s="296">
        <f t="shared" si="90"/>
        <v>436266</v>
      </c>
      <c r="BN123" s="166" t="e">
        <f t="shared" si="94"/>
        <v>#DIV/0!</v>
      </c>
      <c r="BO123" s="167" t="e">
        <f t="shared" si="71"/>
        <v>#DIV/0!</v>
      </c>
      <c r="BP123" s="296">
        <v>0</v>
      </c>
      <c r="BR123" s="168">
        <f t="shared" si="95"/>
        <v>807815</v>
      </c>
      <c r="BS123" s="169">
        <f t="shared" si="83"/>
        <v>23258</v>
      </c>
      <c r="BT123" s="170">
        <f t="shared" si="84"/>
        <v>1638888</v>
      </c>
      <c r="BU123" s="168" t="e">
        <f t="shared" si="96"/>
        <v>#DIV/0!</v>
      </c>
      <c r="BV123" s="169" t="e">
        <f t="shared" si="78"/>
        <v>#DIV/0!</v>
      </c>
      <c r="BW123" s="170" t="e">
        <f t="shared" si="79"/>
        <v>#DIV/0!</v>
      </c>
    </row>
    <row r="124" spans="2:75" s="131" customFormat="1" ht="39" customHeight="1" x14ac:dyDescent="0.25">
      <c r="B124" s="334">
        <v>104</v>
      </c>
      <c r="C124" s="505"/>
      <c r="D124" s="206" t="s">
        <v>177</v>
      </c>
      <c r="E124" s="208"/>
      <c r="F124" s="207">
        <v>1</v>
      </c>
      <c r="G124" s="204">
        <v>1760000</v>
      </c>
      <c r="H124" s="200">
        <f t="shared" si="62"/>
        <v>334400</v>
      </c>
      <c r="I124" s="201">
        <f t="shared" si="63"/>
        <v>2094400</v>
      </c>
      <c r="J124" s="475"/>
      <c r="K124" s="476"/>
      <c r="L124" s="476"/>
      <c r="M124" s="258">
        <f t="shared" si="80"/>
        <v>293220</v>
      </c>
      <c r="N124" s="202">
        <f t="shared" si="81"/>
        <v>68780</v>
      </c>
      <c r="O124" s="203">
        <f t="shared" si="88"/>
        <v>362000</v>
      </c>
      <c r="P124" s="475"/>
      <c r="Q124" s="476"/>
      <c r="R124" s="477"/>
      <c r="S124" s="272">
        <v>440000</v>
      </c>
      <c r="T124" s="204">
        <f t="shared" si="64"/>
        <v>83600</v>
      </c>
      <c r="U124" s="204">
        <f t="shared" si="65"/>
        <v>523600</v>
      </c>
      <c r="V124" s="204"/>
      <c r="W124" s="205">
        <f t="shared" si="66"/>
        <v>0</v>
      </c>
      <c r="X124" s="203">
        <f t="shared" si="67"/>
        <v>0</v>
      </c>
      <c r="Y124" s="544"/>
      <c r="Z124" s="545"/>
      <c r="AA124" s="546"/>
      <c r="AB124" s="544"/>
      <c r="AC124" s="545"/>
      <c r="AD124" s="546"/>
      <c r="AE124" s="164" cm="1">
        <f t="array" ref="AE124">+ROUND(AVERAGE(SMALL((G124,M124,S124),{1;2})),0)</f>
        <v>366610</v>
      </c>
      <c r="AF124" s="162">
        <f t="shared" si="32"/>
        <v>69656</v>
      </c>
      <c r="AG124" s="163">
        <f t="shared" si="97"/>
        <v>436266</v>
      </c>
      <c r="AH124" s="475"/>
      <c r="AI124" s="476"/>
      <c r="AJ124" s="477"/>
      <c r="AK124" s="285"/>
      <c r="AL124" s="162">
        <f t="shared" si="91"/>
        <v>831073</v>
      </c>
      <c r="AM124" s="163">
        <f t="shared" si="68"/>
        <v>157904</v>
      </c>
      <c r="AN124" s="163">
        <f t="shared" si="56"/>
        <v>988977</v>
      </c>
      <c r="AO124" s="475"/>
      <c r="AP124" s="476"/>
      <c r="AQ124" s="476"/>
      <c r="AR124" s="285"/>
      <c r="AS124" s="290">
        <f t="shared" si="57"/>
        <v>1149921</v>
      </c>
      <c r="AT124" s="165"/>
      <c r="AU124" s="164">
        <f t="shared" si="92"/>
        <v>610079</v>
      </c>
      <c r="AV124" s="162">
        <f t="shared" si="69"/>
        <v>115915</v>
      </c>
      <c r="AW124" s="163">
        <f t="shared" si="58"/>
        <v>725994</v>
      </c>
      <c r="AX124" s="475"/>
      <c r="AY124" s="476"/>
      <c r="AZ124" s="476"/>
      <c r="BA124" s="285"/>
      <c r="BB124" s="291">
        <f t="shared" si="59"/>
        <v>1393390</v>
      </c>
      <c r="BD124" s="163" cm="1">
        <f t="array" ref="BD124">+ROUND(AVERAGE(SMALL((G124,M124,S124),{1;2})),0)</f>
        <v>366610</v>
      </c>
      <c r="BE124" s="163">
        <f t="shared" si="70"/>
        <v>69656</v>
      </c>
      <c r="BF124" s="163">
        <f t="shared" si="89"/>
        <v>436266</v>
      </c>
      <c r="BG124" s="475"/>
      <c r="BH124" s="476"/>
      <c r="BI124" s="476"/>
      <c r="BK124" s="166">
        <f t="shared" si="93"/>
        <v>366610</v>
      </c>
      <c r="BL124" s="167">
        <f t="shared" si="85"/>
        <v>69656</v>
      </c>
      <c r="BM124" s="296">
        <f t="shared" si="90"/>
        <v>436266</v>
      </c>
      <c r="BN124" s="166" t="e">
        <f t="shared" si="94"/>
        <v>#DIV/0!</v>
      </c>
      <c r="BO124" s="167" t="e">
        <f t="shared" si="71"/>
        <v>#DIV/0!</v>
      </c>
      <c r="BP124" s="296">
        <v>0</v>
      </c>
      <c r="BR124" s="168">
        <f t="shared" si="95"/>
        <v>807815</v>
      </c>
      <c r="BS124" s="169">
        <f t="shared" si="83"/>
        <v>23258</v>
      </c>
      <c r="BT124" s="170">
        <f t="shared" si="84"/>
        <v>1638888</v>
      </c>
      <c r="BU124" s="168" t="e">
        <f t="shared" si="96"/>
        <v>#DIV/0!</v>
      </c>
      <c r="BV124" s="169" t="e">
        <f t="shared" si="78"/>
        <v>#DIV/0!</v>
      </c>
      <c r="BW124" s="170" t="e">
        <f t="shared" si="79"/>
        <v>#DIV/0!</v>
      </c>
    </row>
    <row r="125" spans="2:75" s="131" customFormat="1" ht="39" customHeight="1" x14ac:dyDescent="0.25">
      <c r="B125" s="334">
        <v>105</v>
      </c>
      <c r="C125" s="505"/>
      <c r="D125" s="206" t="s">
        <v>178</v>
      </c>
      <c r="E125" s="208"/>
      <c r="F125" s="207">
        <v>1</v>
      </c>
      <c r="G125" s="204">
        <v>1760000</v>
      </c>
      <c r="H125" s="200">
        <f t="shared" si="62"/>
        <v>334400</v>
      </c>
      <c r="I125" s="201">
        <f t="shared" si="63"/>
        <v>2094400</v>
      </c>
      <c r="J125" s="478"/>
      <c r="K125" s="479"/>
      <c r="L125" s="479"/>
      <c r="M125" s="258">
        <f t="shared" si="80"/>
        <v>293220</v>
      </c>
      <c r="N125" s="202">
        <f t="shared" si="81"/>
        <v>68780</v>
      </c>
      <c r="O125" s="203">
        <f t="shared" si="88"/>
        <v>362000</v>
      </c>
      <c r="P125" s="478"/>
      <c r="Q125" s="479"/>
      <c r="R125" s="480"/>
      <c r="S125" s="272">
        <v>440000</v>
      </c>
      <c r="T125" s="204">
        <f t="shared" si="64"/>
        <v>83600</v>
      </c>
      <c r="U125" s="204">
        <f t="shared" si="65"/>
        <v>523600</v>
      </c>
      <c r="V125" s="204"/>
      <c r="W125" s="205">
        <f t="shared" si="66"/>
        <v>0</v>
      </c>
      <c r="X125" s="203">
        <f t="shared" si="67"/>
        <v>0</v>
      </c>
      <c r="Y125" s="547"/>
      <c r="Z125" s="548"/>
      <c r="AA125" s="549"/>
      <c r="AB125" s="547"/>
      <c r="AC125" s="548"/>
      <c r="AD125" s="549"/>
      <c r="AE125" s="164" cm="1">
        <f t="array" ref="AE125">+ROUND(AVERAGE(SMALL((G125,M125,S125),{1;2})),0)</f>
        <v>366610</v>
      </c>
      <c r="AF125" s="162">
        <f t="shared" si="32"/>
        <v>69656</v>
      </c>
      <c r="AG125" s="163">
        <f t="shared" si="97"/>
        <v>436266</v>
      </c>
      <c r="AH125" s="478"/>
      <c r="AI125" s="479"/>
      <c r="AJ125" s="480"/>
      <c r="AK125" s="285"/>
      <c r="AL125" s="162">
        <f t="shared" si="91"/>
        <v>831073</v>
      </c>
      <c r="AM125" s="163">
        <f t="shared" si="68"/>
        <v>157904</v>
      </c>
      <c r="AN125" s="163">
        <f t="shared" si="56"/>
        <v>988977</v>
      </c>
      <c r="AO125" s="478"/>
      <c r="AP125" s="479"/>
      <c r="AQ125" s="479"/>
      <c r="AR125" s="285"/>
      <c r="AS125" s="290">
        <f t="shared" si="57"/>
        <v>1149921</v>
      </c>
      <c r="AT125" s="165"/>
      <c r="AU125" s="164">
        <f t="shared" si="92"/>
        <v>610079</v>
      </c>
      <c r="AV125" s="162">
        <f t="shared" si="69"/>
        <v>115915</v>
      </c>
      <c r="AW125" s="163">
        <f t="shared" si="58"/>
        <v>725994</v>
      </c>
      <c r="AX125" s="478"/>
      <c r="AY125" s="479"/>
      <c r="AZ125" s="479"/>
      <c r="BA125" s="285"/>
      <c r="BB125" s="291">
        <f t="shared" si="59"/>
        <v>1393390</v>
      </c>
      <c r="BD125" s="163" cm="1">
        <f t="array" ref="BD125">+ROUND(AVERAGE(SMALL((G125,M125,S125),{1;2})),0)</f>
        <v>366610</v>
      </c>
      <c r="BE125" s="163">
        <f t="shared" si="70"/>
        <v>69656</v>
      </c>
      <c r="BF125" s="163">
        <f t="shared" si="89"/>
        <v>436266</v>
      </c>
      <c r="BG125" s="478"/>
      <c r="BH125" s="479"/>
      <c r="BI125" s="479"/>
      <c r="BK125" s="166">
        <f t="shared" si="93"/>
        <v>366610</v>
      </c>
      <c r="BL125" s="167">
        <f t="shared" si="85"/>
        <v>69656</v>
      </c>
      <c r="BM125" s="296">
        <f t="shared" si="90"/>
        <v>436266</v>
      </c>
      <c r="BN125" s="166" t="e">
        <f t="shared" si="94"/>
        <v>#DIV/0!</v>
      </c>
      <c r="BO125" s="167" t="e">
        <f t="shared" si="71"/>
        <v>#DIV/0!</v>
      </c>
      <c r="BP125" s="296">
        <v>0</v>
      </c>
      <c r="BR125" s="168">
        <f t="shared" si="95"/>
        <v>807815</v>
      </c>
      <c r="BS125" s="169">
        <f t="shared" si="83"/>
        <v>23258</v>
      </c>
      <c r="BT125" s="170">
        <f t="shared" si="84"/>
        <v>1638888</v>
      </c>
      <c r="BU125" s="168" t="e">
        <f t="shared" si="96"/>
        <v>#DIV/0!</v>
      </c>
      <c r="BV125" s="169" t="e">
        <f t="shared" si="78"/>
        <v>#DIV/0!</v>
      </c>
      <c r="BW125" s="170" t="e">
        <f t="shared" si="79"/>
        <v>#DIV/0!</v>
      </c>
    </row>
    <row r="126" spans="2:75" s="131" customFormat="1" ht="39" customHeight="1" x14ac:dyDescent="0.25">
      <c r="B126" s="334">
        <v>106</v>
      </c>
      <c r="C126" s="208" t="s">
        <v>181</v>
      </c>
      <c r="D126" s="198" t="s">
        <v>182</v>
      </c>
      <c r="E126" s="208" t="s">
        <v>142</v>
      </c>
      <c r="F126" s="209">
        <v>300</v>
      </c>
      <c r="G126" s="204">
        <v>173800</v>
      </c>
      <c r="H126" s="200">
        <f t="shared" si="62"/>
        <v>33022</v>
      </c>
      <c r="I126" s="201">
        <f t="shared" si="63"/>
        <v>62046600</v>
      </c>
      <c r="J126" s="243">
        <v>251680.00000000003</v>
      </c>
      <c r="K126" s="212">
        <f>ROUND(J126*19%,0)</f>
        <v>47819</v>
      </c>
      <c r="L126" s="254">
        <f>ROUND((J126+K126)*F126,0)</f>
        <v>89849700</v>
      </c>
      <c r="M126" s="343">
        <v>135000</v>
      </c>
      <c r="N126" s="343">
        <f t="shared" si="81"/>
        <v>25650</v>
      </c>
      <c r="O126" s="343">
        <f>M126*F126</f>
        <v>40500000</v>
      </c>
      <c r="P126" s="258">
        <f t="shared" ref="P126" si="98">ROUND((R126/F126)-(19%),0)</f>
        <v>155500</v>
      </c>
      <c r="Q126" s="202">
        <f>ROUND(P126*19%,0)</f>
        <v>29545</v>
      </c>
      <c r="R126" s="201">
        <v>46650000</v>
      </c>
      <c r="S126" s="262"/>
      <c r="T126" s="262"/>
      <c r="U126" s="262"/>
      <c r="V126" s="278">
        <v>170000</v>
      </c>
      <c r="W126" s="204">
        <f>ROUND(V126*19%,0)</f>
        <v>32300</v>
      </c>
      <c r="X126" s="204">
        <f>ROUND((V126+W126)*(F126),0)</f>
        <v>60690000</v>
      </c>
      <c r="Y126" s="204">
        <v>166335</v>
      </c>
      <c r="Z126" s="204">
        <f>ROUND(Y126*19%,0)</f>
        <v>31604</v>
      </c>
      <c r="AA126" s="204">
        <f>ROUND((Y126+Z126)*F126,0)</f>
        <v>59381700</v>
      </c>
      <c r="AB126" s="204">
        <f>ROUND(Y126+34182,0)</f>
        <v>200517</v>
      </c>
      <c r="AC126" s="200">
        <f>ROUND(AB126*19%,0)</f>
        <v>38098</v>
      </c>
      <c r="AD126" s="201">
        <f>ROUND(((AB126+AC126)*F126)+AA126,0)</f>
        <v>130966200</v>
      </c>
      <c r="AE126" s="164">
        <f>ROUND(AVERAGE(G126,M126,Y126),0)</f>
        <v>158378</v>
      </c>
      <c r="AF126" s="162">
        <f>+ROUND(AE126*19%,0)</f>
        <v>30092</v>
      </c>
      <c r="AG126" s="163">
        <f t="shared" si="97"/>
        <v>56541000</v>
      </c>
      <c r="AH126" s="163">
        <f>ROUND(AVERAGE(J126,P126,V126,AB126),0)</f>
        <v>194424</v>
      </c>
      <c r="AI126" s="163">
        <f>+ROUND(AH126*19%,0)</f>
        <v>36941</v>
      </c>
      <c r="AJ126" s="328">
        <f>ROUND((AH126+AI126)*F126,0)</f>
        <v>69409500</v>
      </c>
      <c r="AK126" s="286"/>
      <c r="AL126" s="162">
        <f>ROUND(AVERAGE(G126,M126,Y126),0)</f>
        <v>158378</v>
      </c>
      <c r="AM126" s="163">
        <f>+ROUND(AL126*19%,0)</f>
        <v>30092</v>
      </c>
      <c r="AN126" s="163">
        <f t="shared" si="56"/>
        <v>56541000</v>
      </c>
      <c r="AO126" s="163">
        <f>ROUND(AVERAGE(J126,P126,V126,AB126),0)</f>
        <v>194424</v>
      </c>
      <c r="AP126" s="163">
        <f>+ROUND(AO126*19%,0)</f>
        <v>36941</v>
      </c>
      <c r="AQ126" s="163">
        <f t="shared" ref="AQ126:AQ157" si="99">ROUND((+AO126+AP126)*F126,0)</f>
        <v>69409500</v>
      </c>
      <c r="AR126" s="260"/>
      <c r="AS126" s="290">
        <f t="shared" si="57"/>
        <v>16357</v>
      </c>
      <c r="AT126" s="165"/>
      <c r="AU126" s="164">
        <f>ROUND(GEOMEAN(G126,M126,Y126),0)</f>
        <v>157443</v>
      </c>
      <c r="AV126" s="162">
        <f>+ROUND(AU126*19%,0)</f>
        <v>29914</v>
      </c>
      <c r="AW126" s="163">
        <f t="shared" si="58"/>
        <v>56207100</v>
      </c>
      <c r="AX126" s="260">
        <f>ROUND(GEOMEAN(J126,P126,V126,AB126),0)</f>
        <v>191115</v>
      </c>
      <c r="AY126" s="260">
        <f>+ROUND(AX126*19%,0)</f>
        <v>36312</v>
      </c>
      <c r="AZ126" s="260">
        <f>ROUND((AX126+AY126)*F126,0)</f>
        <v>68228100</v>
      </c>
      <c r="BA126" s="260"/>
      <c r="BB126" s="291">
        <f t="shared" si="59"/>
        <v>23132</v>
      </c>
      <c r="BD126" s="163" cm="1">
        <f t="array" ref="BD126">+ROUND(AVERAGE(SMALL((G126,M126,Y126),{1;2})),0)</f>
        <v>150668</v>
      </c>
      <c r="BE126" s="163">
        <f>+ROUND(BD126*19%,0)</f>
        <v>28627</v>
      </c>
      <c r="BF126" s="163">
        <f t="shared" si="89"/>
        <v>53788500</v>
      </c>
      <c r="BG126" s="163" cm="1">
        <f t="array" ref="BG126">+ROUND(AVERAGE(SMALL((J126,P126,V126,Y126),{1;2})),0)</f>
        <v>160918</v>
      </c>
      <c r="BH126" s="163">
        <f>+ROUND(BG126*19%,0)</f>
        <v>30574</v>
      </c>
      <c r="BI126" s="163">
        <f t="shared" ref="BI126:BI157" si="100">ROUND((BG126+BH126)*F126,0)</f>
        <v>57447600</v>
      </c>
      <c r="BK126" s="166">
        <f>ROUND(AVERAGE(G126,Y126),0)</f>
        <v>170068</v>
      </c>
      <c r="BL126" s="167">
        <f t="shared" ref="BL126" si="101">+ROUND(BK126*19%,0)</f>
        <v>32313</v>
      </c>
      <c r="BM126" s="296">
        <f t="shared" si="90"/>
        <v>60714300</v>
      </c>
      <c r="BN126" s="166">
        <f t="shared" si="94"/>
        <v>202566</v>
      </c>
      <c r="BO126" s="167">
        <f t="shared" si="71"/>
        <v>38488</v>
      </c>
      <c r="BP126" s="296">
        <f t="shared" ref="BP126:BP157" si="102">ROUND((BN126+BO126)*F126,0)</f>
        <v>72316200</v>
      </c>
      <c r="BR126" s="168">
        <f>ROUND(STDEVA(G126,M126,Y126),0)</f>
        <v>20587</v>
      </c>
      <c r="BS126" s="169">
        <f t="shared" si="83"/>
        <v>137791</v>
      </c>
      <c r="BT126" s="170">
        <f t="shared" si="84"/>
        <v>178965</v>
      </c>
      <c r="BU126" s="168">
        <f t="shared" ref="BU126:BU162" si="103">ROUND(STDEVA(J126,P126,V126,AB126),0)</f>
        <v>42532</v>
      </c>
      <c r="BV126" s="169">
        <f t="shared" si="78"/>
        <v>151892</v>
      </c>
      <c r="BW126" s="170">
        <f t="shared" si="79"/>
        <v>236956</v>
      </c>
    </row>
    <row r="127" spans="2:75" s="131" customFormat="1" ht="39" customHeight="1" x14ac:dyDescent="0.25">
      <c r="B127" s="334">
        <v>107</v>
      </c>
      <c r="C127" s="505" t="s">
        <v>183</v>
      </c>
      <c r="D127" s="206" t="s">
        <v>145</v>
      </c>
      <c r="E127" s="505" t="s">
        <v>142</v>
      </c>
      <c r="F127" s="206">
        <v>16</v>
      </c>
      <c r="G127" s="204">
        <v>132000</v>
      </c>
      <c r="H127" s="200">
        <f t="shared" si="62"/>
        <v>25080</v>
      </c>
      <c r="I127" s="201">
        <f t="shared" si="63"/>
        <v>2513280</v>
      </c>
      <c r="J127" s="243">
        <v>200200.00000000003</v>
      </c>
      <c r="K127" s="212">
        <f t="shared" ref="K127:K190" si="104">ROUND(J127*19%,0)</f>
        <v>38038</v>
      </c>
      <c r="L127" s="254">
        <f t="shared" ref="L127:L190" si="105">ROUND((J127+K127)*F127,0)</f>
        <v>3811808</v>
      </c>
      <c r="M127" s="343">
        <v>135000</v>
      </c>
      <c r="N127" s="343">
        <f t="shared" ref="N127:N128" si="106">ROUND((O127/F127)*(0.19),0)</f>
        <v>25650</v>
      </c>
      <c r="O127" s="343">
        <f t="shared" ref="O127:O128" si="107">M127*F127</f>
        <v>2160000</v>
      </c>
      <c r="P127" s="258">
        <f t="shared" ref="P127:P161" si="108">ROUND((R127/F127)-(19%),0)</f>
        <v>155500</v>
      </c>
      <c r="Q127" s="202">
        <f>ROUND(P127*19%,0)</f>
        <v>29545</v>
      </c>
      <c r="R127" s="201">
        <v>2488000</v>
      </c>
      <c r="S127" s="262"/>
      <c r="T127" s="204">
        <f t="shared" si="64"/>
        <v>0</v>
      </c>
      <c r="U127" s="204">
        <f t="shared" si="65"/>
        <v>0</v>
      </c>
      <c r="V127" s="261">
        <v>200000</v>
      </c>
      <c r="W127" s="205">
        <f t="shared" si="66"/>
        <v>38000</v>
      </c>
      <c r="X127" s="204">
        <f t="shared" ref="X127:X162" si="109">ROUND((V127+W127)*(F127),0)</f>
        <v>3808000</v>
      </c>
      <c r="Y127" s="541" t="s">
        <v>218</v>
      </c>
      <c r="Z127" s="542"/>
      <c r="AA127" s="543"/>
      <c r="AB127" s="541" t="s">
        <v>218</v>
      </c>
      <c r="AC127" s="542"/>
      <c r="AD127" s="543"/>
      <c r="AE127" s="164">
        <f>ROUND(AVERAGE(G127,M127),0)</f>
        <v>133500</v>
      </c>
      <c r="AF127" s="162">
        <f t="shared" ref="AF127:AF162" si="110">+ROUND(AE127*19%,0)</f>
        <v>25365</v>
      </c>
      <c r="AG127" s="163">
        <f t="shared" ref="AG127:AG162" si="111">ROUND((AE127+AF127)*F127,0)</f>
        <v>2541840</v>
      </c>
      <c r="AH127" s="163" cm="1">
        <f t="array" ref="AH127">+ROUND(AVERAGE(SMALL((J127,P127,V127,Y127),{1;2})),0)</f>
        <v>177750</v>
      </c>
      <c r="AI127" s="163">
        <f>+ROUND(AH127*19%,0)</f>
        <v>33773</v>
      </c>
      <c r="AJ127" s="328">
        <f>ROUND((AH127+AI127)*F127,0)</f>
        <v>3384368</v>
      </c>
      <c r="AK127" s="286"/>
      <c r="AL127" s="162">
        <f>ROUND(AVERAGE(G127,M127,Y127),0)</f>
        <v>133500</v>
      </c>
      <c r="AM127" s="163">
        <f>+ROUND(AL127*19%,0)</f>
        <v>25365</v>
      </c>
      <c r="AN127" s="163">
        <f t="shared" si="56"/>
        <v>2541840</v>
      </c>
      <c r="AO127" s="163">
        <f t="shared" ref="AO127:AO162" si="112">ROUND(AVERAGE(J127,P127,V127),0)</f>
        <v>185233</v>
      </c>
      <c r="AP127" s="163">
        <f>+ROUND(AO127*19%,0)</f>
        <v>35194</v>
      </c>
      <c r="AQ127" s="163">
        <f t="shared" si="99"/>
        <v>3526832</v>
      </c>
      <c r="AR127" s="260"/>
      <c r="AS127" s="290">
        <f t="shared" si="57"/>
        <v>-1492</v>
      </c>
      <c r="AT127" s="165"/>
      <c r="AU127" s="164">
        <f t="shared" ref="AU127:AU162" si="113">ROUND(GEOMEAN(G127,M127,Y127),0)</f>
        <v>133492</v>
      </c>
      <c r="AV127" s="162">
        <f t="shared" si="69"/>
        <v>25363</v>
      </c>
      <c r="AW127" s="163">
        <f t="shared" si="58"/>
        <v>2541680</v>
      </c>
      <c r="AX127" s="163">
        <f t="shared" ref="AX127:AX162" si="114">ROUND(GEOMEAN(J127,P127,V127),0)</f>
        <v>183968</v>
      </c>
      <c r="AY127" s="163">
        <f>+ROUND(AX127*19%,0)</f>
        <v>34954</v>
      </c>
      <c r="AZ127" s="163">
        <f t="shared" ref="AZ127:AZ158" si="115">ROUND((+AX127+AY127)*F127,0)</f>
        <v>3502752</v>
      </c>
      <c r="BA127" s="260"/>
      <c r="BB127" s="291" t="e">
        <f t="shared" si="59"/>
        <v>#VALUE!</v>
      </c>
      <c r="BD127" s="163" t="s">
        <v>242</v>
      </c>
      <c r="BE127" s="163" t="s">
        <v>242</v>
      </c>
      <c r="BF127" s="163">
        <v>0</v>
      </c>
      <c r="BG127" s="163" cm="1">
        <f t="array" ref="BG127">+ROUND(AVERAGE(SMALL((J127,P127,V127),{1;2})),0)</f>
        <v>177750</v>
      </c>
      <c r="BH127" s="163">
        <f>+ROUND(BG127*19%,0)</f>
        <v>33773</v>
      </c>
      <c r="BI127" s="163">
        <f t="shared" si="100"/>
        <v>3384368</v>
      </c>
      <c r="BK127" s="166">
        <f>ROUND(AVERAGE(G127,M127),0)</f>
        <v>133500</v>
      </c>
      <c r="BL127" s="167">
        <f t="shared" ref="BL127" si="116">+ROUND(BK127*19%,0)</f>
        <v>25365</v>
      </c>
      <c r="BM127" s="296">
        <f t="shared" si="90"/>
        <v>2541840</v>
      </c>
      <c r="BN127" s="166">
        <f t="shared" ref="BN127:BN162" si="117">ROUND(AVERAGE(J127,P127,V126),0)</f>
        <v>175233</v>
      </c>
      <c r="BO127" s="167">
        <f t="shared" si="71"/>
        <v>33294</v>
      </c>
      <c r="BP127" s="296">
        <f t="shared" si="102"/>
        <v>3336432</v>
      </c>
      <c r="BR127" s="168">
        <f>ROUND(STDEVA(G127,M127,Y127),0)</f>
        <v>77091</v>
      </c>
      <c r="BS127" s="169">
        <f t="shared" ref="BS127" si="118">+AL127-BR127</f>
        <v>56409</v>
      </c>
      <c r="BT127" s="170">
        <f t="shared" ref="BT127" si="119">BR127+AL127</f>
        <v>210591</v>
      </c>
      <c r="BU127" s="168">
        <f t="shared" si="103"/>
        <v>94973</v>
      </c>
      <c r="BV127" s="169">
        <f t="shared" ref="BV127:BV162" si="120">+AO127-BU127</f>
        <v>90260</v>
      </c>
      <c r="BW127" s="170">
        <f t="shared" ref="BW127:BW162" si="121">BU127+AO127</f>
        <v>280206</v>
      </c>
    </row>
    <row r="128" spans="2:75" s="131" customFormat="1" ht="39" customHeight="1" x14ac:dyDescent="0.25">
      <c r="B128" s="334">
        <v>108</v>
      </c>
      <c r="C128" s="505"/>
      <c r="D128" s="206" t="s">
        <v>146</v>
      </c>
      <c r="E128" s="505"/>
      <c r="F128" s="206">
        <v>76</v>
      </c>
      <c r="G128" s="204">
        <v>104500</v>
      </c>
      <c r="H128" s="200">
        <f t="shared" si="62"/>
        <v>19855</v>
      </c>
      <c r="I128" s="201">
        <f t="shared" si="63"/>
        <v>9450980</v>
      </c>
      <c r="J128" s="243">
        <v>169950</v>
      </c>
      <c r="K128" s="212">
        <f t="shared" si="104"/>
        <v>32291</v>
      </c>
      <c r="L128" s="254">
        <f t="shared" si="105"/>
        <v>15370316</v>
      </c>
      <c r="M128" s="343">
        <v>135000</v>
      </c>
      <c r="N128" s="343">
        <f t="shared" si="106"/>
        <v>25650</v>
      </c>
      <c r="O128" s="343">
        <f t="shared" si="107"/>
        <v>10260000</v>
      </c>
      <c r="P128" s="258">
        <f t="shared" si="108"/>
        <v>155500</v>
      </c>
      <c r="Q128" s="202">
        <f t="shared" ref="Q128:Q162" si="122">ROUND(P128*19%,0)</f>
        <v>29545</v>
      </c>
      <c r="R128" s="201">
        <v>11818000</v>
      </c>
      <c r="S128" s="262"/>
      <c r="T128" s="204">
        <f t="shared" si="64"/>
        <v>0</v>
      </c>
      <c r="U128" s="204">
        <f t="shared" si="65"/>
        <v>0</v>
      </c>
      <c r="V128" s="261">
        <v>260000</v>
      </c>
      <c r="W128" s="205">
        <f t="shared" si="66"/>
        <v>49400</v>
      </c>
      <c r="X128" s="204">
        <f t="shared" si="109"/>
        <v>23514400</v>
      </c>
      <c r="Y128" s="544"/>
      <c r="Z128" s="545"/>
      <c r="AA128" s="546"/>
      <c r="AB128" s="544"/>
      <c r="AC128" s="545"/>
      <c r="AD128" s="546"/>
      <c r="AE128" s="164">
        <f t="shared" ref="AE128:AE162" si="123">ROUND(AVERAGE(G128,M128),0)</f>
        <v>119750</v>
      </c>
      <c r="AF128" s="162">
        <f t="shared" si="110"/>
        <v>22753</v>
      </c>
      <c r="AG128" s="163">
        <f t="shared" si="111"/>
        <v>10830228</v>
      </c>
      <c r="AH128" s="163" cm="1">
        <f t="array" ref="AH128">+ROUND(AVERAGE(SMALL((J128,P128,V128,Y128),{1;2})),0)</f>
        <v>162725</v>
      </c>
      <c r="AI128" s="163">
        <f t="shared" ref="AI128:AI191" si="124">+ROUND(AH128*19%,0)</f>
        <v>30918</v>
      </c>
      <c r="AJ128" s="328">
        <f t="shared" ref="AJ128:AJ162" si="125">ROUND((AH128+AI128)*F128,0)</f>
        <v>14716868</v>
      </c>
      <c r="AK128" s="286"/>
      <c r="AL128" s="162">
        <f>ROUND(AVERAGE(G128),0)</f>
        <v>104500</v>
      </c>
      <c r="AM128" s="163">
        <f t="shared" si="68"/>
        <v>19855</v>
      </c>
      <c r="AN128" s="163">
        <f t="shared" si="56"/>
        <v>9450980</v>
      </c>
      <c r="AO128" s="163">
        <f t="shared" si="112"/>
        <v>195150</v>
      </c>
      <c r="AP128" s="163">
        <f t="shared" ref="AP128:AP191" si="126">+ROUND(AO128*19%,0)</f>
        <v>37079</v>
      </c>
      <c r="AQ128" s="163">
        <f t="shared" si="99"/>
        <v>17649404</v>
      </c>
      <c r="AR128" s="260"/>
      <c r="AS128" s="290">
        <f t="shared" si="57"/>
        <v>-14275</v>
      </c>
      <c r="AT128" s="165"/>
      <c r="AU128" s="164">
        <f t="shared" si="113"/>
        <v>118775</v>
      </c>
      <c r="AV128" s="162">
        <f t="shared" si="69"/>
        <v>22567</v>
      </c>
      <c r="AW128" s="163">
        <f t="shared" si="58"/>
        <v>10741992</v>
      </c>
      <c r="AX128" s="163">
        <f t="shared" si="114"/>
        <v>190111</v>
      </c>
      <c r="AY128" s="163">
        <f t="shared" ref="AY128:AY191" si="127">+ROUND(AX128*19%,0)</f>
        <v>36121</v>
      </c>
      <c r="AZ128" s="163">
        <f t="shared" si="115"/>
        <v>17193632</v>
      </c>
      <c r="BA128" s="260"/>
      <c r="BB128" s="291" t="e">
        <f t="shared" si="59"/>
        <v>#VALUE!</v>
      </c>
      <c r="BD128" s="163" t="s">
        <v>242</v>
      </c>
      <c r="BE128" s="163" t="s">
        <v>242</v>
      </c>
      <c r="BF128" s="163">
        <v>0</v>
      </c>
      <c r="BG128" s="163" cm="1">
        <f t="array" ref="BG128">+ROUND(AVERAGE(SMALL((J128,P128,V128),{1;2})),0)</f>
        <v>162725</v>
      </c>
      <c r="BH128" s="163">
        <f t="shared" ref="BH128:BH162" si="128">+ROUND(BG128*19%,0)</f>
        <v>30918</v>
      </c>
      <c r="BI128" s="163">
        <f t="shared" si="100"/>
        <v>14716868</v>
      </c>
      <c r="BK128" s="166">
        <f t="shared" ref="BK128:BK131" si="129">ROUND(AVERAGE(G128,M128),0)</f>
        <v>119750</v>
      </c>
      <c r="BL128" s="167">
        <f t="shared" ref="BL128:BL131" si="130">+ROUND(BK128*19%,0)</f>
        <v>22753</v>
      </c>
      <c r="BM128" s="296">
        <f t="shared" si="90"/>
        <v>10830228</v>
      </c>
      <c r="BN128" s="166">
        <f t="shared" si="117"/>
        <v>175150</v>
      </c>
      <c r="BO128" s="167">
        <f t="shared" si="71"/>
        <v>33279</v>
      </c>
      <c r="BP128" s="296">
        <f t="shared" si="102"/>
        <v>15840604</v>
      </c>
      <c r="BR128" s="168">
        <f t="shared" ref="BR128:BR162" si="131">ROUND(STDEVA(G128,M128,S128,Y128),0)</f>
        <v>21567</v>
      </c>
      <c r="BS128" s="169">
        <f t="shared" si="83"/>
        <v>82933</v>
      </c>
      <c r="BT128" s="170">
        <f t="shared" si="84"/>
        <v>126067</v>
      </c>
      <c r="BU128" s="168">
        <f t="shared" si="103"/>
        <v>56625</v>
      </c>
      <c r="BV128" s="169">
        <f t="shared" si="120"/>
        <v>138525</v>
      </c>
      <c r="BW128" s="170">
        <f t="shared" si="121"/>
        <v>251775</v>
      </c>
    </row>
    <row r="129" spans="2:75" s="131" customFormat="1" ht="39" customHeight="1" x14ac:dyDescent="0.25">
      <c r="B129" s="334">
        <v>109</v>
      </c>
      <c r="C129" s="505"/>
      <c r="D129" s="206" t="s">
        <v>184</v>
      </c>
      <c r="E129" s="505"/>
      <c r="F129" s="206">
        <v>22</v>
      </c>
      <c r="G129" s="204">
        <v>115500</v>
      </c>
      <c r="H129" s="200">
        <f t="shared" si="62"/>
        <v>21945</v>
      </c>
      <c r="I129" s="201">
        <f t="shared" si="63"/>
        <v>3023790</v>
      </c>
      <c r="J129" s="243">
        <v>182050.00000000003</v>
      </c>
      <c r="K129" s="212">
        <f t="shared" si="104"/>
        <v>34590</v>
      </c>
      <c r="L129" s="254">
        <f t="shared" si="105"/>
        <v>4766080</v>
      </c>
      <c r="M129" s="343">
        <v>135000</v>
      </c>
      <c r="N129" s="343">
        <f t="shared" ref="N129:N162" si="132">ROUND((O129/F129)*(0.19),0)</f>
        <v>25650</v>
      </c>
      <c r="O129" s="343">
        <f t="shared" ref="O129:O162" si="133">M129*F129</f>
        <v>2970000</v>
      </c>
      <c r="P129" s="258">
        <f>ROUND((R129/F129)-(19%),0)</f>
        <v>155500</v>
      </c>
      <c r="Q129" s="202">
        <f t="shared" si="122"/>
        <v>29545</v>
      </c>
      <c r="R129" s="201">
        <v>3421000</v>
      </c>
      <c r="S129" s="262"/>
      <c r="T129" s="204">
        <f t="shared" si="64"/>
        <v>0</v>
      </c>
      <c r="U129" s="204">
        <f t="shared" si="65"/>
        <v>0</v>
      </c>
      <c r="V129" s="261">
        <v>210000</v>
      </c>
      <c r="W129" s="205">
        <f t="shared" si="66"/>
        <v>39900</v>
      </c>
      <c r="X129" s="204">
        <f t="shared" si="109"/>
        <v>5497800</v>
      </c>
      <c r="Y129" s="544"/>
      <c r="Z129" s="545"/>
      <c r="AA129" s="546"/>
      <c r="AB129" s="544"/>
      <c r="AC129" s="545"/>
      <c r="AD129" s="546"/>
      <c r="AE129" s="164">
        <f t="shared" si="123"/>
        <v>125250</v>
      </c>
      <c r="AF129" s="162">
        <f t="shared" si="110"/>
        <v>23798</v>
      </c>
      <c r="AG129" s="163">
        <f t="shared" si="111"/>
        <v>3279056</v>
      </c>
      <c r="AH129" s="163" cm="1">
        <f t="array" ref="AH129">+ROUND(AVERAGE(SMALL((J129,P129,V129,Y129),{1;2})),0)</f>
        <v>168775</v>
      </c>
      <c r="AI129" s="163">
        <f t="shared" si="124"/>
        <v>32067</v>
      </c>
      <c r="AJ129" s="328">
        <f t="shared" si="125"/>
        <v>4418524</v>
      </c>
      <c r="AK129" s="286"/>
      <c r="AL129" s="162">
        <f t="shared" ref="AL129:AL162" si="134">ROUND(AVERAGE(G129,M129,Y129),0)</f>
        <v>125250</v>
      </c>
      <c r="AM129" s="163">
        <f t="shared" si="68"/>
        <v>23798</v>
      </c>
      <c r="AN129" s="163">
        <f t="shared" si="56"/>
        <v>3279056</v>
      </c>
      <c r="AO129" s="163">
        <f t="shared" si="112"/>
        <v>182517</v>
      </c>
      <c r="AP129" s="163">
        <f t="shared" si="126"/>
        <v>34678</v>
      </c>
      <c r="AQ129" s="163">
        <f t="shared" si="99"/>
        <v>4778290</v>
      </c>
      <c r="AR129" s="260"/>
      <c r="AS129" s="290">
        <f t="shared" si="57"/>
        <v>-9370</v>
      </c>
      <c r="AT129" s="165"/>
      <c r="AU129" s="164">
        <f t="shared" si="113"/>
        <v>124870</v>
      </c>
      <c r="AV129" s="162">
        <f t="shared" si="69"/>
        <v>23725</v>
      </c>
      <c r="AW129" s="163">
        <f t="shared" si="58"/>
        <v>3269090</v>
      </c>
      <c r="AX129" s="163">
        <f t="shared" si="114"/>
        <v>181154</v>
      </c>
      <c r="AY129" s="163">
        <f t="shared" si="127"/>
        <v>34419</v>
      </c>
      <c r="AZ129" s="163">
        <f t="shared" si="115"/>
        <v>4742606</v>
      </c>
      <c r="BA129" s="260"/>
      <c r="BB129" s="291" t="e">
        <f t="shared" si="59"/>
        <v>#VALUE!</v>
      </c>
      <c r="BD129" s="163" t="s">
        <v>242</v>
      </c>
      <c r="BE129" s="163" t="s">
        <v>242</v>
      </c>
      <c r="BF129" s="163">
        <v>0</v>
      </c>
      <c r="BG129" s="163" cm="1">
        <f t="array" ref="BG129">+ROUND(AVERAGE(SMALL((J129,P129,V129),{1;2})),0)</f>
        <v>168775</v>
      </c>
      <c r="BH129" s="163">
        <f t="shared" si="128"/>
        <v>32067</v>
      </c>
      <c r="BI129" s="163">
        <f t="shared" si="100"/>
        <v>4418524</v>
      </c>
      <c r="BK129" s="166">
        <f t="shared" si="129"/>
        <v>125250</v>
      </c>
      <c r="BL129" s="167">
        <f t="shared" si="130"/>
        <v>23798</v>
      </c>
      <c r="BM129" s="296">
        <f t="shared" si="90"/>
        <v>3279056</v>
      </c>
      <c r="BN129" s="166">
        <f t="shared" si="117"/>
        <v>199183</v>
      </c>
      <c r="BO129" s="167">
        <f t="shared" si="71"/>
        <v>37845</v>
      </c>
      <c r="BP129" s="296">
        <f t="shared" si="102"/>
        <v>5214616</v>
      </c>
      <c r="BR129" s="168">
        <f t="shared" si="131"/>
        <v>13789</v>
      </c>
      <c r="BS129" s="169">
        <f t="shared" si="83"/>
        <v>111461</v>
      </c>
      <c r="BT129" s="170">
        <f t="shared" si="84"/>
        <v>139039</v>
      </c>
      <c r="BU129" s="168">
        <f t="shared" si="103"/>
        <v>27253</v>
      </c>
      <c r="BV129" s="169">
        <f t="shared" si="120"/>
        <v>155264</v>
      </c>
      <c r="BW129" s="170">
        <f t="shared" si="121"/>
        <v>209770</v>
      </c>
    </row>
    <row r="130" spans="2:75" s="131" customFormat="1" ht="39" customHeight="1" x14ac:dyDescent="0.25">
      <c r="B130" s="334">
        <v>110</v>
      </c>
      <c r="C130" s="505"/>
      <c r="D130" s="206" t="s">
        <v>147</v>
      </c>
      <c r="E130" s="505"/>
      <c r="F130" s="206">
        <v>26</v>
      </c>
      <c r="G130" s="204">
        <v>126500</v>
      </c>
      <c r="H130" s="200">
        <f t="shared" si="62"/>
        <v>24035</v>
      </c>
      <c r="I130" s="201">
        <f t="shared" si="63"/>
        <v>3913910</v>
      </c>
      <c r="J130" s="243">
        <v>194150.00000000003</v>
      </c>
      <c r="K130" s="212">
        <f t="shared" si="104"/>
        <v>36889</v>
      </c>
      <c r="L130" s="254">
        <f t="shared" si="105"/>
        <v>6007014</v>
      </c>
      <c r="M130" s="343">
        <v>135000</v>
      </c>
      <c r="N130" s="343">
        <f t="shared" si="132"/>
        <v>25650</v>
      </c>
      <c r="O130" s="343">
        <f t="shared" si="133"/>
        <v>3510000</v>
      </c>
      <c r="P130" s="258">
        <f t="shared" si="108"/>
        <v>155500</v>
      </c>
      <c r="Q130" s="202">
        <f t="shared" si="122"/>
        <v>29545</v>
      </c>
      <c r="R130" s="201">
        <v>4043000</v>
      </c>
      <c r="S130" s="262"/>
      <c r="T130" s="204">
        <f t="shared" si="64"/>
        <v>0</v>
      </c>
      <c r="U130" s="204">
        <f t="shared" si="65"/>
        <v>0</v>
      </c>
      <c r="V130" s="261">
        <v>190000</v>
      </c>
      <c r="W130" s="205">
        <f t="shared" si="66"/>
        <v>36100</v>
      </c>
      <c r="X130" s="204">
        <f t="shared" si="109"/>
        <v>5878600</v>
      </c>
      <c r="Y130" s="544"/>
      <c r="Z130" s="545"/>
      <c r="AA130" s="546"/>
      <c r="AB130" s="544"/>
      <c r="AC130" s="545"/>
      <c r="AD130" s="546"/>
      <c r="AE130" s="164">
        <f t="shared" si="123"/>
        <v>130750</v>
      </c>
      <c r="AF130" s="162">
        <f t="shared" si="110"/>
        <v>24843</v>
      </c>
      <c r="AG130" s="163">
        <f t="shared" si="111"/>
        <v>4045418</v>
      </c>
      <c r="AH130" s="163" cm="1">
        <f t="array" ref="AH130">+ROUND(AVERAGE(SMALL((J130,P130,V130,Y130),{1;2})),0)</f>
        <v>172750</v>
      </c>
      <c r="AI130" s="163">
        <f t="shared" si="124"/>
        <v>32823</v>
      </c>
      <c r="AJ130" s="328">
        <f t="shared" si="125"/>
        <v>5344898</v>
      </c>
      <c r="AK130" s="286"/>
      <c r="AL130" s="162">
        <f t="shared" si="134"/>
        <v>130750</v>
      </c>
      <c r="AM130" s="163">
        <f t="shared" si="68"/>
        <v>24843</v>
      </c>
      <c r="AN130" s="163">
        <f t="shared" si="56"/>
        <v>4045418</v>
      </c>
      <c r="AO130" s="163">
        <f t="shared" si="112"/>
        <v>179883</v>
      </c>
      <c r="AP130" s="163">
        <f t="shared" si="126"/>
        <v>34178</v>
      </c>
      <c r="AQ130" s="163">
        <f t="shared" si="99"/>
        <v>5565586</v>
      </c>
      <c r="AR130" s="260"/>
      <c r="AS130" s="290">
        <f t="shared" si="57"/>
        <v>-4181</v>
      </c>
      <c r="AT130" s="165"/>
      <c r="AU130" s="164">
        <f t="shared" si="113"/>
        <v>130681</v>
      </c>
      <c r="AV130" s="162">
        <f t="shared" si="69"/>
        <v>24829</v>
      </c>
      <c r="AW130" s="163">
        <f t="shared" si="58"/>
        <v>4043260</v>
      </c>
      <c r="AX130" s="163">
        <f t="shared" si="114"/>
        <v>179009</v>
      </c>
      <c r="AY130" s="163">
        <f t="shared" si="127"/>
        <v>34012</v>
      </c>
      <c r="AZ130" s="163">
        <f t="shared" si="115"/>
        <v>5538546</v>
      </c>
      <c r="BA130" s="260"/>
      <c r="BB130" s="291" t="e">
        <f t="shared" si="59"/>
        <v>#VALUE!</v>
      </c>
      <c r="BD130" s="163" t="s">
        <v>242</v>
      </c>
      <c r="BE130" s="163" t="s">
        <v>242</v>
      </c>
      <c r="BF130" s="163">
        <v>0</v>
      </c>
      <c r="BG130" s="163" cm="1">
        <f t="array" ref="BG130">+ROUND(AVERAGE(SMALL((J130,P130,V130),{1;2})),0)</f>
        <v>172750</v>
      </c>
      <c r="BH130" s="163">
        <f t="shared" si="128"/>
        <v>32823</v>
      </c>
      <c r="BI130" s="163">
        <f t="shared" si="100"/>
        <v>5344898</v>
      </c>
      <c r="BK130" s="166">
        <f t="shared" si="129"/>
        <v>130750</v>
      </c>
      <c r="BL130" s="167">
        <f t="shared" si="130"/>
        <v>24843</v>
      </c>
      <c r="BM130" s="296">
        <f t="shared" si="90"/>
        <v>4045418</v>
      </c>
      <c r="BN130" s="166">
        <f t="shared" si="117"/>
        <v>186550</v>
      </c>
      <c r="BO130" s="167">
        <f t="shared" si="71"/>
        <v>35445</v>
      </c>
      <c r="BP130" s="296">
        <f t="shared" si="102"/>
        <v>5771870</v>
      </c>
      <c r="BR130" s="168">
        <f t="shared" si="131"/>
        <v>6010</v>
      </c>
      <c r="BS130" s="169">
        <f t="shared" si="83"/>
        <v>124740</v>
      </c>
      <c r="BT130" s="170">
        <f t="shared" si="84"/>
        <v>136760</v>
      </c>
      <c r="BU130" s="168">
        <f t="shared" si="103"/>
        <v>21218</v>
      </c>
      <c r="BV130" s="169">
        <f t="shared" si="120"/>
        <v>158665</v>
      </c>
      <c r="BW130" s="170">
        <f t="shared" si="121"/>
        <v>201101</v>
      </c>
    </row>
    <row r="131" spans="2:75" s="131" customFormat="1" ht="39" customHeight="1" x14ac:dyDescent="0.25">
      <c r="B131" s="334">
        <v>111</v>
      </c>
      <c r="C131" s="505"/>
      <c r="D131" s="206" t="s">
        <v>148</v>
      </c>
      <c r="E131" s="505"/>
      <c r="F131" s="206">
        <v>50</v>
      </c>
      <c r="G131" s="204">
        <v>159500</v>
      </c>
      <c r="H131" s="200">
        <f t="shared" si="62"/>
        <v>30305</v>
      </c>
      <c r="I131" s="201">
        <f t="shared" si="63"/>
        <v>9490250</v>
      </c>
      <c r="J131" s="243">
        <v>230450.00000000003</v>
      </c>
      <c r="K131" s="212">
        <f t="shared" si="104"/>
        <v>43786</v>
      </c>
      <c r="L131" s="254">
        <f t="shared" si="105"/>
        <v>13711800</v>
      </c>
      <c r="M131" s="343">
        <v>135000</v>
      </c>
      <c r="N131" s="343">
        <f t="shared" si="132"/>
        <v>25650</v>
      </c>
      <c r="O131" s="343">
        <f t="shared" si="133"/>
        <v>6750000</v>
      </c>
      <c r="P131" s="258">
        <f t="shared" si="108"/>
        <v>155500</v>
      </c>
      <c r="Q131" s="202">
        <f t="shared" si="122"/>
        <v>29545</v>
      </c>
      <c r="R131" s="201">
        <v>7775000</v>
      </c>
      <c r="S131" s="262"/>
      <c r="T131" s="204">
        <f t="shared" si="64"/>
        <v>0</v>
      </c>
      <c r="U131" s="204">
        <f t="shared" si="65"/>
        <v>0</v>
      </c>
      <c r="V131" s="261">
        <v>210000</v>
      </c>
      <c r="W131" s="205">
        <f t="shared" si="66"/>
        <v>39900</v>
      </c>
      <c r="X131" s="204">
        <f t="shared" si="109"/>
        <v>12495000</v>
      </c>
      <c r="Y131" s="544"/>
      <c r="Z131" s="545"/>
      <c r="AA131" s="546"/>
      <c r="AB131" s="544"/>
      <c r="AC131" s="545"/>
      <c r="AD131" s="546"/>
      <c r="AE131" s="164">
        <f t="shared" si="123"/>
        <v>147250</v>
      </c>
      <c r="AF131" s="162">
        <f t="shared" si="110"/>
        <v>27978</v>
      </c>
      <c r="AG131" s="163">
        <f t="shared" si="111"/>
        <v>8761400</v>
      </c>
      <c r="AH131" s="163" cm="1">
        <f t="array" ref="AH131">+ROUND(AVERAGE(SMALL((J131,P131,V131,Y131),{1;2})),0)</f>
        <v>182750</v>
      </c>
      <c r="AI131" s="163">
        <f t="shared" si="124"/>
        <v>34723</v>
      </c>
      <c r="AJ131" s="328">
        <f t="shared" si="125"/>
        <v>10873650</v>
      </c>
      <c r="AK131" s="286"/>
      <c r="AL131" s="162">
        <f t="shared" si="134"/>
        <v>147250</v>
      </c>
      <c r="AM131" s="163">
        <f t="shared" si="68"/>
        <v>27978</v>
      </c>
      <c r="AN131" s="163">
        <f t="shared" si="56"/>
        <v>8761400</v>
      </c>
      <c r="AO131" s="163">
        <f t="shared" si="112"/>
        <v>198650</v>
      </c>
      <c r="AP131" s="163">
        <f t="shared" si="126"/>
        <v>37744</v>
      </c>
      <c r="AQ131" s="163">
        <f t="shared" si="99"/>
        <v>11819700</v>
      </c>
      <c r="AR131" s="260"/>
      <c r="AS131" s="290">
        <f t="shared" si="57"/>
        <v>12760</v>
      </c>
      <c r="AT131" s="165"/>
      <c r="AU131" s="164">
        <f t="shared" si="113"/>
        <v>146740</v>
      </c>
      <c r="AV131" s="162">
        <f t="shared" si="69"/>
        <v>27881</v>
      </c>
      <c r="AW131" s="163">
        <f t="shared" si="58"/>
        <v>8731050</v>
      </c>
      <c r="AX131" s="163">
        <f t="shared" si="114"/>
        <v>195964</v>
      </c>
      <c r="AY131" s="163">
        <f t="shared" si="127"/>
        <v>37233</v>
      </c>
      <c r="AZ131" s="163">
        <f t="shared" si="115"/>
        <v>11659850</v>
      </c>
      <c r="BA131" s="260"/>
      <c r="BB131" s="291" t="e">
        <f t="shared" si="59"/>
        <v>#VALUE!</v>
      </c>
      <c r="BD131" s="163" t="s">
        <v>242</v>
      </c>
      <c r="BE131" s="163" t="s">
        <v>242</v>
      </c>
      <c r="BF131" s="163">
        <v>0</v>
      </c>
      <c r="BG131" s="163" cm="1">
        <f t="array" ref="BG131">+ROUND(AVERAGE(SMALL((J131,P131,V131),{1;2})),0)</f>
        <v>182750</v>
      </c>
      <c r="BH131" s="163">
        <f t="shared" si="128"/>
        <v>34723</v>
      </c>
      <c r="BI131" s="163">
        <f t="shared" si="100"/>
        <v>10873650</v>
      </c>
      <c r="BK131" s="166">
        <f t="shared" si="129"/>
        <v>147250</v>
      </c>
      <c r="BL131" s="167">
        <f t="shared" si="130"/>
        <v>27978</v>
      </c>
      <c r="BM131" s="296">
        <f t="shared" si="90"/>
        <v>8761400</v>
      </c>
      <c r="BN131" s="166">
        <f t="shared" si="117"/>
        <v>191983</v>
      </c>
      <c r="BO131" s="167">
        <f t="shared" si="71"/>
        <v>36477</v>
      </c>
      <c r="BP131" s="296">
        <f t="shared" si="102"/>
        <v>11423000</v>
      </c>
      <c r="BR131" s="168">
        <f t="shared" si="131"/>
        <v>17324</v>
      </c>
      <c r="BS131" s="169">
        <f t="shared" si="83"/>
        <v>129926</v>
      </c>
      <c r="BT131" s="170">
        <f t="shared" si="84"/>
        <v>164574</v>
      </c>
      <c r="BU131" s="168">
        <f t="shared" si="103"/>
        <v>38743</v>
      </c>
      <c r="BV131" s="169">
        <f t="shared" si="120"/>
        <v>159907</v>
      </c>
      <c r="BW131" s="170">
        <f t="shared" si="121"/>
        <v>237393</v>
      </c>
    </row>
    <row r="132" spans="2:75" s="131" customFormat="1" ht="39" customHeight="1" x14ac:dyDescent="0.25">
      <c r="B132" s="334">
        <v>112</v>
      </c>
      <c r="C132" s="505"/>
      <c r="D132" s="206" t="s">
        <v>150</v>
      </c>
      <c r="E132" s="505"/>
      <c r="F132" s="206">
        <v>54</v>
      </c>
      <c r="G132" s="204">
        <v>161700</v>
      </c>
      <c r="H132" s="200">
        <f t="shared" si="62"/>
        <v>30723</v>
      </c>
      <c r="I132" s="201">
        <f t="shared" si="63"/>
        <v>10390842</v>
      </c>
      <c r="J132" s="243">
        <v>232870.00000000003</v>
      </c>
      <c r="K132" s="212">
        <f t="shared" si="104"/>
        <v>44245</v>
      </c>
      <c r="L132" s="254">
        <f t="shared" si="105"/>
        <v>14964210</v>
      </c>
      <c r="M132" s="343">
        <v>135000</v>
      </c>
      <c r="N132" s="343">
        <f t="shared" si="132"/>
        <v>25650</v>
      </c>
      <c r="O132" s="343">
        <f t="shared" si="133"/>
        <v>7290000</v>
      </c>
      <c r="P132" s="258">
        <f t="shared" si="108"/>
        <v>155500</v>
      </c>
      <c r="Q132" s="202">
        <f t="shared" si="122"/>
        <v>29545</v>
      </c>
      <c r="R132" s="201">
        <v>8397000</v>
      </c>
      <c r="S132" s="262"/>
      <c r="T132" s="204">
        <f t="shared" si="64"/>
        <v>0</v>
      </c>
      <c r="U132" s="204">
        <f t="shared" si="65"/>
        <v>0</v>
      </c>
      <c r="V132" s="261">
        <v>190000</v>
      </c>
      <c r="W132" s="205">
        <f t="shared" si="66"/>
        <v>36100</v>
      </c>
      <c r="X132" s="204">
        <f t="shared" si="109"/>
        <v>12209400</v>
      </c>
      <c r="Y132" s="544"/>
      <c r="Z132" s="545"/>
      <c r="AA132" s="546"/>
      <c r="AB132" s="544"/>
      <c r="AC132" s="545"/>
      <c r="AD132" s="546"/>
      <c r="AE132" s="164">
        <f t="shared" si="123"/>
        <v>148350</v>
      </c>
      <c r="AF132" s="162">
        <f t="shared" si="110"/>
        <v>28187</v>
      </c>
      <c r="AG132" s="163">
        <f t="shared" si="111"/>
        <v>9532998</v>
      </c>
      <c r="AH132" s="163" cm="1">
        <f t="array" ref="AH132">+ROUND(AVERAGE(SMALL((J132,P132,V132,Y132),{1;2})),0)</f>
        <v>172750</v>
      </c>
      <c r="AI132" s="163">
        <f t="shared" si="124"/>
        <v>32823</v>
      </c>
      <c r="AJ132" s="328">
        <f t="shared" si="125"/>
        <v>11100942</v>
      </c>
      <c r="AK132" s="286"/>
      <c r="AL132" s="162">
        <f t="shared" si="134"/>
        <v>148350</v>
      </c>
      <c r="AM132" s="163">
        <f t="shared" si="68"/>
        <v>28187</v>
      </c>
      <c r="AN132" s="163">
        <f t="shared" si="56"/>
        <v>9532998</v>
      </c>
      <c r="AO132" s="163">
        <f t="shared" si="112"/>
        <v>192790</v>
      </c>
      <c r="AP132" s="163">
        <f t="shared" si="126"/>
        <v>36630</v>
      </c>
      <c r="AQ132" s="163">
        <f t="shared" si="99"/>
        <v>12388680</v>
      </c>
      <c r="AR132" s="260"/>
      <c r="AS132" s="290">
        <f t="shared" si="57"/>
        <v>13952</v>
      </c>
      <c r="AT132" s="165"/>
      <c r="AU132" s="164">
        <f t="shared" si="113"/>
        <v>147748</v>
      </c>
      <c r="AV132" s="162">
        <f t="shared" si="69"/>
        <v>28072</v>
      </c>
      <c r="AW132" s="163">
        <f t="shared" si="58"/>
        <v>9494280</v>
      </c>
      <c r="AX132" s="163">
        <f t="shared" si="114"/>
        <v>190195</v>
      </c>
      <c r="AY132" s="163">
        <f t="shared" si="127"/>
        <v>36137</v>
      </c>
      <c r="AZ132" s="163">
        <f t="shared" si="115"/>
        <v>12221928</v>
      </c>
      <c r="BA132" s="260"/>
      <c r="BB132" s="291" t="e">
        <f t="shared" si="59"/>
        <v>#VALUE!</v>
      </c>
      <c r="BD132" s="163" t="s">
        <v>242</v>
      </c>
      <c r="BE132" s="163" t="s">
        <v>242</v>
      </c>
      <c r="BF132" s="163">
        <v>0</v>
      </c>
      <c r="BG132" s="163" cm="1">
        <f t="array" ref="BG132">+ROUND(AVERAGE(SMALL((J132,P132,V132),{1;2})),0)</f>
        <v>172750</v>
      </c>
      <c r="BH132" s="163">
        <f t="shared" si="128"/>
        <v>32823</v>
      </c>
      <c r="BI132" s="163">
        <f t="shared" si="100"/>
        <v>11100942</v>
      </c>
      <c r="BK132" s="166">
        <f t="shared" ref="BK132:BK162" si="135">ROUND(AVERAGE(G132,M132),0)</f>
        <v>148350</v>
      </c>
      <c r="BL132" s="167">
        <f t="shared" ref="BL132:BL162" si="136">+ROUND(BK132*19%,0)</f>
        <v>28187</v>
      </c>
      <c r="BM132" s="296">
        <f t="shared" ref="BM132:BM162" si="137">ROUND((BK132+BL132)*F132,0)</f>
        <v>9532998</v>
      </c>
      <c r="BN132" s="166">
        <f t="shared" si="117"/>
        <v>199457</v>
      </c>
      <c r="BO132" s="167">
        <f t="shared" si="71"/>
        <v>37897</v>
      </c>
      <c r="BP132" s="296">
        <f t="shared" si="102"/>
        <v>12817116</v>
      </c>
      <c r="BR132" s="168">
        <f t="shared" si="131"/>
        <v>18880</v>
      </c>
      <c r="BS132" s="169">
        <f t="shared" si="83"/>
        <v>129470</v>
      </c>
      <c r="BT132" s="170">
        <f t="shared" si="84"/>
        <v>167230</v>
      </c>
      <c r="BU132" s="168">
        <f t="shared" si="103"/>
        <v>38760</v>
      </c>
      <c r="BV132" s="169">
        <f t="shared" si="120"/>
        <v>154030</v>
      </c>
      <c r="BW132" s="170">
        <f t="shared" si="121"/>
        <v>231550</v>
      </c>
    </row>
    <row r="133" spans="2:75" s="131" customFormat="1" ht="39" customHeight="1" x14ac:dyDescent="0.25">
      <c r="B133" s="334">
        <v>113</v>
      </c>
      <c r="C133" s="505"/>
      <c r="D133" s="206" t="s">
        <v>149</v>
      </c>
      <c r="E133" s="505"/>
      <c r="F133" s="206">
        <v>36</v>
      </c>
      <c r="G133" s="204">
        <v>173800</v>
      </c>
      <c r="H133" s="200">
        <f t="shared" si="62"/>
        <v>33022</v>
      </c>
      <c r="I133" s="201">
        <f t="shared" si="63"/>
        <v>7445592</v>
      </c>
      <c r="J133" s="243">
        <v>246180.00000000003</v>
      </c>
      <c r="K133" s="212">
        <f t="shared" si="104"/>
        <v>46774</v>
      </c>
      <c r="L133" s="254">
        <f t="shared" si="105"/>
        <v>10546344</v>
      </c>
      <c r="M133" s="343">
        <v>135000</v>
      </c>
      <c r="N133" s="343">
        <f t="shared" si="132"/>
        <v>25650</v>
      </c>
      <c r="O133" s="343">
        <f t="shared" si="133"/>
        <v>4860000</v>
      </c>
      <c r="P133" s="258">
        <f t="shared" si="108"/>
        <v>155500</v>
      </c>
      <c r="Q133" s="202">
        <f t="shared" si="122"/>
        <v>29545</v>
      </c>
      <c r="R133" s="201">
        <v>5598000</v>
      </c>
      <c r="S133" s="262"/>
      <c r="T133" s="204">
        <f t="shared" si="64"/>
        <v>0</v>
      </c>
      <c r="U133" s="204">
        <f t="shared" si="65"/>
        <v>0</v>
      </c>
      <c r="V133" s="261">
        <v>220000</v>
      </c>
      <c r="W133" s="205">
        <f t="shared" si="66"/>
        <v>41800</v>
      </c>
      <c r="X133" s="204">
        <f t="shared" si="109"/>
        <v>9424800</v>
      </c>
      <c r="Y133" s="544"/>
      <c r="Z133" s="545"/>
      <c r="AA133" s="546"/>
      <c r="AB133" s="544"/>
      <c r="AC133" s="545"/>
      <c r="AD133" s="546"/>
      <c r="AE133" s="164">
        <f t="shared" si="123"/>
        <v>154400</v>
      </c>
      <c r="AF133" s="162">
        <f t="shared" si="110"/>
        <v>29336</v>
      </c>
      <c r="AG133" s="163">
        <f t="shared" si="111"/>
        <v>6614496</v>
      </c>
      <c r="AH133" s="163" cm="1">
        <f t="array" ref="AH133">+ROUND(AVERAGE(SMALL((J133,P133,V133,Y133),{1;2})),0)</f>
        <v>187750</v>
      </c>
      <c r="AI133" s="163">
        <f t="shared" si="124"/>
        <v>35673</v>
      </c>
      <c r="AJ133" s="328">
        <f t="shared" si="125"/>
        <v>8043228</v>
      </c>
      <c r="AK133" s="286"/>
      <c r="AL133" s="162">
        <f t="shared" si="134"/>
        <v>154400</v>
      </c>
      <c r="AM133" s="163">
        <f t="shared" si="68"/>
        <v>29336</v>
      </c>
      <c r="AN133" s="163">
        <f t="shared" si="56"/>
        <v>6614496</v>
      </c>
      <c r="AO133" s="163">
        <f t="shared" si="112"/>
        <v>207227</v>
      </c>
      <c r="AP133" s="163">
        <f t="shared" si="126"/>
        <v>39373</v>
      </c>
      <c r="AQ133" s="163">
        <f t="shared" si="99"/>
        <v>8877600</v>
      </c>
      <c r="AR133" s="260"/>
      <c r="AS133" s="290">
        <f t="shared" si="57"/>
        <v>20624</v>
      </c>
      <c r="AT133" s="165"/>
      <c r="AU133" s="164">
        <f t="shared" si="113"/>
        <v>153176</v>
      </c>
      <c r="AV133" s="162">
        <f t="shared" si="69"/>
        <v>29103</v>
      </c>
      <c r="AW133" s="163">
        <f t="shared" si="58"/>
        <v>6562044</v>
      </c>
      <c r="AX133" s="163">
        <f t="shared" si="114"/>
        <v>203455</v>
      </c>
      <c r="AY133" s="163">
        <f t="shared" si="127"/>
        <v>38656</v>
      </c>
      <c r="AZ133" s="163">
        <f t="shared" si="115"/>
        <v>8715996</v>
      </c>
      <c r="BA133" s="260"/>
      <c r="BB133" s="291" t="e">
        <f t="shared" si="59"/>
        <v>#VALUE!</v>
      </c>
      <c r="BD133" s="163" t="s">
        <v>242</v>
      </c>
      <c r="BE133" s="163" t="s">
        <v>242</v>
      </c>
      <c r="BF133" s="163">
        <v>0</v>
      </c>
      <c r="BG133" s="163" cm="1">
        <f t="array" ref="BG133">+ROUND(AVERAGE(SMALL((J133,P133,V133),{1;2})),0)</f>
        <v>187750</v>
      </c>
      <c r="BH133" s="163">
        <f t="shared" si="128"/>
        <v>35673</v>
      </c>
      <c r="BI133" s="163">
        <f t="shared" si="100"/>
        <v>8043228</v>
      </c>
      <c r="BK133" s="166">
        <f t="shared" si="135"/>
        <v>154400</v>
      </c>
      <c r="BL133" s="167">
        <f t="shared" si="136"/>
        <v>29336</v>
      </c>
      <c r="BM133" s="296">
        <f t="shared" si="137"/>
        <v>6614496</v>
      </c>
      <c r="BN133" s="166">
        <f t="shared" si="117"/>
        <v>197227</v>
      </c>
      <c r="BO133" s="167">
        <f t="shared" si="71"/>
        <v>37473</v>
      </c>
      <c r="BP133" s="296">
        <f t="shared" si="102"/>
        <v>8449200</v>
      </c>
      <c r="BR133" s="168">
        <f t="shared" si="131"/>
        <v>27436</v>
      </c>
      <c r="BS133" s="169">
        <f t="shared" si="83"/>
        <v>126964</v>
      </c>
      <c r="BT133" s="170">
        <f t="shared" si="84"/>
        <v>181836</v>
      </c>
      <c r="BU133" s="168">
        <f t="shared" si="103"/>
        <v>46670</v>
      </c>
      <c r="BV133" s="169">
        <f t="shared" si="120"/>
        <v>160557</v>
      </c>
      <c r="BW133" s="170">
        <f t="shared" si="121"/>
        <v>253897</v>
      </c>
    </row>
    <row r="134" spans="2:75" s="131" customFormat="1" ht="39" customHeight="1" x14ac:dyDescent="0.25">
      <c r="B134" s="334">
        <v>114</v>
      </c>
      <c r="C134" s="505"/>
      <c r="D134" s="206" t="s">
        <v>151</v>
      </c>
      <c r="E134" s="505"/>
      <c r="F134" s="206">
        <v>32</v>
      </c>
      <c r="G134" s="204">
        <v>152900</v>
      </c>
      <c r="H134" s="200">
        <f t="shared" si="62"/>
        <v>29051</v>
      </c>
      <c r="I134" s="201">
        <f t="shared" si="63"/>
        <v>5822432</v>
      </c>
      <c r="J134" s="243">
        <v>226490.00000000003</v>
      </c>
      <c r="K134" s="212">
        <f t="shared" si="104"/>
        <v>43033</v>
      </c>
      <c r="L134" s="254">
        <f t="shared" si="105"/>
        <v>8624736</v>
      </c>
      <c r="M134" s="343">
        <v>135000</v>
      </c>
      <c r="N134" s="343">
        <f t="shared" si="132"/>
        <v>25650</v>
      </c>
      <c r="O134" s="343">
        <f t="shared" si="133"/>
        <v>4320000</v>
      </c>
      <c r="P134" s="258">
        <f t="shared" si="108"/>
        <v>155500</v>
      </c>
      <c r="Q134" s="202">
        <f t="shared" si="122"/>
        <v>29545</v>
      </c>
      <c r="R134" s="201">
        <v>4976000</v>
      </c>
      <c r="S134" s="262"/>
      <c r="T134" s="204">
        <f t="shared" si="64"/>
        <v>0</v>
      </c>
      <c r="U134" s="204">
        <f t="shared" si="65"/>
        <v>0</v>
      </c>
      <c r="V134" s="261">
        <v>250000</v>
      </c>
      <c r="W134" s="205">
        <f t="shared" si="66"/>
        <v>47500</v>
      </c>
      <c r="X134" s="204">
        <f t="shared" si="109"/>
        <v>9520000</v>
      </c>
      <c r="Y134" s="544"/>
      <c r="Z134" s="545"/>
      <c r="AA134" s="546"/>
      <c r="AB134" s="544"/>
      <c r="AC134" s="545"/>
      <c r="AD134" s="546"/>
      <c r="AE134" s="164">
        <f t="shared" si="123"/>
        <v>143950</v>
      </c>
      <c r="AF134" s="162">
        <f t="shared" si="110"/>
        <v>27351</v>
      </c>
      <c r="AG134" s="163">
        <f t="shared" si="111"/>
        <v>5481632</v>
      </c>
      <c r="AH134" s="163" cm="1">
        <f t="array" ref="AH134">+ROUND(AVERAGE(SMALL((J134,P134,V134,Y134),{1;2})),0)</f>
        <v>190995</v>
      </c>
      <c r="AI134" s="163">
        <f t="shared" si="124"/>
        <v>36289</v>
      </c>
      <c r="AJ134" s="328">
        <f t="shared" si="125"/>
        <v>7273088</v>
      </c>
      <c r="AK134" s="286"/>
      <c r="AL134" s="162">
        <f t="shared" si="134"/>
        <v>143950</v>
      </c>
      <c r="AM134" s="163">
        <f t="shared" si="68"/>
        <v>27351</v>
      </c>
      <c r="AN134" s="163">
        <f t="shared" si="56"/>
        <v>5481632</v>
      </c>
      <c r="AO134" s="163">
        <f t="shared" si="112"/>
        <v>210663</v>
      </c>
      <c r="AP134" s="163">
        <f t="shared" si="126"/>
        <v>40026</v>
      </c>
      <c r="AQ134" s="163">
        <f t="shared" si="99"/>
        <v>8022048</v>
      </c>
      <c r="AR134" s="260"/>
      <c r="AS134" s="290">
        <f t="shared" si="57"/>
        <v>9228</v>
      </c>
      <c r="AT134" s="165"/>
      <c r="AU134" s="164">
        <f t="shared" si="113"/>
        <v>143672</v>
      </c>
      <c r="AV134" s="162">
        <f t="shared" si="69"/>
        <v>27298</v>
      </c>
      <c r="AW134" s="163">
        <f t="shared" si="58"/>
        <v>5471040</v>
      </c>
      <c r="AX134" s="163">
        <f t="shared" si="114"/>
        <v>206494</v>
      </c>
      <c r="AY134" s="163">
        <f t="shared" si="127"/>
        <v>39234</v>
      </c>
      <c r="AZ134" s="163">
        <f t="shared" si="115"/>
        <v>7863296</v>
      </c>
      <c r="BA134" s="260"/>
      <c r="BB134" s="291" t="e">
        <f t="shared" si="59"/>
        <v>#VALUE!</v>
      </c>
      <c r="BD134" s="163" t="s">
        <v>242</v>
      </c>
      <c r="BE134" s="163" t="s">
        <v>242</v>
      </c>
      <c r="BF134" s="163">
        <v>0</v>
      </c>
      <c r="BG134" s="163" cm="1">
        <f t="array" ref="BG134">+ROUND(AVERAGE(SMALL((J134,P134,V134),{1;2})),0)</f>
        <v>190995</v>
      </c>
      <c r="BH134" s="163">
        <f t="shared" si="128"/>
        <v>36289</v>
      </c>
      <c r="BI134" s="163">
        <f t="shared" si="100"/>
        <v>7273088</v>
      </c>
      <c r="BK134" s="166">
        <f t="shared" si="135"/>
        <v>143950</v>
      </c>
      <c r="BL134" s="167">
        <f t="shared" si="136"/>
        <v>27351</v>
      </c>
      <c r="BM134" s="296">
        <f t="shared" si="137"/>
        <v>5481632</v>
      </c>
      <c r="BN134" s="166">
        <f t="shared" si="117"/>
        <v>200663</v>
      </c>
      <c r="BO134" s="167">
        <f t="shared" si="71"/>
        <v>38126</v>
      </c>
      <c r="BP134" s="296">
        <f t="shared" si="102"/>
        <v>7641248</v>
      </c>
      <c r="BR134" s="168">
        <f t="shared" si="131"/>
        <v>12657</v>
      </c>
      <c r="BS134" s="169">
        <f t="shared" si="83"/>
        <v>131293</v>
      </c>
      <c r="BT134" s="170">
        <f t="shared" si="84"/>
        <v>156607</v>
      </c>
      <c r="BU134" s="168">
        <f t="shared" si="103"/>
        <v>49198</v>
      </c>
      <c r="BV134" s="169">
        <f t="shared" si="120"/>
        <v>161465</v>
      </c>
      <c r="BW134" s="170">
        <f t="shared" si="121"/>
        <v>259861</v>
      </c>
    </row>
    <row r="135" spans="2:75" s="131" customFormat="1" ht="39" customHeight="1" x14ac:dyDescent="0.25">
      <c r="B135" s="334">
        <v>115</v>
      </c>
      <c r="C135" s="505"/>
      <c r="D135" s="206" t="s">
        <v>152</v>
      </c>
      <c r="E135" s="505"/>
      <c r="F135" s="206">
        <v>48</v>
      </c>
      <c r="G135" s="204">
        <v>174900</v>
      </c>
      <c r="H135" s="200">
        <f t="shared" si="62"/>
        <v>33231</v>
      </c>
      <c r="I135" s="201">
        <f t="shared" si="63"/>
        <v>9990288</v>
      </c>
      <c r="J135" s="243">
        <v>256190.00000000003</v>
      </c>
      <c r="K135" s="212">
        <f t="shared" si="104"/>
        <v>48676</v>
      </c>
      <c r="L135" s="254">
        <f t="shared" si="105"/>
        <v>14633568</v>
      </c>
      <c r="M135" s="343">
        <v>135000</v>
      </c>
      <c r="N135" s="343">
        <f t="shared" si="132"/>
        <v>25650</v>
      </c>
      <c r="O135" s="343">
        <f t="shared" si="133"/>
        <v>6480000</v>
      </c>
      <c r="P135" s="258">
        <f t="shared" si="108"/>
        <v>155500</v>
      </c>
      <c r="Q135" s="202">
        <f t="shared" si="122"/>
        <v>29545</v>
      </c>
      <c r="R135" s="201">
        <v>7464000</v>
      </c>
      <c r="S135" s="262"/>
      <c r="T135" s="204">
        <f t="shared" si="64"/>
        <v>0</v>
      </c>
      <c r="U135" s="204">
        <f t="shared" si="65"/>
        <v>0</v>
      </c>
      <c r="V135" s="261">
        <v>310000</v>
      </c>
      <c r="W135" s="205">
        <f t="shared" si="66"/>
        <v>58900</v>
      </c>
      <c r="X135" s="204">
        <f t="shared" si="109"/>
        <v>17707200</v>
      </c>
      <c r="Y135" s="544"/>
      <c r="Z135" s="545"/>
      <c r="AA135" s="546"/>
      <c r="AB135" s="544"/>
      <c r="AC135" s="545"/>
      <c r="AD135" s="546"/>
      <c r="AE135" s="164">
        <f t="shared" si="123"/>
        <v>154950</v>
      </c>
      <c r="AF135" s="162">
        <f t="shared" si="110"/>
        <v>29441</v>
      </c>
      <c r="AG135" s="163">
        <f t="shared" si="111"/>
        <v>8850768</v>
      </c>
      <c r="AH135" s="163" cm="1">
        <f t="array" ref="AH135">+ROUND(AVERAGE(SMALL((J135,P135,V135,Y135),{1;2})),0)</f>
        <v>205845</v>
      </c>
      <c r="AI135" s="163">
        <f t="shared" si="124"/>
        <v>39111</v>
      </c>
      <c r="AJ135" s="328">
        <f t="shared" si="125"/>
        <v>11757888</v>
      </c>
      <c r="AK135" s="286"/>
      <c r="AL135" s="162">
        <f t="shared" si="134"/>
        <v>154950</v>
      </c>
      <c r="AM135" s="163">
        <f t="shared" si="68"/>
        <v>29441</v>
      </c>
      <c r="AN135" s="163">
        <f t="shared" si="56"/>
        <v>8850768</v>
      </c>
      <c r="AO135" s="163">
        <f t="shared" si="112"/>
        <v>240563</v>
      </c>
      <c r="AP135" s="163">
        <f t="shared" si="126"/>
        <v>45707</v>
      </c>
      <c r="AQ135" s="163">
        <f t="shared" si="99"/>
        <v>13740960</v>
      </c>
      <c r="AR135" s="260"/>
      <c r="AS135" s="290">
        <f t="shared" si="57"/>
        <v>21240</v>
      </c>
      <c r="AT135" s="165"/>
      <c r="AU135" s="164">
        <f t="shared" si="113"/>
        <v>153660</v>
      </c>
      <c r="AV135" s="162">
        <f t="shared" si="69"/>
        <v>29195</v>
      </c>
      <c r="AW135" s="163">
        <f t="shared" si="58"/>
        <v>8777040</v>
      </c>
      <c r="AX135" s="163">
        <f t="shared" si="114"/>
        <v>231145</v>
      </c>
      <c r="AY135" s="163">
        <f t="shared" si="127"/>
        <v>43918</v>
      </c>
      <c r="AZ135" s="163">
        <f t="shared" si="115"/>
        <v>13203024</v>
      </c>
      <c r="BA135" s="260"/>
      <c r="BB135" s="291" t="e">
        <f t="shared" si="59"/>
        <v>#VALUE!</v>
      </c>
      <c r="BD135" s="163" t="s">
        <v>242</v>
      </c>
      <c r="BE135" s="163" t="s">
        <v>242</v>
      </c>
      <c r="BF135" s="163">
        <v>0</v>
      </c>
      <c r="BG135" s="163" cm="1">
        <f t="array" ref="BG135">+ROUND(AVERAGE(SMALL((J135,P135,V135),{1;2})),0)</f>
        <v>205845</v>
      </c>
      <c r="BH135" s="163">
        <f t="shared" si="128"/>
        <v>39111</v>
      </c>
      <c r="BI135" s="163">
        <f t="shared" si="100"/>
        <v>11757888</v>
      </c>
      <c r="BK135" s="166">
        <f t="shared" si="135"/>
        <v>154950</v>
      </c>
      <c r="BL135" s="167">
        <f t="shared" si="136"/>
        <v>29441</v>
      </c>
      <c r="BM135" s="296">
        <f t="shared" si="137"/>
        <v>8850768</v>
      </c>
      <c r="BN135" s="166">
        <f t="shared" si="117"/>
        <v>220563</v>
      </c>
      <c r="BO135" s="167">
        <f t="shared" si="71"/>
        <v>41907</v>
      </c>
      <c r="BP135" s="296">
        <f t="shared" si="102"/>
        <v>12598560</v>
      </c>
      <c r="BR135" s="168">
        <f t="shared" si="131"/>
        <v>28214</v>
      </c>
      <c r="BS135" s="169">
        <f t="shared" si="83"/>
        <v>126736</v>
      </c>
      <c r="BT135" s="170">
        <f t="shared" si="84"/>
        <v>183164</v>
      </c>
      <c r="BU135" s="168">
        <f t="shared" si="103"/>
        <v>78426</v>
      </c>
      <c r="BV135" s="169">
        <f t="shared" si="120"/>
        <v>162137</v>
      </c>
      <c r="BW135" s="170">
        <f t="shared" si="121"/>
        <v>318989</v>
      </c>
    </row>
    <row r="136" spans="2:75" s="131" customFormat="1" ht="39" customHeight="1" x14ac:dyDescent="0.25">
      <c r="B136" s="334">
        <v>116</v>
      </c>
      <c r="C136" s="505"/>
      <c r="D136" s="206" t="s">
        <v>153</v>
      </c>
      <c r="E136" s="505"/>
      <c r="F136" s="206">
        <v>32</v>
      </c>
      <c r="G136" s="204">
        <v>165000</v>
      </c>
      <c r="H136" s="200">
        <f t="shared" si="62"/>
        <v>31350</v>
      </c>
      <c r="I136" s="201">
        <f t="shared" si="63"/>
        <v>6283200</v>
      </c>
      <c r="J136" s="243">
        <v>247500.00000000003</v>
      </c>
      <c r="K136" s="212">
        <f t="shared" si="104"/>
        <v>47025</v>
      </c>
      <c r="L136" s="254">
        <f t="shared" si="105"/>
        <v>9424800</v>
      </c>
      <c r="M136" s="343">
        <v>135000</v>
      </c>
      <c r="N136" s="343">
        <f t="shared" si="132"/>
        <v>25650</v>
      </c>
      <c r="O136" s="343">
        <f t="shared" si="133"/>
        <v>4320000</v>
      </c>
      <c r="P136" s="258">
        <f t="shared" si="108"/>
        <v>155500</v>
      </c>
      <c r="Q136" s="202">
        <f t="shared" si="122"/>
        <v>29545</v>
      </c>
      <c r="R136" s="201">
        <v>4976000</v>
      </c>
      <c r="S136" s="262"/>
      <c r="T136" s="204">
        <f t="shared" si="64"/>
        <v>0</v>
      </c>
      <c r="U136" s="204">
        <f t="shared" si="65"/>
        <v>0</v>
      </c>
      <c r="V136" s="261">
        <v>190000</v>
      </c>
      <c r="W136" s="205">
        <f t="shared" si="66"/>
        <v>36100</v>
      </c>
      <c r="X136" s="204">
        <f t="shared" si="109"/>
        <v>7235200</v>
      </c>
      <c r="Y136" s="544"/>
      <c r="Z136" s="545"/>
      <c r="AA136" s="546"/>
      <c r="AB136" s="544"/>
      <c r="AC136" s="545"/>
      <c r="AD136" s="546"/>
      <c r="AE136" s="164">
        <f t="shared" si="123"/>
        <v>150000</v>
      </c>
      <c r="AF136" s="162">
        <f t="shared" si="110"/>
        <v>28500</v>
      </c>
      <c r="AG136" s="163">
        <f t="shared" si="111"/>
        <v>5712000</v>
      </c>
      <c r="AH136" s="163" cm="1">
        <f t="array" ref="AH136">+ROUND(AVERAGE(SMALL((J136,P136,V136,Y136),{1;2})),0)</f>
        <v>172750</v>
      </c>
      <c r="AI136" s="163">
        <f t="shared" si="124"/>
        <v>32823</v>
      </c>
      <c r="AJ136" s="328">
        <f t="shared" si="125"/>
        <v>6578336</v>
      </c>
      <c r="AK136" s="286"/>
      <c r="AL136" s="162">
        <f t="shared" si="134"/>
        <v>150000</v>
      </c>
      <c r="AM136" s="163">
        <f t="shared" si="68"/>
        <v>28500</v>
      </c>
      <c r="AN136" s="163">
        <f t="shared" si="56"/>
        <v>5712000</v>
      </c>
      <c r="AO136" s="163">
        <f t="shared" si="112"/>
        <v>197667</v>
      </c>
      <c r="AP136" s="163">
        <f t="shared" si="126"/>
        <v>37557</v>
      </c>
      <c r="AQ136" s="163">
        <f t="shared" si="99"/>
        <v>7527168</v>
      </c>
      <c r="AR136" s="260"/>
      <c r="AS136" s="290">
        <f t="shared" si="57"/>
        <v>15752</v>
      </c>
      <c r="AT136" s="165"/>
      <c r="AU136" s="164">
        <f t="shared" si="113"/>
        <v>149248</v>
      </c>
      <c r="AV136" s="162">
        <f t="shared" si="69"/>
        <v>28357</v>
      </c>
      <c r="AW136" s="163">
        <f t="shared" si="58"/>
        <v>5683360</v>
      </c>
      <c r="AX136" s="163">
        <f t="shared" si="114"/>
        <v>194097</v>
      </c>
      <c r="AY136" s="163">
        <f t="shared" si="127"/>
        <v>36878</v>
      </c>
      <c r="AZ136" s="163">
        <f t="shared" si="115"/>
        <v>7391200</v>
      </c>
      <c r="BA136" s="260"/>
      <c r="BB136" s="291" t="e">
        <f t="shared" si="59"/>
        <v>#VALUE!</v>
      </c>
      <c r="BD136" s="163" t="s">
        <v>242</v>
      </c>
      <c r="BE136" s="163" t="s">
        <v>242</v>
      </c>
      <c r="BF136" s="163">
        <v>0</v>
      </c>
      <c r="BG136" s="163" cm="1">
        <f t="array" ref="BG136">+ROUND(AVERAGE(SMALL((J136,P136,V136),{1;2})),0)</f>
        <v>172750</v>
      </c>
      <c r="BH136" s="163">
        <f t="shared" si="128"/>
        <v>32823</v>
      </c>
      <c r="BI136" s="163">
        <f t="shared" si="100"/>
        <v>6578336</v>
      </c>
      <c r="BK136" s="166">
        <f t="shared" si="135"/>
        <v>150000</v>
      </c>
      <c r="BL136" s="167">
        <f t="shared" si="136"/>
        <v>28500</v>
      </c>
      <c r="BM136" s="296">
        <f t="shared" si="137"/>
        <v>5712000</v>
      </c>
      <c r="BN136" s="166">
        <f t="shared" si="117"/>
        <v>237667</v>
      </c>
      <c r="BO136" s="167">
        <f t="shared" si="71"/>
        <v>45157</v>
      </c>
      <c r="BP136" s="296">
        <f t="shared" si="102"/>
        <v>9050368</v>
      </c>
      <c r="BR136" s="168">
        <f t="shared" si="131"/>
        <v>21213</v>
      </c>
      <c r="BS136" s="169">
        <f t="shared" si="83"/>
        <v>128787</v>
      </c>
      <c r="BT136" s="170">
        <f t="shared" si="84"/>
        <v>171213</v>
      </c>
      <c r="BU136" s="168">
        <f t="shared" si="103"/>
        <v>46477</v>
      </c>
      <c r="BV136" s="169">
        <f t="shared" si="120"/>
        <v>151190</v>
      </c>
      <c r="BW136" s="170">
        <f t="shared" si="121"/>
        <v>244144</v>
      </c>
    </row>
    <row r="137" spans="2:75" s="131" customFormat="1" ht="39" customHeight="1" x14ac:dyDescent="0.25">
      <c r="B137" s="334">
        <v>117</v>
      </c>
      <c r="C137" s="505"/>
      <c r="D137" s="206" t="s">
        <v>154</v>
      </c>
      <c r="E137" s="505"/>
      <c r="F137" s="206">
        <v>34</v>
      </c>
      <c r="G137" s="204">
        <v>181500</v>
      </c>
      <c r="H137" s="200">
        <f t="shared" si="62"/>
        <v>34485</v>
      </c>
      <c r="I137" s="201">
        <f t="shared" si="63"/>
        <v>7343490</v>
      </c>
      <c r="J137" s="243">
        <v>266750</v>
      </c>
      <c r="K137" s="212">
        <f t="shared" si="104"/>
        <v>50683</v>
      </c>
      <c r="L137" s="254">
        <f t="shared" si="105"/>
        <v>10792722</v>
      </c>
      <c r="M137" s="343">
        <v>135000</v>
      </c>
      <c r="N137" s="343">
        <f t="shared" si="132"/>
        <v>25650</v>
      </c>
      <c r="O137" s="343">
        <f t="shared" si="133"/>
        <v>4590000</v>
      </c>
      <c r="P137" s="258">
        <f t="shared" si="108"/>
        <v>155500</v>
      </c>
      <c r="Q137" s="202">
        <f t="shared" si="122"/>
        <v>29545</v>
      </c>
      <c r="R137" s="201">
        <v>5287000</v>
      </c>
      <c r="S137" s="262"/>
      <c r="T137" s="204">
        <f t="shared" si="64"/>
        <v>0</v>
      </c>
      <c r="U137" s="204">
        <f t="shared" si="65"/>
        <v>0</v>
      </c>
      <c r="V137" s="261">
        <v>180000</v>
      </c>
      <c r="W137" s="205">
        <f t="shared" si="66"/>
        <v>34200</v>
      </c>
      <c r="X137" s="204">
        <f t="shared" si="109"/>
        <v>7282800</v>
      </c>
      <c r="Y137" s="544"/>
      <c r="Z137" s="545"/>
      <c r="AA137" s="546"/>
      <c r="AB137" s="544"/>
      <c r="AC137" s="545"/>
      <c r="AD137" s="546"/>
      <c r="AE137" s="164">
        <f t="shared" si="123"/>
        <v>158250</v>
      </c>
      <c r="AF137" s="162">
        <f t="shared" si="110"/>
        <v>30068</v>
      </c>
      <c r="AG137" s="163">
        <f t="shared" si="111"/>
        <v>6402812</v>
      </c>
      <c r="AH137" s="163">
        <f>ROUND(AVERAGE(J137,P137,V137),0)</f>
        <v>200750</v>
      </c>
      <c r="AI137" s="163">
        <f t="shared" si="124"/>
        <v>38143</v>
      </c>
      <c r="AJ137" s="328">
        <f t="shared" si="125"/>
        <v>8122362</v>
      </c>
      <c r="AK137" s="286"/>
      <c r="AL137" s="162">
        <f t="shared" si="134"/>
        <v>158250</v>
      </c>
      <c r="AM137" s="163">
        <f t="shared" si="68"/>
        <v>30068</v>
      </c>
      <c r="AN137" s="163">
        <f t="shared" si="56"/>
        <v>6402812</v>
      </c>
      <c r="AO137" s="163">
        <f t="shared" si="112"/>
        <v>200750</v>
      </c>
      <c r="AP137" s="163">
        <f t="shared" si="126"/>
        <v>38143</v>
      </c>
      <c r="AQ137" s="163">
        <f t="shared" si="99"/>
        <v>8122362</v>
      </c>
      <c r="AR137" s="260"/>
      <c r="AS137" s="290">
        <f t="shared" si="57"/>
        <v>24967</v>
      </c>
      <c r="AT137" s="165"/>
      <c r="AU137" s="164">
        <f t="shared" si="113"/>
        <v>156533</v>
      </c>
      <c r="AV137" s="162">
        <f t="shared" si="69"/>
        <v>29741</v>
      </c>
      <c r="AW137" s="163">
        <f t="shared" si="58"/>
        <v>6333316</v>
      </c>
      <c r="AX137" s="163">
        <f t="shared" si="114"/>
        <v>195450</v>
      </c>
      <c r="AY137" s="163">
        <f t="shared" si="127"/>
        <v>37136</v>
      </c>
      <c r="AZ137" s="163">
        <f t="shared" si="115"/>
        <v>7907924</v>
      </c>
      <c r="BA137" s="260"/>
      <c r="BB137" s="291" t="e">
        <f t="shared" si="59"/>
        <v>#VALUE!</v>
      </c>
      <c r="BD137" s="163" t="s">
        <v>242</v>
      </c>
      <c r="BE137" s="163" t="s">
        <v>242</v>
      </c>
      <c r="BF137" s="163">
        <v>0</v>
      </c>
      <c r="BG137" s="163" cm="1">
        <f t="array" ref="BG137">+ROUND(AVERAGE(SMALL((J137,P137,V137),{1;2})),0)</f>
        <v>167750</v>
      </c>
      <c r="BH137" s="163">
        <f t="shared" si="128"/>
        <v>31873</v>
      </c>
      <c r="BI137" s="163">
        <f t="shared" si="100"/>
        <v>6787182</v>
      </c>
      <c r="BK137" s="166">
        <f t="shared" si="135"/>
        <v>158250</v>
      </c>
      <c r="BL137" s="167">
        <f t="shared" si="136"/>
        <v>30068</v>
      </c>
      <c r="BM137" s="296">
        <f t="shared" si="137"/>
        <v>6402812</v>
      </c>
      <c r="BN137" s="166">
        <f t="shared" si="117"/>
        <v>204083</v>
      </c>
      <c r="BO137" s="167">
        <f t="shared" si="71"/>
        <v>38776</v>
      </c>
      <c r="BP137" s="296">
        <f t="shared" si="102"/>
        <v>8257206</v>
      </c>
      <c r="BR137" s="168">
        <f t="shared" si="131"/>
        <v>32880</v>
      </c>
      <c r="BS137" s="169">
        <f t="shared" si="83"/>
        <v>125370</v>
      </c>
      <c r="BT137" s="170">
        <f t="shared" si="84"/>
        <v>191130</v>
      </c>
      <c r="BU137" s="168">
        <f t="shared" si="103"/>
        <v>58456</v>
      </c>
      <c r="BV137" s="169">
        <f t="shared" si="120"/>
        <v>142294</v>
      </c>
      <c r="BW137" s="170">
        <f t="shared" si="121"/>
        <v>259206</v>
      </c>
    </row>
    <row r="138" spans="2:75" s="131" customFormat="1" ht="39" customHeight="1" x14ac:dyDescent="0.25">
      <c r="B138" s="334">
        <v>118</v>
      </c>
      <c r="C138" s="505"/>
      <c r="D138" s="206" t="s">
        <v>155</v>
      </c>
      <c r="E138" s="505"/>
      <c r="F138" s="206">
        <v>48</v>
      </c>
      <c r="G138" s="204">
        <v>132000</v>
      </c>
      <c r="H138" s="200">
        <f t="shared" si="62"/>
        <v>25080</v>
      </c>
      <c r="I138" s="201">
        <f t="shared" si="63"/>
        <v>7539840</v>
      </c>
      <c r="J138" s="243">
        <v>205700.00000000003</v>
      </c>
      <c r="K138" s="212">
        <f t="shared" si="104"/>
        <v>39083</v>
      </c>
      <c r="L138" s="254">
        <f t="shared" si="105"/>
        <v>11749584</v>
      </c>
      <c r="M138" s="343">
        <v>135000</v>
      </c>
      <c r="N138" s="343">
        <f t="shared" si="132"/>
        <v>25650</v>
      </c>
      <c r="O138" s="343">
        <f t="shared" si="133"/>
        <v>6480000</v>
      </c>
      <c r="P138" s="258">
        <f t="shared" si="108"/>
        <v>155500</v>
      </c>
      <c r="Q138" s="202">
        <f t="shared" si="122"/>
        <v>29545</v>
      </c>
      <c r="R138" s="201">
        <v>7464000</v>
      </c>
      <c r="S138" s="262"/>
      <c r="T138" s="204">
        <f t="shared" si="64"/>
        <v>0</v>
      </c>
      <c r="U138" s="204">
        <f t="shared" si="65"/>
        <v>0</v>
      </c>
      <c r="V138" s="261">
        <v>280000</v>
      </c>
      <c r="W138" s="205">
        <f t="shared" si="66"/>
        <v>53200</v>
      </c>
      <c r="X138" s="204">
        <f t="shared" si="109"/>
        <v>15993600</v>
      </c>
      <c r="Y138" s="544"/>
      <c r="Z138" s="545"/>
      <c r="AA138" s="546"/>
      <c r="AB138" s="544"/>
      <c r="AC138" s="545"/>
      <c r="AD138" s="546"/>
      <c r="AE138" s="164">
        <f t="shared" si="123"/>
        <v>133500</v>
      </c>
      <c r="AF138" s="162">
        <f t="shared" si="110"/>
        <v>25365</v>
      </c>
      <c r="AG138" s="163">
        <f t="shared" si="111"/>
        <v>7625520</v>
      </c>
      <c r="AH138" s="163" cm="1">
        <f t="array" ref="AH138">+ROUND(AVERAGE(SMALL((J138,P138,V138,Y138),{1;2})),0)</f>
        <v>180600</v>
      </c>
      <c r="AI138" s="163">
        <f t="shared" si="124"/>
        <v>34314</v>
      </c>
      <c r="AJ138" s="328">
        <f t="shared" si="125"/>
        <v>10315872</v>
      </c>
      <c r="AK138" s="286"/>
      <c r="AL138" s="162">
        <f t="shared" si="134"/>
        <v>133500</v>
      </c>
      <c r="AM138" s="163">
        <f t="shared" si="68"/>
        <v>25365</v>
      </c>
      <c r="AN138" s="163">
        <f t="shared" si="56"/>
        <v>7625520</v>
      </c>
      <c r="AO138" s="163">
        <f t="shared" si="112"/>
        <v>213733</v>
      </c>
      <c r="AP138" s="163">
        <f t="shared" si="126"/>
        <v>40609</v>
      </c>
      <c r="AQ138" s="163">
        <f t="shared" si="99"/>
        <v>12208416</v>
      </c>
      <c r="AR138" s="260"/>
      <c r="AS138" s="290">
        <f t="shared" si="57"/>
        <v>-1492</v>
      </c>
      <c r="AT138" s="165"/>
      <c r="AU138" s="164">
        <f t="shared" si="113"/>
        <v>133492</v>
      </c>
      <c r="AV138" s="162">
        <f t="shared" si="69"/>
        <v>25363</v>
      </c>
      <c r="AW138" s="163">
        <f t="shared" si="58"/>
        <v>7625040</v>
      </c>
      <c r="AX138" s="163">
        <f t="shared" si="114"/>
        <v>207670</v>
      </c>
      <c r="AY138" s="163">
        <f t="shared" si="127"/>
        <v>39457</v>
      </c>
      <c r="AZ138" s="163">
        <f t="shared" si="115"/>
        <v>11862096</v>
      </c>
      <c r="BA138" s="260"/>
      <c r="BB138" s="291" t="e">
        <f t="shared" si="59"/>
        <v>#VALUE!</v>
      </c>
      <c r="BD138" s="163" t="s">
        <v>242</v>
      </c>
      <c r="BE138" s="163" t="s">
        <v>242</v>
      </c>
      <c r="BF138" s="163">
        <v>0</v>
      </c>
      <c r="BG138" s="163" cm="1">
        <f t="array" ref="BG138">+ROUND(AVERAGE(SMALL((J138,P138,V138),{1;2})),0)</f>
        <v>180600</v>
      </c>
      <c r="BH138" s="163">
        <f t="shared" si="128"/>
        <v>34314</v>
      </c>
      <c r="BI138" s="163">
        <f t="shared" si="100"/>
        <v>10315872</v>
      </c>
      <c r="BK138" s="166">
        <f t="shared" si="135"/>
        <v>133500</v>
      </c>
      <c r="BL138" s="167">
        <f t="shared" si="136"/>
        <v>25365</v>
      </c>
      <c r="BM138" s="296">
        <f t="shared" si="137"/>
        <v>7625520</v>
      </c>
      <c r="BN138" s="166">
        <f t="shared" si="117"/>
        <v>180400</v>
      </c>
      <c r="BO138" s="167">
        <f t="shared" si="71"/>
        <v>34276</v>
      </c>
      <c r="BP138" s="296">
        <f t="shared" si="102"/>
        <v>10304448</v>
      </c>
      <c r="BR138" s="168">
        <f t="shared" si="131"/>
        <v>2121</v>
      </c>
      <c r="BS138" s="169">
        <f t="shared" si="83"/>
        <v>131379</v>
      </c>
      <c r="BT138" s="170">
        <f t="shared" si="84"/>
        <v>135621</v>
      </c>
      <c r="BU138" s="168">
        <f t="shared" si="103"/>
        <v>62638</v>
      </c>
      <c r="BV138" s="169">
        <f t="shared" si="120"/>
        <v>151095</v>
      </c>
      <c r="BW138" s="170">
        <f t="shared" si="121"/>
        <v>276371</v>
      </c>
    </row>
    <row r="139" spans="2:75" s="131" customFormat="1" ht="39" customHeight="1" x14ac:dyDescent="0.25">
      <c r="B139" s="334">
        <v>119</v>
      </c>
      <c r="C139" s="505"/>
      <c r="D139" s="206" t="s">
        <v>156</v>
      </c>
      <c r="E139" s="505"/>
      <c r="F139" s="206">
        <v>38</v>
      </c>
      <c r="G139" s="204">
        <v>148500</v>
      </c>
      <c r="H139" s="200">
        <f t="shared" si="62"/>
        <v>28215</v>
      </c>
      <c r="I139" s="201">
        <f t="shared" si="63"/>
        <v>6715170</v>
      </c>
      <c r="J139" s="243">
        <v>234850.00000000003</v>
      </c>
      <c r="K139" s="212">
        <f t="shared" si="104"/>
        <v>44622</v>
      </c>
      <c r="L139" s="254">
        <f t="shared" si="105"/>
        <v>10619936</v>
      </c>
      <c r="M139" s="343">
        <v>135000</v>
      </c>
      <c r="N139" s="343">
        <f t="shared" si="132"/>
        <v>25650</v>
      </c>
      <c r="O139" s="343">
        <f t="shared" si="133"/>
        <v>5130000</v>
      </c>
      <c r="P139" s="258">
        <f t="shared" si="108"/>
        <v>155500</v>
      </c>
      <c r="Q139" s="202">
        <f t="shared" si="122"/>
        <v>29545</v>
      </c>
      <c r="R139" s="201">
        <v>5909000</v>
      </c>
      <c r="S139" s="262"/>
      <c r="T139" s="204">
        <f t="shared" si="64"/>
        <v>0</v>
      </c>
      <c r="U139" s="204">
        <f t="shared" si="65"/>
        <v>0</v>
      </c>
      <c r="V139" s="261">
        <v>298000</v>
      </c>
      <c r="W139" s="205">
        <f t="shared" si="66"/>
        <v>56620</v>
      </c>
      <c r="X139" s="204">
        <f t="shared" si="109"/>
        <v>13475560</v>
      </c>
      <c r="Y139" s="544"/>
      <c r="Z139" s="545"/>
      <c r="AA139" s="546"/>
      <c r="AB139" s="544"/>
      <c r="AC139" s="545"/>
      <c r="AD139" s="546"/>
      <c r="AE139" s="164">
        <f t="shared" si="123"/>
        <v>141750</v>
      </c>
      <c r="AF139" s="162">
        <f t="shared" si="110"/>
        <v>26933</v>
      </c>
      <c r="AG139" s="163">
        <f t="shared" si="111"/>
        <v>6409954</v>
      </c>
      <c r="AH139" s="163" cm="1">
        <f t="array" ref="AH139">+ROUND(AVERAGE(SMALL((J139,P139,V139,Y139),{1;2})),0)</f>
        <v>195175</v>
      </c>
      <c r="AI139" s="163">
        <f t="shared" si="124"/>
        <v>37083</v>
      </c>
      <c r="AJ139" s="328">
        <f t="shared" si="125"/>
        <v>8825804</v>
      </c>
      <c r="AK139" s="286"/>
      <c r="AL139" s="162">
        <f t="shared" si="134"/>
        <v>141750</v>
      </c>
      <c r="AM139" s="163">
        <f t="shared" si="68"/>
        <v>26933</v>
      </c>
      <c r="AN139" s="163">
        <f t="shared" si="56"/>
        <v>6409954</v>
      </c>
      <c r="AO139" s="163">
        <f t="shared" si="112"/>
        <v>229450</v>
      </c>
      <c r="AP139" s="163">
        <f t="shared" si="126"/>
        <v>43596</v>
      </c>
      <c r="AQ139" s="163">
        <f t="shared" si="99"/>
        <v>10375748</v>
      </c>
      <c r="AR139" s="260"/>
      <c r="AS139" s="290">
        <f t="shared" si="57"/>
        <v>6911</v>
      </c>
      <c r="AT139" s="165"/>
      <c r="AU139" s="164">
        <f t="shared" si="113"/>
        <v>141589</v>
      </c>
      <c r="AV139" s="162">
        <f t="shared" si="69"/>
        <v>26902</v>
      </c>
      <c r="AW139" s="163">
        <f t="shared" si="58"/>
        <v>6402658</v>
      </c>
      <c r="AX139" s="163">
        <f t="shared" si="114"/>
        <v>221605</v>
      </c>
      <c r="AY139" s="163">
        <f t="shared" si="127"/>
        <v>42105</v>
      </c>
      <c r="AZ139" s="163">
        <f t="shared" si="115"/>
        <v>10020980</v>
      </c>
      <c r="BA139" s="260"/>
      <c r="BB139" s="291" t="e">
        <f t="shared" si="59"/>
        <v>#VALUE!</v>
      </c>
      <c r="BD139" s="163" t="s">
        <v>242</v>
      </c>
      <c r="BE139" s="163" t="s">
        <v>242</v>
      </c>
      <c r="BF139" s="163">
        <v>0</v>
      </c>
      <c r="BG139" s="163" cm="1">
        <f t="array" ref="BG139">+ROUND(AVERAGE(SMALL((J139,P139,V139),{1;2})),0)</f>
        <v>195175</v>
      </c>
      <c r="BH139" s="163">
        <f t="shared" si="128"/>
        <v>37083</v>
      </c>
      <c r="BI139" s="163">
        <f t="shared" si="100"/>
        <v>8825804</v>
      </c>
      <c r="BK139" s="166">
        <f t="shared" si="135"/>
        <v>141750</v>
      </c>
      <c r="BL139" s="167">
        <f t="shared" si="136"/>
        <v>26933</v>
      </c>
      <c r="BM139" s="296">
        <f t="shared" si="137"/>
        <v>6409954</v>
      </c>
      <c r="BN139" s="166">
        <f t="shared" si="117"/>
        <v>223450</v>
      </c>
      <c r="BO139" s="167">
        <f t="shared" si="71"/>
        <v>42456</v>
      </c>
      <c r="BP139" s="296">
        <f t="shared" si="102"/>
        <v>10104428</v>
      </c>
      <c r="BR139" s="168">
        <f t="shared" si="131"/>
        <v>9546</v>
      </c>
      <c r="BS139" s="169">
        <f t="shared" si="83"/>
        <v>132204</v>
      </c>
      <c r="BT139" s="170">
        <f t="shared" si="84"/>
        <v>151296</v>
      </c>
      <c r="BU139" s="168">
        <f t="shared" si="103"/>
        <v>71403</v>
      </c>
      <c r="BV139" s="169">
        <f t="shared" si="120"/>
        <v>158047</v>
      </c>
      <c r="BW139" s="170">
        <f t="shared" si="121"/>
        <v>300853</v>
      </c>
    </row>
    <row r="140" spans="2:75" s="131" customFormat="1" ht="39" customHeight="1" x14ac:dyDescent="0.25">
      <c r="B140" s="334">
        <v>120</v>
      </c>
      <c r="C140" s="505"/>
      <c r="D140" s="206" t="s">
        <v>157</v>
      </c>
      <c r="E140" s="505"/>
      <c r="F140" s="206">
        <v>38</v>
      </c>
      <c r="G140" s="204">
        <v>148500</v>
      </c>
      <c r="H140" s="200">
        <f t="shared" si="62"/>
        <v>28215</v>
      </c>
      <c r="I140" s="201">
        <f t="shared" si="63"/>
        <v>6715170</v>
      </c>
      <c r="J140" s="243">
        <v>231550.00000000003</v>
      </c>
      <c r="K140" s="212">
        <f t="shared" si="104"/>
        <v>43995</v>
      </c>
      <c r="L140" s="254">
        <f t="shared" si="105"/>
        <v>10470710</v>
      </c>
      <c r="M140" s="343">
        <v>135000</v>
      </c>
      <c r="N140" s="343">
        <f t="shared" si="132"/>
        <v>25650</v>
      </c>
      <c r="O140" s="343">
        <f t="shared" si="133"/>
        <v>5130000</v>
      </c>
      <c r="P140" s="258">
        <f t="shared" si="108"/>
        <v>155500</v>
      </c>
      <c r="Q140" s="202">
        <f t="shared" si="122"/>
        <v>29545</v>
      </c>
      <c r="R140" s="201">
        <v>5909000</v>
      </c>
      <c r="S140" s="262"/>
      <c r="T140" s="204">
        <f t="shared" si="64"/>
        <v>0</v>
      </c>
      <c r="U140" s="204">
        <f t="shared" si="65"/>
        <v>0</v>
      </c>
      <c r="V140" s="261">
        <v>380000</v>
      </c>
      <c r="W140" s="205">
        <f t="shared" si="66"/>
        <v>72200</v>
      </c>
      <c r="X140" s="204">
        <f t="shared" si="109"/>
        <v>17183600</v>
      </c>
      <c r="Y140" s="544"/>
      <c r="Z140" s="545"/>
      <c r="AA140" s="546"/>
      <c r="AB140" s="544"/>
      <c r="AC140" s="545"/>
      <c r="AD140" s="546"/>
      <c r="AE140" s="164">
        <f t="shared" si="123"/>
        <v>141750</v>
      </c>
      <c r="AF140" s="162">
        <f t="shared" si="110"/>
        <v>26933</v>
      </c>
      <c r="AG140" s="163">
        <f t="shared" si="111"/>
        <v>6409954</v>
      </c>
      <c r="AH140" s="163" cm="1">
        <f t="array" ref="AH140">+ROUND(AVERAGE(SMALL((J140,P140,V140,Y140),{1;2})),0)</f>
        <v>193525</v>
      </c>
      <c r="AI140" s="163">
        <f t="shared" si="124"/>
        <v>36770</v>
      </c>
      <c r="AJ140" s="328">
        <f t="shared" si="125"/>
        <v>8751210</v>
      </c>
      <c r="AK140" s="286"/>
      <c r="AL140" s="162">
        <f t="shared" si="134"/>
        <v>141750</v>
      </c>
      <c r="AM140" s="163">
        <f t="shared" si="68"/>
        <v>26933</v>
      </c>
      <c r="AN140" s="163">
        <f t="shared" si="56"/>
        <v>6409954</v>
      </c>
      <c r="AO140" s="163">
        <f t="shared" si="112"/>
        <v>255683</v>
      </c>
      <c r="AP140" s="163">
        <f t="shared" si="126"/>
        <v>48580</v>
      </c>
      <c r="AQ140" s="163">
        <f t="shared" si="99"/>
        <v>11561994</v>
      </c>
      <c r="AR140" s="260"/>
      <c r="AS140" s="290">
        <f t="shared" si="57"/>
        <v>6911</v>
      </c>
      <c r="AT140" s="165"/>
      <c r="AU140" s="164">
        <f t="shared" si="113"/>
        <v>141589</v>
      </c>
      <c r="AV140" s="162">
        <f t="shared" si="69"/>
        <v>26902</v>
      </c>
      <c r="AW140" s="163">
        <f t="shared" si="58"/>
        <v>6402658</v>
      </c>
      <c r="AX140" s="163">
        <f t="shared" si="114"/>
        <v>239177</v>
      </c>
      <c r="AY140" s="163">
        <f t="shared" si="127"/>
        <v>45444</v>
      </c>
      <c r="AZ140" s="163">
        <f t="shared" si="115"/>
        <v>10815598</v>
      </c>
      <c r="BA140" s="260"/>
      <c r="BB140" s="291" t="e">
        <f t="shared" si="59"/>
        <v>#VALUE!</v>
      </c>
      <c r="BD140" s="163" t="s">
        <v>242</v>
      </c>
      <c r="BE140" s="163" t="s">
        <v>242</v>
      </c>
      <c r="BF140" s="163">
        <v>0</v>
      </c>
      <c r="BG140" s="163" cm="1">
        <f t="array" ref="BG140">+ROUND(AVERAGE(SMALL((J140,P140,V140),{1;2})),0)</f>
        <v>193525</v>
      </c>
      <c r="BH140" s="163">
        <f t="shared" si="128"/>
        <v>36770</v>
      </c>
      <c r="BI140" s="163">
        <f t="shared" si="100"/>
        <v>8751210</v>
      </c>
      <c r="BK140" s="166">
        <f t="shared" si="135"/>
        <v>141750</v>
      </c>
      <c r="BL140" s="167">
        <f t="shared" si="136"/>
        <v>26933</v>
      </c>
      <c r="BM140" s="296">
        <f t="shared" si="137"/>
        <v>6409954</v>
      </c>
      <c r="BN140" s="166">
        <f t="shared" si="117"/>
        <v>228350</v>
      </c>
      <c r="BO140" s="167">
        <f t="shared" si="71"/>
        <v>43387</v>
      </c>
      <c r="BP140" s="296">
        <f t="shared" si="102"/>
        <v>10326006</v>
      </c>
      <c r="BR140" s="168">
        <f t="shared" si="131"/>
        <v>9546</v>
      </c>
      <c r="BS140" s="169">
        <f t="shared" si="83"/>
        <v>132204</v>
      </c>
      <c r="BT140" s="170">
        <f t="shared" si="84"/>
        <v>151296</v>
      </c>
      <c r="BU140" s="168">
        <f t="shared" si="103"/>
        <v>114179</v>
      </c>
      <c r="BV140" s="169">
        <f t="shared" si="120"/>
        <v>141504</v>
      </c>
      <c r="BW140" s="170">
        <f t="shared" si="121"/>
        <v>369862</v>
      </c>
    </row>
    <row r="141" spans="2:75" s="131" customFormat="1" ht="39" customHeight="1" x14ac:dyDescent="0.25">
      <c r="B141" s="334">
        <v>121</v>
      </c>
      <c r="C141" s="505"/>
      <c r="D141" s="206" t="s">
        <v>158</v>
      </c>
      <c r="E141" s="505"/>
      <c r="F141" s="206">
        <v>36</v>
      </c>
      <c r="G141" s="204">
        <v>143000</v>
      </c>
      <c r="H141" s="200">
        <f t="shared" si="62"/>
        <v>27170</v>
      </c>
      <c r="I141" s="201">
        <f t="shared" si="63"/>
        <v>6126120</v>
      </c>
      <c r="J141" s="243">
        <v>212300.00000000003</v>
      </c>
      <c r="K141" s="212">
        <f t="shared" si="104"/>
        <v>40337</v>
      </c>
      <c r="L141" s="254">
        <f t="shared" si="105"/>
        <v>9094932</v>
      </c>
      <c r="M141" s="343">
        <v>135000</v>
      </c>
      <c r="N141" s="343">
        <f t="shared" si="132"/>
        <v>25650</v>
      </c>
      <c r="O141" s="343">
        <f t="shared" si="133"/>
        <v>4860000</v>
      </c>
      <c r="P141" s="258">
        <f t="shared" si="108"/>
        <v>155500</v>
      </c>
      <c r="Q141" s="202">
        <f t="shared" si="122"/>
        <v>29545</v>
      </c>
      <c r="R141" s="201">
        <v>5598000</v>
      </c>
      <c r="S141" s="262"/>
      <c r="T141" s="204">
        <f t="shared" si="64"/>
        <v>0</v>
      </c>
      <c r="U141" s="204">
        <f t="shared" si="65"/>
        <v>0</v>
      </c>
      <c r="V141" s="261">
        <v>200000</v>
      </c>
      <c r="W141" s="205">
        <f t="shared" si="66"/>
        <v>38000</v>
      </c>
      <c r="X141" s="204">
        <f t="shared" si="109"/>
        <v>8568000</v>
      </c>
      <c r="Y141" s="544"/>
      <c r="Z141" s="545"/>
      <c r="AA141" s="546"/>
      <c r="AB141" s="544"/>
      <c r="AC141" s="545"/>
      <c r="AD141" s="546"/>
      <c r="AE141" s="164">
        <f t="shared" si="123"/>
        <v>139000</v>
      </c>
      <c r="AF141" s="162">
        <f t="shared" si="110"/>
        <v>26410</v>
      </c>
      <c r="AG141" s="163">
        <f t="shared" si="111"/>
        <v>5954760</v>
      </c>
      <c r="AH141" s="163" cm="1">
        <f t="array" ref="AH141">+ROUND(AVERAGE(SMALL((J141,P141,V141,Y141),{1;2})),0)</f>
        <v>177750</v>
      </c>
      <c r="AI141" s="163">
        <f t="shared" si="124"/>
        <v>33773</v>
      </c>
      <c r="AJ141" s="328">
        <f t="shared" si="125"/>
        <v>7614828</v>
      </c>
      <c r="AK141" s="286"/>
      <c r="AL141" s="162">
        <f t="shared" si="134"/>
        <v>139000</v>
      </c>
      <c r="AM141" s="163">
        <f t="shared" si="68"/>
        <v>26410</v>
      </c>
      <c r="AN141" s="163">
        <f t="shared" si="56"/>
        <v>5954760</v>
      </c>
      <c r="AO141" s="163">
        <f t="shared" si="112"/>
        <v>189267</v>
      </c>
      <c r="AP141" s="163">
        <f t="shared" si="126"/>
        <v>35961</v>
      </c>
      <c r="AQ141" s="163">
        <f t="shared" si="99"/>
        <v>8108208</v>
      </c>
      <c r="AR141" s="260"/>
      <c r="AS141" s="290">
        <f t="shared" si="57"/>
        <v>4058</v>
      </c>
      <c r="AT141" s="165"/>
      <c r="AU141" s="164">
        <f t="shared" si="113"/>
        <v>138942</v>
      </c>
      <c r="AV141" s="162">
        <f t="shared" si="69"/>
        <v>26399</v>
      </c>
      <c r="AW141" s="163">
        <f t="shared" si="58"/>
        <v>5952276</v>
      </c>
      <c r="AX141" s="163">
        <f t="shared" si="114"/>
        <v>187602</v>
      </c>
      <c r="AY141" s="163">
        <f t="shared" si="127"/>
        <v>35644</v>
      </c>
      <c r="AZ141" s="163">
        <f t="shared" si="115"/>
        <v>8036856</v>
      </c>
      <c r="BA141" s="260"/>
      <c r="BB141" s="291" t="e">
        <f t="shared" si="59"/>
        <v>#VALUE!</v>
      </c>
      <c r="BD141" s="163" t="s">
        <v>242</v>
      </c>
      <c r="BE141" s="163" t="s">
        <v>242</v>
      </c>
      <c r="BF141" s="163">
        <v>0</v>
      </c>
      <c r="BG141" s="163" cm="1">
        <f t="array" ref="BG141">+ROUND(AVERAGE(SMALL((J141,P141,V141),{1;2})),0)</f>
        <v>177750</v>
      </c>
      <c r="BH141" s="163">
        <f t="shared" si="128"/>
        <v>33773</v>
      </c>
      <c r="BI141" s="163">
        <f t="shared" si="100"/>
        <v>7614828</v>
      </c>
      <c r="BK141" s="166">
        <f t="shared" si="135"/>
        <v>139000</v>
      </c>
      <c r="BL141" s="167">
        <f t="shared" si="136"/>
        <v>26410</v>
      </c>
      <c r="BM141" s="296">
        <f t="shared" si="137"/>
        <v>5954760</v>
      </c>
      <c r="BN141" s="166">
        <f t="shared" si="117"/>
        <v>249267</v>
      </c>
      <c r="BO141" s="167">
        <f t="shared" si="71"/>
        <v>47361</v>
      </c>
      <c r="BP141" s="296">
        <f t="shared" si="102"/>
        <v>10678608</v>
      </c>
      <c r="BR141" s="168">
        <f t="shared" si="131"/>
        <v>5657</v>
      </c>
      <c r="BS141" s="169">
        <f t="shared" si="83"/>
        <v>133343</v>
      </c>
      <c r="BT141" s="170">
        <f t="shared" si="84"/>
        <v>144657</v>
      </c>
      <c r="BU141" s="168">
        <f t="shared" si="103"/>
        <v>29882</v>
      </c>
      <c r="BV141" s="169">
        <f t="shared" si="120"/>
        <v>159385</v>
      </c>
      <c r="BW141" s="170">
        <f t="shared" si="121"/>
        <v>219149</v>
      </c>
    </row>
    <row r="142" spans="2:75" s="131" customFormat="1" ht="39" customHeight="1" x14ac:dyDescent="0.25">
      <c r="B142" s="334">
        <v>122</v>
      </c>
      <c r="C142" s="505"/>
      <c r="D142" s="206" t="s">
        <v>185</v>
      </c>
      <c r="E142" s="505"/>
      <c r="F142" s="206">
        <v>36</v>
      </c>
      <c r="G142" s="204">
        <v>132000</v>
      </c>
      <c r="H142" s="200">
        <f t="shared" si="62"/>
        <v>25080</v>
      </c>
      <c r="I142" s="201">
        <f t="shared" si="63"/>
        <v>5654880</v>
      </c>
      <c r="J142" s="243">
        <v>205700.00000000003</v>
      </c>
      <c r="K142" s="212">
        <f t="shared" si="104"/>
        <v>39083</v>
      </c>
      <c r="L142" s="254">
        <f t="shared" si="105"/>
        <v>8812188</v>
      </c>
      <c r="M142" s="343">
        <v>135000</v>
      </c>
      <c r="N142" s="343">
        <f t="shared" si="132"/>
        <v>25650</v>
      </c>
      <c r="O142" s="343">
        <f t="shared" si="133"/>
        <v>4860000</v>
      </c>
      <c r="P142" s="258">
        <f t="shared" si="108"/>
        <v>155500</v>
      </c>
      <c r="Q142" s="202">
        <f t="shared" si="122"/>
        <v>29545</v>
      </c>
      <c r="R142" s="201">
        <v>5598000</v>
      </c>
      <c r="S142" s="262"/>
      <c r="T142" s="204">
        <f t="shared" si="64"/>
        <v>0</v>
      </c>
      <c r="U142" s="204">
        <f t="shared" si="65"/>
        <v>0</v>
      </c>
      <c r="V142" s="261">
        <v>256000</v>
      </c>
      <c r="W142" s="205">
        <f t="shared" si="66"/>
        <v>48640</v>
      </c>
      <c r="X142" s="204">
        <f t="shared" si="109"/>
        <v>10967040</v>
      </c>
      <c r="Y142" s="544"/>
      <c r="Z142" s="545"/>
      <c r="AA142" s="546"/>
      <c r="AB142" s="544"/>
      <c r="AC142" s="545"/>
      <c r="AD142" s="546"/>
      <c r="AE142" s="164">
        <f t="shared" si="123"/>
        <v>133500</v>
      </c>
      <c r="AF142" s="162">
        <f t="shared" si="110"/>
        <v>25365</v>
      </c>
      <c r="AG142" s="163">
        <f t="shared" si="111"/>
        <v>5719140</v>
      </c>
      <c r="AH142" s="163" cm="1">
        <f t="array" ref="AH142">+ROUND(AVERAGE(SMALL((J142,P142,V142,Y142),{1;2})),0)</f>
        <v>180600</v>
      </c>
      <c r="AI142" s="163">
        <f t="shared" si="124"/>
        <v>34314</v>
      </c>
      <c r="AJ142" s="328">
        <f t="shared" si="125"/>
        <v>7736904</v>
      </c>
      <c r="AK142" s="286"/>
      <c r="AL142" s="162">
        <f t="shared" si="134"/>
        <v>133500</v>
      </c>
      <c r="AM142" s="163">
        <f t="shared" si="68"/>
        <v>25365</v>
      </c>
      <c r="AN142" s="163">
        <f t="shared" si="56"/>
        <v>5719140</v>
      </c>
      <c r="AO142" s="163">
        <f t="shared" si="112"/>
        <v>205733</v>
      </c>
      <c r="AP142" s="163">
        <f t="shared" si="126"/>
        <v>39089</v>
      </c>
      <c r="AQ142" s="163">
        <f t="shared" si="99"/>
        <v>8813592</v>
      </c>
      <c r="AR142" s="260"/>
      <c r="AS142" s="290">
        <f t="shared" si="57"/>
        <v>-1492</v>
      </c>
      <c r="AT142" s="165"/>
      <c r="AU142" s="164">
        <f t="shared" si="113"/>
        <v>133492</v>
      </c>
      <c r="AV142" s="162">
        <f t="shared" si="69"/>
        <v>25363</v>
      </c>
      <c r="AW142" s="163">
        <f t="shared" si="58"/>
        <v>5718780</v>
      </c>
      <c r="AX142" s="163">
        <f t="shared" si="114"/>
        <v>201559</v>
      </c>
      <c r="AY142" s="163">
        <f t="shared" si="127"/>
        <v>38296</v>
      </c>
      <c r="AZ142" s="163">
        <f t="shared" si="115"/>
        <v>8634780</v>
      </c>
      <c r="BA142" s="260"/>
      <c r="BB142" s="291" t="e">
        <f t="shared" si="59"/>
        <v>#VALUE!</v>
      </c>
      <c r="BD142" s="163" t="s">
        <v>242</v>
      </c>
      <c r="BE142" s="163" t="s">
        <v>242</v>
      </c>
      <c r="BF142" s="163">
        <v>0</v>
      </c>
      <c r="BG142" s="163" cm="1">
        <f t="array" ref="BG142">+ROUND(AVERAGE(SMALL((J142,P142,V142),{1;2})),0)</f>
        <v>180600</v>
      </c>
      <c r="BH142" s="163">
        <f t="shared" si="128"/>
        <v>34314</v>
      </c>
      <c r="BI142" s="163">
        <f t="shared" si="100"/>
        <v>7736904</v>
      </c>
      <c r="BK142" s="166">
        <f t="shared" si="135"/>
        <v>133500</v>
      </c>
      <c r="BL142" s="167">
        <f t="shared" si="136"/>
        <v>25365</v>
      </c>
      <c r="BM142" s="296">
        <f t="shared" si="137"/>
        <v>5719140</v>
      </c>
      <c r="BN142" s="166">
        <f t="shared" si="117"/>
        <v>187067</v>
      </c>
      <c r="BO142" s="167">
        <f t="shared" si="71"/>
        <v>35543</v>
      </c>
      <c r="BP142" s="296">
        <f t="shared" si="102"/>
        <v>8013960</v>
      </c>
      <c r="BR142" s="168">
        <f t="shared" si="131"/>
        <v>2121</v>
      </c>
      <c r="BS142" s="169">
        <f t="shared" si="83"/>
        <v>131379</v>
      </c>
      <c r="BT142" s="170">
        <f t="shared" si="84"/>
        <v>135621</v>
      </c>
      <c r="BU142" s="168">
        <f t="shared" si="103"/>
        <v>50250</v>
      </c>
      <c r="BV142" s="169">
        <f t="shared" si="120"/>
        <v>155483</v>
      </c>
      <c r="BW142" s="170">
        <f t="shared" si="121"/>
        <v>255983</v>
      </c>
    </row>
    <row r="143" spans="2:75" s="131" customFormat="1" ht="39" customHeight="1" x14ac:dyDescent="0.25">
      <c r="B143" s="334">
        <v>123</v>
      </c>
      <c r="C143" s="505"/>
      <c r="D143" s="206" t="s">
        <v>159</v>
      </c>
      <c r="E143" s="505"/>
      <c r="F143" s="206">
        <v>12</v>
      </c>
      <c r="G143" s="204">
        <v>137500</v>
      </c>
      <c r="H143" s="200">
        <f t="shared" si="62"/>
        <v>26125</v>
      </c>
      <c r="I143" s="201">
        <f t="shared" si="63"/>
        <v>1963500</v>
      </c>
      <c r="J143" s="243">
        <v>222750.00000000003</v>
      </c>
      <c r="K143" s="212">
        <f t="shared" si="104"/>
        <v>42323</v>
      </c>
      <c r="L143" s="254">
        <f t="shared" si="105"/>
        <v>3180876</v>
      </c>
      <c r="M143" s="343">
        <v>135000</v>
      </c>
      <c r="N143" s="343">
        <f t="shared" si="132"/>
        <v>25650</v>
      </c>
      <c r="O143" s="343">
        <f t="shared" si="133"/>
        <v>1620000</v>
      </c>
      <c r="P143" s="258">
        <f t="shared" si="108"/>
        <v>155500</v>
      </c>
      <c r="Q143" s="202">
        <f t="shared" si="122"/>
        <v>29545</v>
      </c>
      <c r="R143" s="201">
        <v>1866000</v>
      </c>
      <c r="S143" s="262"/>
      <c r="T143" s="204">
        <f t="shared" si="64"/>
        <v>0</v>
      </c>
      <c r="U143" s="204">
        <f t="shared" si="65"/>
        <v>0</v>
      </c>
      <c r="V143" s="261"/>
      <c r="W143" s="205">
        <f t="shared" si="66"/>
        <v>0</v>
      </c>
      <c r="X143" s="204">
        <f t="shared" si="109"/>
        <v>0</v>
      </c>
      <c r="Y143" s="544"/>
      <c r="Z143" s="545"/>
      <c r="AA143" s="546"/>
      <c r="AB143" s="544"/>
      <c r="AC143" s="545"/>
      <c r="AD143" s="546"/>
      <c r="AE143" s="164">
        <f t="shared" si="123"/>
        <v>136250</v>
      </c>
      <c r="AF143" s="162">
        <f t="shared" si="110"/>
        <v>25888</v>
      </c>
      <c r="AG143" s="163">
        <f t="shared" si="111"/>
        <v>1945656</v>
      </c>
      <c r="AH143" s="163" cm="1">
        <f t="array" ref="AH143">+ROUND(AVERAGE(SMALL((J143,P143,V143,Y143),{1;2})),0)</f>
        <v>189125</v>
      </c>
      <c r="AI143" s="163">
        <f t="shared" si="124"/>
        <v>35934</v>
      </c>
      <c r="AJ143" s="328">
        <f t="shared" si="125"/>
        <v>2700708</v>
      </c>
      <c r="AK143" s="286"/>
      <c r="AL143" s="162">
        <f t="shared" si="134"/>
        <v>136250</v>
      </c>
      <c r="AM143" s="163">
        <f t="shared" si="68"/>
        <v>25888</v>
      </c>
      <c r="AN143" s="163">
        <f t="shared" si="56"/>
        <v>1945656</v>
      </c>
      <c r="AO143" s="163">
        <f t="shared" si="112"/>
        <v>189125</v>
      </c>
      <c r="AP143" s="163">
        <f t="shared" si="126"/>
        <v>35934</v>
      </c>
      <c r="AQ143" s="163">
        <f t="shared" si="99"/>
        <v>2700708</v>
      </c>
      <c r="AR143" s="260"/>
      <c r="AS143" s="290">
        <f t="shared" si="57"/>
        <v>1256</v>
      </c>
      <c r="AT143" s="165"/>
      <c r="AU143" s="164">
        <f t="shared" si="113"/>
        <v>136244</v>
      </c>
      <c r="AV143" s="162">
        <f t="shared" si="69"/>
        <v>25886</v>
      </c>
      <c r="AW143" s="163">
        <f t="shared" si="58"/>
        <v>1945560</v>
      </c>
      <c r="AX143" s="163">
        <f t="shared" si="114"/>
        <v>186112</v>
      </c>
      <c r="AY143" s="163">
        <f t="shared" si="127"/>
        <v>35361</v>
      </c>
      <c r="AZ143" s="163">
        <f t="shared" si="115"/>
        <v>2657676</v>
      </c>
      <c r="BA143" s="260"/>
      <c r="BB143" s="291" t="e">
        <f t="shared" si="59"/>
        <v>#VALUE!</v>
      </c>
      <c r="BD143" s="163" t="s">
        <v>242</v>
      </c>
      <c r="BE143" s="163" t="s">
        <v>242</v>
      </c>
      <c r="BF143" s="163">
        <v>0</v>
      </c>
      <c r="BG143" s="163" cm="1">
        <f t="array" ref="BG143">+ROUND(AVERAGE(SMALL((J143,P143,V143),{1;2})),0)</f>
        <v>189125</v>
      </c>
      <c r="BH143" s="163">
        <f t="shared" si="128"/>
        <v>35934</v>
      </c>
      <c r="BI143" s="163">
        <f t="shared" si="100"/>
        <v>2700708</v>
      </c>
      <c r="BK143" s="166">
        <f t="shared" si="135"/>
        <v>136250</v>
      </c>
      <c r="BL143" s="167">
        <f t="shared" si="136"/>
        <v>25888</v>
      </c>
      <c r="BM143" s="296">
        <f t="shared" si="137"/>
        <v>1945656</v>
      </c>
      <c r="BN143" s="166">
        <f t="shared" si="117"/>
        <v>211417</v>
      </c>
      <c r="BO143" s="167">
        <f t="shared" si="71"/>
        <v>40169</v>
      </c>
      <c r="BP143" s="296">
        <f t="shared" si="102"/>
        <v>3019032</v>
      </c>
      <c r="BR143" s="168">
        <f t="shared" si="131"/>
        <v>1768</v>
      </c>
      <c r="BS143" s="169">
        <f t="shared" si="83"/>
        <v>134482</v>
      </c>
      <c r="BT143" s="170">
        <f t="shared" si="84"/>
        <v>138018</v>
      </c>
      <c r="BU143" s="168">
        <f t="shared" si="103"/>
        <v>47553</v>
      </c>
      <c r="BV143" s="169">
        <f t="shared" si="120"/>
        <v>141572</v>
      </c>
      <c r="BW143" s="170">
        <f t="shared" si="121"/>
        <v>236678</v>
      </c>
    </row>
    <row r="144" spans="2:75" s="131" customFormat="1" ht="39" customHeight="1" x14ac:dyDescent="0.25">
      <c r="B144" s="334">
        <v>124</v>
      </c>
      <c r="C144" s="505"/>
      <c r="D144" s="206" t="s">
        <v>160</v>
      </c>
      <c r="E144" s="505"/>
      <c r="F144" s="206">
        <v>18</v>
      </c>
      <c r="G144" s="204">
        <v>121000</v>
      </c>
      <c r="H144" s="200">
        <f t="shared" si="62"/>
        <v>22990</v>
      </c>
      <c r="I144" s="201">
        <f t="shared" si="63"/>
        <v>2591820</v>
      </c>
      <c r="J144" s="243">
        <v>195800.00000000003</v>
      </c>
      <c r="K144" s="212">
        <f t="shared" si="104"/>
        <v>37202</v>
      </c>
      <c r="L144" s="254">
        <f t="shared" si="105"/>
        <v>4194036</v>
      </c>
      <c r="M144" s="343">
        <v>135000</v>
      </c>
      <c r="N144" s="343">
        <f t="shared" si="132"/>
        <v>25650</v>
      </c>
      <c r="O144" s="343">
        <f t="shared" si="133"/>
        <v>2430000</v>
      </c>
      <c r="P144" s="258">
        <f t="shared" si="108"/>
        <v>155500</v>
      </c>
      <c r="Q144" s="202">
        <f t="shared" si="122"/>
        <v>29545</v>
      </c>
      <c r="R144" s="201">
        <v>2799000</v>
      </c>
      <c r="S144" s="262"/>
      <c r="T144" s="204">
        <f t="shared" si="64"/>
        <v>0</v>
      </c>
      <c r="U144" s="204">
        <f t="shared" si="65"/>
        <v>0</v>
      </c>
      <c r="V144" s="261">
        <v>240000</v>
      </c>
      <c r="W144" s="205">
        <f t="shared" si="66"/>
        <v>45600</v>
      </c>
      <c r="X144" s="204">
        <f t="shared" si="109"/>
        <v>5140800</v>
      </c>
      <c r="Y144" s="544"/>
      <c r="Z144" s="545"/>
      <c r="AA144" s="546"/>
      <c r="AB144" s="544"/>
      <c r="AC144" s="545"/>
      <c r="AD144" s="546"/>
      <c r="AE144" s="164">
        <f t="shared" si="123"/>
        <v>128000</v>
      </c>
      <c r="AF144" s="162">
        <f t="shared" si="110"/>
        <v>24320</v>
      </c>
      <c r="AG144" s="163">
        <f t="shared" si="111"/>
        <v>2741760</v>
      </c>
      <c r="AH144" s="163" cm="1">
        <f t="array" ref="AH144">+ROUND(AVERAGE(SMALL((J144,P144,V144,Y144),{1;2})),0)</f>
        <v>175650</v>
      </c>
      <c r="AI144" s="163">
        <f t="shared" si="124"/>
        <v>33374</v>
      </c>
      <c r="AJ144" s="328">
        <f t="shared" si="125"/>
        <v>3762432</v>
      </c>
      <c r="AK144" s="286"/>
      <c r="AL144" s="162">
        <f t="shared" si="134"/>
        <v>128000</v>
      </c>
      <c r="AM144" s="163">
        <f t="shared" si="68"/>
        <v>24320</v>
      </c>
      <c r="AN144" s="163">
        <f t="shared" si="56"/>
        <v>2741760</v>
      </c>
      <c r="AO144" s="163">
        <f t="shared" si="112"/>
        <v>197100</v>
      </c>
      <c r="AP144" s="163">
        <f t="shared" si="126"/>
        <v>37449</v>
      </c>
      <c r="AQ144" s="163">
        <f t="shared" si="99"/>
        <v>4221882</v>
      </c>
      <c r="AR144" s="260"/>
      <c r="AS144" s="290">
        <f t="shared" si="57"/>
        <v>-6808</v>
      </c>
      <c r="AT144" s="165"/>
      <c r="AU144" s="164">
        <f t="shared" si="113"/>
        <v>127808</v>
      </c>
      <c r="AV144" s="162">
        <f t="shared" si="69"/>
        <v>24284</v>
      </c>
      <c r="AW144" s="163">
        <f t="shared" si="58"/>
        <v>2737656</v>
      </c>
      <c r="AX144" s="163">
        <f t="shared" si="114"/>
        <v>194052</v>
      </c>
      <c r="AY144" s="163">
        <f t="shared" si="127"/>
        <v>36870</v>
      </c>
      <c r="AZ144" s="163">
        <f t="shared" si="115"/>
        <v>4156596</v>
      </c>
      <c r="BA144" s="260"/>
      <c r="BB144" s="291" t="e">
        <f t="shared" si="59"/>
        <v>#VALUE!</v>
      </c>
      <c r="BD144" s="163" t="s">
        <v>242</v>
      </c>
      <c r="BE144" s="163" t="s">
        <v>242</v>
      </c>
      <c r="BF144" s="163">
        <v>0</v>
      </c>
      <c r="BG144" s="163" cm="1">
        <f t="array" ref="BG144">+ROUND(AVERAGE(SMALL((J144,P144,V144),{1;2})),0)</f>
        <v>175650</v>
      </c>
      <c r="BH144" s="163">
        <f t="shared" si="128"/>
        <v>33374</v>
      </c>
      <c r="BI144" s="163">
        <f t="shared" si="100"/>
        <v>3762432</v>
      </c>
      <c r="BK144" s="166">
        <f t="shared" si="135"/>
        <v>128000</v>
      </c>
      <c r="BL144" s="167">
        <f t="shared" si="136"/>
        <v>24320</v>
      </c>
      <c r="BM144" s="296">
        <f t="shared" si="137"/>
        <v>2741760</v>
      </c>
      <c r="BN144" s="166">
        <f t="shared" si="117"/>
        <v>175650</v>
      </c>
      <c r="BO144" s="167">
        <f t="shared" si="71"/>
        <v>33374</v>
      </c>
      <c r="BP144" s="296">
        <f t="shared" si="102"/>
        <v>3762432</v>
      </c>
      <c r="BR144" s="168">
        <f t="shared" si="131"/>
        <v>9899</v>
      </c>
      <c r="BS144" s="169">
        <f t="shared" si="83"/>
        <v>118101</v>
      </c>
      <c r="BT144" s="170">
        <f t="shared" si="84"/>
        <v>137899</v>
      </c>
      <c r="BU144" s="168">
        <f t="shared" si="103"/>
        <v>42265</v>
      </c>
      <c r="BV144" s="169">
        <f t="shared" si="120"/>
        <v>154835</v>
      </c>
      <c r="BW144" s="170">
        <f t="shared" si="121"/>
        <v>239365</v>
      </c>
    </row>
    <row r="145" spans="2:75" s="131" customFormat="1" ht="39" customHeight="1" x14ac:dyDescent="0.25">
      <c r="B145" s="334">
        <v>125</v>
      </c>
      <c r="C145" s="505"/>
      <c r="D145" s="206" t="s">
        <v>161</v>
      </c>
      <c r="E145" s="505"/>
      <c r="F145" s="206">
        <v>44</v>
      </c>
      <c r="G145" s="204">
        <v>165000</v>
      </c>
      <c r="H145" s="200">
        <f t="shared" si="62"/>
        <v>31350</v>
      </c>
      <c r="I145" s="201">
        <f t="shared" si="63"/>
        <v>8639400</v>
      </c>
      <c r="J145" s="243">
        <v>258500.00000000003</v>
      </c>
      <c r="K145" s="212">
        <f t="shared" si="104"/>
        <v>49115</v>
      </c>
      <c r="L145" s="254">
        <f t="shared" si="105"/>
        <v>13535060</v>
      </c>
      <c r="M145" s="343">
        <v>135000</v>
      </c>
      <c r="N145" s="343">
        <f t="shared" si="132"/>
        <v>25650</v>
      </c>
      <c r="O145" s="343">
        <f t="shared" si="133"/>
        <v>5940000</v>
      </c>
      <c r="P145" s="258">
        <f t="shared" si="108"/>
        <v>155500</v>
      </c>
      <c r="Q145" s="202">
        <f t="shared" si="122"/>
        <v>29545</v>
      </c>
      <c r="R145" s="201">
        <v>6842000</v>
      </c>
      <c r="S145" s="262"/>
      <c r="T145" s="204">
        <f t="shared" si="64"/>
        <v>0</v>
      </c>
      <c r="U145" s="204">
        <f t="shared" si="65"/>
        <v>0</v>
      </c>
      <c r="V145" s="261">
        <v>180000</v>
      </c>
      <c r="W145" s="205">
        <f t="shared" si="66"/>
        <v>34200</v>
      </c>
      <c r="X145" s="204">
        <f t="shared" si="109"/>
        <v>9424800</v>
      </c>
      <c r="Y145" s="544"/>
      <c r="Z145" s="545"/>
      <c r="AA145" s="546"/>
      <c r="AB145" s="544"/>
      <c r="AC145" s="545"/>
      <c r="AD145" s="546"/>
      <c r="AE145" s="164">
        <f t="shared" si="123"/>
        <v>150000</v>
      </c>
      <c r="AF145" s="162">
        <f t="shared" si="110"/>
        <v>28500</v>
      </c>
      <c r="AG145" s="163">
        <f t="shared" si="111"/>
        <v>7854000</v>
      </c>
      <c r="AH145" s="163" cm="1">
        <f t="array" ref="AH145">+ROUND(AVERAGE(SMALL((J145,P145,V145,Y145),{1;2})),0)</f>
        <v>167750</v>
      </c>
      <c r="AI145" s="163">
        <f t="shared" si="124"/>
        <v>31873</v>
      </c>
      <c r="AJ145" s="328">
        <f t="shared" si="125"/>
        <v>8783412</v>
      </c>
      <c r="AK145" s="286"/>
      <c r="AL145" s="162">
        <f t="shared" si="134"/>
        <v>150000</v>
      </c>
      <c r="AM145" s="163">
        <f t="shared" si="68"/>
        <v>28500</v>
      </c>
      <c r="AN145" s="163">
        <f t="shared" si="56"/>
        <v>7854000</v>
      </c>
      <c r="AO145" s="163">
        <f t="shared" si="112"/>
        <v>198000</v>
      </c>
      <c r="AP145" s="163">
        <f t="shared" si="126"/>
        <v>37620</v>
      </c>
      <c r="AQ145" s="163">
        <f t="shared" si="99"/>
        <v>10367280</v>
      </c>
      <c r="AR145" s="260"/>
      <c r="AS145" s="290">
        <f t="shared" si="57"/>
        <v>15752</v>
      </c>
      <c r="AT145" s="165"/>
      <c r="AU145" s="164">
        <f t="shared" si="113"/>
        <v>149248</v>
      </c>
      <c r="AV145" s="162">
        <f t="shared" si="69"/>
        <v>28357</v>
      </c>
      <c r="AW145" s="163">
        <f t="shared" si="58"/>
        <v>7814620</v>
      </c>
      <c r="AX145" s="163">
        <f t="shared" si="114"/>
        <v>193414</v>
      </c>
      <c r="AY145" s="163">
        <f t="shared" si="127"/>
        <v>36749</v>
      </c>
      <c r="AZ145" s="163">
        <f t="shared" si="115"/>
        <v>10127172</v>
      </c>
      <c r="BA145" s="260"/>
      <c r="BB145" s="291" t="e">
        <f t="shared" si="59"/>
        <v>#VALUE!</v>
      </c>
      <c r="BD145" s="163" t="s">
        <v>242</v>
      </c>
      <c r="BE145" s="163" t="s">
        <v>242</v>
      </c>
      <c r="BF145" s="163">
        <v>0</v>
      </c>
      <c r="BG145" s="163" cm="1">
        <f t="array" ref="BG145">+ROUND(AVERAGE(SMALL((J145,P145,V145),{1;2})),0)</f>
        <v>167750</v>
      </c>
      <c r="BH145" s="163">
        <f t="shared" si="128"/>
        <v>31873</v>
      </c>
      <c r="BI145" s="163">
        <f t="shared" si="100"/>
        <v>8783412</v>
      </c>
      <c r="BK145" s="166">
        <f t="shared" si="135"/>
        <v>150000</v>
      </c>
      <c r="BL145" s="167">
        <f t="shared" si="136"/>
        <v>28500</v>
      </c>
      <c r="BM145" s="296">
        <f t="shared" si="137"/>
        <v>7854000</v>
      </c>
      <c r="BN145" s="166">
        <f t="shared" si="117"/>
        <v>218000</v>
      </c>
      <c r="BO145" s="167">
        <f t="shared" si="71"/>
        <v>41420</v>
      </c>
      <c r="BP145" s="296">
        <f t="shared" si="102"/>
        <v>11414480</v>
      </c>
      <c r="BR145" s="168">
        <f t="shared" si="131"/>
        <v>21213</v>
      </c>
      <c r="BS145" s="169">
        <f t="shared" si="83"/>
        <v>128787</v>
      </c>
      <c r="BT145" s="170">
        <f t="shared" si="84"/>
        <v>171213</v>
      </c>
      <c r="BU145" s="168">
        <f t="shared" si="103"/>
        <v>53808</v>
      </c>
      <c r="BV145" s="169">
        <f t="shared" si="120"/>
        <v>144192</v>
      </c>
      <c r="BW145" s="170">
        <f t="shared" si="121"/>
        <v>251808</v>
      </c>
    </row>
    <row r="146" spans="2:75" s="131" customFormat="1" ht="39" customHeight="1" x14ac:dyDescent="0.25">
      <c r="B146" s="334">
        <v>126</v>
      </c>
      <c r="C146" s="505"/>
      <c r="D146" s="206" t="s">
        <v>162</v>
      </c>
      <c r="E146" s="505"/>
      <c r="F146" s="206">
        <v>28</v>
      </c>
      <c r="G146" s="204">
        <v>143000</v>
      </c>
      <c r="H146" s="200">
        <f t="shared" si="62"/>
        <v>27170</v>
      </c>
      <c r="I146" s="201">
        <f t="shared" si="63"/>
        <v>4764760</v>
      </c>
      <c r="J146" s="243">
        <v>225500.00000000003</v>
      </c>
      <c r="K146" s="212">
        <f t="shared" si="104"/>
        <v>42845</v>
      </c>
      <c r="L146" s="254">
        <f t="shared" si="105"/>
        <v>7513660</v>
      </c>
      <c r="M146" s="343">
        <v>135000</v>
      </c>
      <c r="N146" s="343">
        <f t="shared" si="132"/>
        <v>25650</v>
      </c>
      <c r="O146" s="343">
        <f t="shared" si="133"/>
        <v>3780000</v>
      </c>
      <c r="P146" s="258">
        <f t="shared" si="108"/>
        <v>155500</v>
      </c>
      <c r="Q146" s="202">
        <f t="shared" si="122"/>
        <v>29545</v>
      </c>
      <c r="R146" s="201">
        <v>4354000</v>
      </c>
      <c r="S146" s="262"/>
      <c r="T146" s="204">
        <f t="shared" si="64"/>
        <v>0</v>
      </c>
      <c r="U146" s="204">
        <f t="shared" si="65"/>
        <v>0</v>
      </c>
      <c r="V146" s="261">
        <v>280000</v>
      </c>
      <c r="W146" s="205">
        <f t="shared" si="66"/>
        <v>53200</v>
      </c>
      <c r="X146" s="204">
        <f t="shared" si="109"/>
        <v>9329600</v>
      </c>
      <c r="Y146" s="544"/>
      <c r="Z146" s="545"/>
      <c r="AA146" s="546"/>
      <c r="AB146" s="544"/>
      <c r="AC146" s="545"/>
      <c r="AD146" s="546"/>
      <c r="AE146" s="164">
        <f t="shared" si="123"/>
        <v>139000</v>
      </c>
      <c r="AF146" s="162">
        <f t="shared" si="110"/>
        <v>26410</v>
      </c>
      <c r="AG146" s="163">
        <f t="shared" si="111"/>
        <v>4631480</v>
      </c>
      <c r="AH146" s="163" cm="1">
        <f t="array" ref="AH146">+ROUND(AVERAGE(SMALL((J146,P146,V146,Y146),{1;2})),0)</f>
        <v>190500</v>
      </c>
      <c r="AI146" s="163">
        <f t="shared" si="124"/>
        <v>36195</v>
      </c>
      <c r="AJ146" s="328">
        <f t="shared" si="125"/>
        <v>6347460</v>
      </c>
      <c r="AK146" s="286"/>
      <c r="AL146" s="162">
        <f t="shared" si="134"/>
        <v>139000</v>
      </c>
      <c r="AM146" s="163">
        <f t="shared" si="68"/>
        <v>26410</v>
      </c>
      <c r="AN146" s="163">
        <f t="shared" si="56"/>
        <v>4631480</v>
      </c>
      <c r="AO146" s="163">
        <f t="shared" si="112"/>
        <v>220333</v>
      </c>
      <c r="AP146" s="163">
        <f t="shared" si="126"/>
        <v>41863</v>
      </c>
      <c r="AQ146" s="163">
        <f t="shared" si="99"/>
        <v>7341488</v>
      </c>
      <c r="AR146" s="260"/>
      <c r="AS146" s="290">
        <f t="shared" si="57"/>
        <v>4058</v>
      </c>
      <c r="AT146" s="165"/>
      <c r="AU146" s="164">
        <f t="shared" si="113"/>
        <v>138942</v>
      </c>
      <c r="AV146" s="162">
        <f t="shared" si="69"/>
        <v>26399</v>
      </c>
      <c r="AW146" s="163">
        <f t="shared" si="58"/>
        <v>4629548</v>
      </c>
      <c r="AX146" s="163">
        <f t="shared" si="114"/>
        <v>214130</v>
      </c>
      <c r="AY146" s="163">
        <f t="shared" si="127"/>
        <v>40685</v>
      </c>
      <c r="AZ146" s="163">
        <f t="shared" si="115"/>
        <v>7134820</v>
      </c>
      <c r="BA146" s="260"/>
      <c r="BB146" s="291" t="e">
        <f t="shared" si="59"/>
        <v>#VALUE!</v>
      </c>
      <c r="BD146" s="163" t="s">
        <v>242</v>
      </c>
      <c r="BE146" s="163" t="s">
        <v>242</v>
      </c>
      <c r="BF146" s="163">
        <v>0</v>
      </c>
      <c r="BG146" s="163" cm="1">
        <f t="array" ref="BG146">+ROUND(AVERAGE(SMALL((J146,P146,V146),{1;2})),0)</f>
        <v>190500</v>
      </c>
      <c r="BH146" s="163">
        <f t="shared" si="128"/>
        <v>36195</v>
      </c>
      <c r="BI146" s="163">
        <f t="shared" si="100"/>
        <v>6347460</v>
      </c>
      <c r="BK146" s="166">
        <f t="shared" si="135"/>
        <v>139000</v>
      </c>
      <c r="BL146" s="167">
        <f t="shared" si="136"/>
        <v>26410</v>
      </c>
      <c r="BM146" s="296">
        <f t="shared" si="137"/>
        <v>4631480</v>
      </c>
      <c r="BN146" s="166">
        <f t="shared" si="117"/>
        <v>187000</v>
      </c>
      <c r="BO146" s="167">
        <f t="shared" si="71"/>
        <v>35530</v>
      </c>
      <c r="BP146" s="296">
        <f t="shared" si="102"/>
        <v>6230840</v>
      </c>
      <c r="BR146" s="168">
        <f t="shared" si="131"/>
        <v>5657</v>
      </c>
      <c r="BS146" s="169">
        <f t="shared" si="83"/>
        <v>133343</v>
      </c>
      <c r="BT146" s="170">
        <f t="shared" si="84"/>
        <v>144657</v>
      </c>
      <c r="BU146" s="168">
        <f t="shared" si="103"/>
        <v>62411</v>
      </c>
      <c r="BV146" s="169">
        <f t="shared" si="120"/>
        <v>157922</v>
      </c>
      <c r="BW146" s="170">
        <f t="shared" si="121"/>
        <v>282744</v>
      </c>
    </row>
    <row r="147" spans="2:75" s="131" customFormat="1" ht="39" customHeight="1" x14ac:dyDescent="0.25">
      <c r="B147" s="334">
        <v>127</v>
      </c>
      <c r="C147" s="505"/>
      <c r="D147" s="206" t="s">
        <v>163</v>
      </c>
      <c r="E147" s="505"/>
      <c r="F147" s="206">
        <v>32</v>
      </c>
      <c r="G147" s="204">
        <v>137500</v>
      </c>
      <c r="H147" s="200">
        <f t="shared" si="62"/>
        <v>26125</v>
      </c>
      <c r="I147" s="201">
        <f t="shared" si="63"/>
        <v>5236000</v>
      </c>
      <c r="J147" s="243">
        <v>217250.00000000003</v>
      </c>
      <c r="K147" s="212">
        <f t="shared" si="104"/>
        <v>41278</v>
      </c>
      <c r="L147" s="254">
        <f t="shared" si="105"/>
        <v>8272896</v>
      </c>
      <c r="M147" s="343">
        <v>135000</v>
      </c>
      <c r="N147" s="343">
        <f t="shared" si="132"/>
        <v>25650</v>
      </c>
      <c r="O147" s="343">
        <f t="shared" si="133"/>
        <v>4320000</v>
      </c>
      <c r="P147" s="258">
        <f t="shared" si="108"/>
        <v>155500</v>
      </c>
      <c r="Q147" s="202">
        <f t="shared" si="122"/>
        <v>29545</v>
      </c>
      <c r="R147" s="201">
        <v>4976000</v>
      </c>
      <c r="S147" s="262"/>
      <c r="T147" s="204">
        <f t="shared" si="64"/>
        <v>0</v>
      </c>
      <c r="U147" s="204">
        <f t="shared" si="65"/>
        <v>0</v>
      </c>
      <c r="V147" s="261">
        <v>250000</v>
      </c>
      <c r="W147" s="205">
        <f t="shared" si="66"/>
        <v>47500</v>
      </c>
      <c r="X147" s="204">
        <f t="shared" si="109"/>
        <v>9520000</v>
      </c>
      <c r="Y147" s="544"/>
      <c r="Z147" s="545"/>
      <c r="AA147" s="546"/>
      <c r="AB147" s="544"/>
      <c r="AC147" s="545"/>
      <c r="AD147" s="546"/>
      <c r="AE147" s="164">
        <f t="shared" si="123"/>
        <v>136250</v>
      </c>
      <c r="AF147" s="162">
        <f t="shared" si="110"/>
        <v>25888</v>
      </c>
      <c r="AG147" s="163">
        <f t="shared" si="111"/>
        <v>5188416</v>
      </c>
      <c r="AH147" s="163" cm="1">
        <f t="array" ref="AH147">+ROUND(AVERAGE(SMALL((J147,P147,V147,Y147),{1;2})),0)</f>
        <v>186375</v>
      </c>
      <c r="AI147" s="163">
        <f t="shared" si="124"/>
        <v>35411</v>
      </c>
      <c r="AJ147" s="328">
        <f t="shared" si="125"/>
        <v>7097152</v>
      </c>
      <c r="AK147" s="286"/>
      <c r="AL147" s="162">
        <f t="shared" si="134"/>
        <v>136250</v>
      </c>
      <c r="AM147" s="163">
        <f t="shared" si="68"/>
        <v>25888</v>
      </c>
      <c r="AN147" s="163">
        <f t="shared" si="56"/>
        <v>5188416</v>
      </c>
      <c r="AO147" s="163">
        <f t="shared" si="112"/>
        <v>207583</v>
      </c>
      <c r="AP147" s="163">
        <f t="shared" si="126"/>
        <v>39441</v>
      </c>
      <c r="AQ147" s="163">
        <f t="shared" si="99"/>
        <v>7904768</v>
      </c>
      <c r="AR147" s="260"/>
      <c r="AS147" s="290">
        <f t="shared" si="57"/>
        <v>1256</v>
      </c>
      <c r="AT147" s="165"/>
      <c r="AU147" s="164">
        <f t="shared" si="113"/>
        <v>136244</v>
      </c>
      <c r="AV147" s="162">
        <f t="shared" si="69"/>
        <v>25886</v>
      </c>
      <c r="AW147" s="163">
        <f t="shared" si="58"/>
        <v>5188160</v>
      </c>
      <c r="AX147" s="163">
        <f t="shared" si="114"/>
        <v>203646</v>
      </c>
      <c r="AY147" s="163">
        <f t="shared" si="127"/>
        <v>38693</v>
      </c>
      <c r="AZ147" s="163">
        <f t="shared" si="115"/>
        <v>7754848</v>
      </c>
      <c r="BA147" s="260"/>
      <c r="BB147" s="291" t="e">
        <f t="shared" si="59"/>
        <v>#VALUE!</v>
      </c>
      <c r="BD147" s="163" t="s">
        <v>242</v>
      </c>
      <c r="BE147" s="163" t="s">
        <v>242</v>
      </c>
      <c r="BF147" s="163">
        <v>0</v>
      </c>
      <c r="BG147" s="163" cm="1">
        <f t="array" ref="BG147">+ROUND(AVERAGE(SMALL((J147,P147,V147),{1;2})),0)</f>
        <v>186375</v>
      </c>
      <c r="BH147" s="163">
        <f t="shared" si="128"/>
        <v>35411</v>
      </c>
      <c r="BI147" s="163">
        <f t="shared" si="100"/>
        <v>7097152</v>
      </c>
      <c r="BK147" s="166">
        <f t="shared" si="135"/>
        <v>136250</v>
      </c>
      <c r="BL147" s="167">
        <f t="shared" si="136"/>
        <v>25888</v>
      </c>
      <c r="BM147" s="296">
        <f t="shared" si="137"/>
        <v>5188416</v>
      </c>
      <c r="BN147" s="166">
        <f t="shared" si="117"/>
        <v>217583</v>
      </c>
      <c r="BO147" s="167">
        <f t="shared" si="71"/>
        <v>41341</v>
      </c>
      <c r="BP147" s="296">
        <f t="shared" si="102"/>
        <v>8285568</v>
      </c>
      <c r="BR147" s="168">
        <f t="shared" si="131"/>
        <v>1768</v>
      </c>
      <c r="BS147" s="169">
        <f t="shared" si="83"/>
        <v>134482</v>
      </c>
      <c r="BT147" s="170">
        <f t="shared" si="84"/>
        <v>138018</v>
      </c>
      <c r="BU147" s="168">
        <f t="shared" si="103"/>
        <v>47986</v>
      </c>
      <c r="BV147" s="169">
        <f t="shared" si="120"/>
        <v>159597</v>
      </c>
      <c r="BW147" s="170">
        <f t="shared" si="121"/>
        <v>255569</v>
      </c>
    </row>
    <row r="148" spans="2:75" s="131" customFormat="1" ht="39" customHeight="1" x14ac:dyDescent="0.25">
      <c r="B148" s="334">
        <v>128</v>
      </c>
      <c r="C148" s="505"/>
      <c r="D148" s="206" t="s">
        <v>164</v>
      </c>
      <c r="E148" s="505"/>
      <c r="F148" s="206">
        <v>28</v>
      </c>
      <c r="G148" s="204">
        <v>132000</v>
      </c>
      <c r="H148" s="200">
        <f t="shared" si="62"/>
        <v>25080</v>
      </c>
      <c r="I148" s="201">
        <f t="shared" si="63"/>
        <v>4398240</v>
      </c>
      <c r="J148" s="243">
        <v>200200.00000000003</v>
      </c>
      <c r="K148" s="212">
        <f t="shared" si="104"/>
        <v>38038</v>
      </c>
      <c r="L148" s="254">
        <f t="shared" si="105"/>
        <v>6670664</v>
      </c>
      <c r="M148" s="343">
        <v>135000</v>
      </c>
      <c r="N148" s="343">
        <f t="shared" si="132"/>
        <v>25650</v>
      </c>
      <c r="O148" s="343">
        <f t="shared" si="133"/>
        <v>3780000</v>
      </c>
      <c r="P148" s="258">
        <f t="shared" si="108"/>
        <v>155500</v>
      </c>
      <c r="Q148" s="202">
        <f t="shared" si="122"/>
        <v>29545</v>
      </c>
      <c r="R148" s="201">
        <v>4354000</v>
      </c>
      <c r="S148" s="262"/>
      <c r="T148" s="204">
        <f t="shared" si="64"/>
        <v>0</v>
      </c>
      <c r="U148" s="204">
        <f t="shared" si="65"/>
        <v>0</v>
      </c>
      <c r="V148" s="261">
        <v>250000</v>
      </c>
      <c r="W148" s="205">
        <f t="shared" si="66"/>
        <v>47500</v>
      </c>
      <c r="X148" s="204">
        <f t="shared" si="109"/>
        <v>8330000</v>
      </c>
      <c r="Y148" s="544"/>
      <c r="Z148" s="545"/>
      <c r="AA148" s="546"/>
      <c r="AB148" s="544"/>
      <c r="AC148" s="545"/>
      <c r="AD148" s="546"/>
      <c r="AE148" s="164">
        <f t="shared" si="123"/>
        <v>133500</v>
      </c>
      <c r="AF148" s="162">
        <f t="shared" si="110"/>
        <v>25365</v>
      </c>
      <c r="AG148" s="163">
        <f t="shared" si="111"/>
        <v>4448220</v>
      </c>
      <c r="AH148" s="163" cm="1">
        <f t="array" ref="AH148">+ROUND(AVERAGE(SMALL((J148,P148,V148,Y148),{1;2})),0)</f>
        <v>177850</v>
      </c>
      <c r="AI148" s="163">
        <f t="shared" si="124"/>
        <v>33792</v>
      </c>
      <c r="AJ148" s="328">
        <f t="shared" si="125"/>
        <v>5925976</v>
      </c>
      <c r="AK148" s="286"/>
      <c r="AL148" s="162">
        <f t="shared" si="134"/>
        <v>133500</v>
      </c>
      <c r="AM148" s="163">
        <f t="shared" si="68"/>
        <v>25365</v>
      </c>
      <c r="AN148" s="163">
        <f t="shared" si="56"/>
        <v>4448220</v>
      </c>
      <c r="AO148" s="163">
        <f t="shared" si="112"/>
        <v>201900</v>
      </c>
      <c r="AP148" s="163">
        <f t="shared" si="126"/>
        <v>38361</v>
      </c>
      <c r="AQ148" s="163">
        <f t="shared" si="99"/>
        <v>6727308</v>
      </c>
      <c r="AR148" s="260"/>
      <c r="AS148" s="290">
        <f t="shared" si="57"/>
        <v>-1492</v>
      </c>
      <c r="AT148" s="165"/>
      <c r="AU148" s="164">
        <f t="shared" si="113"/>
        <v>133492</v>
      </c>
      <c r="AV148" s="162">
        <f t="shared" si="69"/>
        <v>25363</v>
      </c>
      <c r="AW148" s="163">
        <f t="shared" si="58"/>
        <v>4447940</v>
      </c>
      <c r="AX148" s="163">
        <f t="shared" si="114"/>
        <v>198173</v>
      </c>
      <c r="AY148" s="163">
        <f t="shared" si="127"/>
        <v>37653</v>
      </c>
      <c r="AZ148" s="163">
        <f t="shared" si="115"/>
        <v>6603128</v>
      </c>
      <c r="BA148" s="260"/>
      <c r="BB148" s="291" t="e">
        <f t="shared" si="59"/>
        <v>#VALUE!</v>
      </c>
      <c r="BD148" s="163" t="s">
        <v>242</v>
      </c>
      <c r="BE148" s="163" t="s">
        <v>242</v>
      </c>
      <c r="BF148" s="163">
        <v>0</v>
      </c>
      <c r="BG148" s="163" cm="1">
        <f t="array" ref="BG148">+ROUND(AVERAGE(SMALL((J148,P148,V148),{1;2})),0)</f>
        <v>177850</v>
      </c>
      <c r="BH148" s="163">
        <f t="shared" si="128"/>
        <v>33792</v>
      </c>
      <c r="BI148" s="163">
        <f t="shared" si="100"/>
        <v>5925976</v>
      </c>
      <c r="BK148" s="166">
        <f t="shared" si="135"/>
        <v>133500</v>
      </c>
      <c r="BL148" s="167">
        <f t="shared" si="136"/>
        <v>25365</v>
      </c>
      <c r="BM148" s="296">
        <f t="shared" si="137"/>
        <v>4448220</v>
      </c>
      <c r="BN148" s="166">
        <f t="shared" si="117"/>
        <v>201900</v>
      </c>
      <c r="BO148" s="167">
        <f t="shared" si="71"/>
        <v>38361</v>
      </c>
      <c r="BP148" s="296">
        <f t="shared" si="102"/>
        <v>6727308</v>
      </c>
      <c r="BR148" s="168">
        <f t="shared" si="131"/>
        <v>2121</v>
      </c>
      <c r="BS148" s="169">
        <f t="shared" si="83"/>
        <v>131379</v>
      </c>
      <c r="BT148" s="170">
        <f t="shared" si="84"/>
        <v>135621</v>
      </c>
      <c r="BU148" s="168">
        <f t="shared" si="103"/>
        <v>47273</v>
      </c>
      <c r="BV148" s="169">
        <f t="shared" si="120"/>
        <v>154627</v>
      </c>
      <c r="BW148" s="170">
        <f t="shared" si="121"/>
        <v>249173</v>
      </c>
    </row>
    <row r="149" spans="2:75" s="131" customFormat="1" ht="39" customHeight="1" x14ac:dyDescent="0.25">
      <c r="B149" s="334">
        <v>129</v>
      </c>
      <c r="C149" s="505"/>
      <c r="D149" s="206" t="s">
        <v>165</v>
      </c>
      <c r="E149" s="505"/>
      <c r="F149" s="206">
        <v>40</v>
      </c>
      <c r="G149" s="204">
        <v>121000</v>
      </c>
      <c r="H149" s="200">
        <f t="shared" si="62"/>
        <v>22990</v>
      </c>
      <c r="I149" s="201">
        <f t="shared" si="63"/>
        <v>5759600</v>
      </c>
      <c r="J149" s="243">
        <v>188100.00000000003</v>
      </c>
      <c r="K149" s="212">
        <f t="shared" si="104"/>
        <v>35739</v>
      </c>
      <c r="L149" s="254">
        <f t="shared" si="105"/>
        <v>8953560</v>
      </c>
      <c r="M149" s="343">
        <v>135000</v>
      </c>
      <c r="N149" s="343">
        <f t="shared" si="132"/>
        <v>25650</v>
      </c>
      <c r="O149" s="343">
        <f t="shared" si="133"/>
        <v>5400000</v>
      </c>
      <c r="P149" s="258">
        <f t="shared" si="108"/>
        <v>155500</v>
      </c>
      <c r="Q149" s="202">
        <f t="shared" si="122"/>
        <v>29545</v>
      </c>
      <c r="R149" s="201">
        <v>6220000</v>
      </c>
      <c r="S149" s="262"/>
      <c r="T149" s="204">
        <f t="shared" si="64"/>
        <v>0</v>
      </c>
      <c r="U149" s="204">
        <f t="shared" si="65"/>
        <v>0</v>
      </c>
      <c r="V149" s="261">
        <v>180000</v>
      </c>
      <c r="W149" s="205">
        <f t="shared" si="66"/>
        <v>34200</v>
      </c>
      <c r="X149" s="204">
        <f t="shared" si="109"/>
        <v>8568000</v>
      </c>
      <c r="Y149" s="544"/>
      <c r="Z149" s="545"/>
      <c r="AA149" s="546"/>
      <c r="AB149" s="544"/>
      <c r="AC149" s="545"/>
      <c r="AD149" s="546"/>
      <c r="AE149" s="164">
        <f t="shared" si="123"/>
        <v>128000</v>
      </c>
      <c r="AF149" s="162">
        <f t="shared" si="110"/>
        <v>24320</v>
      </c>
      <c r="AG149" s="163">
        <f t="shared" si="111"/>
        <v>6092800</v>
      </c>
      <c r="AH149" s="163" cm="1">
        <f t="array" ref="AH149">+ROUND(AVERAGE(SMALL((J149,P149,V149,Y149),{1;2})),0)</f>
        <v>167750</v>
      </c>
      <c r="AI149" s="163">
        <f t="shared" si="124"/>
        <v>31873</v>
      </c>
      <c r="AJ149" s="328">
        <f t="shared" si="125"/>
        <v>7984920</v>
      </c>
      <c r="AK149" s="286"/>
      <c r="AL149" s="162">
        <f t="shared" si="134"/>
        <v>128000</v>
      </c>
      <c r="AM149" s="163">
        <f t="shared" si="68"/>
        <v>24320</v>
      </c>
      <c r="AN149" s="163">
        <f t="shared" ref="AN149:AN212" si="138">ROUND((+AL149+AM149)*F149,0)</f>
        <v>6092800</v>
      </c>
      <c r="AO149" s="163">
        <f t="shared" si="112"/>
        <v>174533</v>
      </c>
      <c r="AP149" s="163">
        <f t="shared" si="126"/>
        <v>33161</v>
      </c>
      <c r="AQ149" s="163">
        <f t="shared" si="99"/>
        <v>8307760</v>
      </c>
      <c r="AR149" s="260"/>
      <c r="AS149" s="290">
        <f t="shared" ref="AS149:AS212" si="139">G149-AU149</f>
        <v>-6808</v>
      </c>
      <c r="AT149" s="165"/>
      <c r="AU149" s="164">
        <f t="shared" si="113"/>
        <v>127808</v>
      </c>
      <c r="AV149" s="162">
        <f t="shared" si="69"/>
        <v>24284</v>
      </c>
      <c r="AW149" s="163">
        <f t="shared" ref="AW149:AW212" si="140">ROUND((AU149+AV149)*F149,0)</f>
        <v>6083680</v>
      </c>
      <c r="AX149" s="163">
        <f t="shared" si="114"/>
        <v>173966</v>
      </c>
      <c r="AY149" s="163">
        <f t="shared" si="127"/>
        <v>33054</v>
      </c>
      <c r="AZ149" s="163">
        <f t="shared" si="115"/>
        <v>8280800</v>
      </c>
      <c r="BA149" s="260"/>
      <c r="BB149" s="291" t="e">
        <f t="shared" ref="BB149:BB212" si="141">G149-BD149</f>
        <v>#VALUE!</v>
      </c>
      <c r="BD149" s="163" t="s">
        <v>242</v>
      </c>
      <c r="BE149" s="163" t="s">
        <v>242</v>
      </c>
      <c r="BF149" s="163">
        <v>0</v>
      </c>
      <c r="BG149" s="163" cm="1">
        <f t="array" ref="BG149">+ROUND(AVERAGE(SMALL((J149,P149,V149),{1;2})),0)</f>
        <v>167750</v>
      </c>
      <c r="BH149" s="163">
        <f t="shared" si="128"/>
        <v>31873</v>
      </c>
      <c r="BI149" s="163">
        <f t="shared" si="100"/>
        <v>7984920</v>
      </c>
      <c r="BK149" s="166">
        <f t="shared" si="135"/>
        <v>128000</v>
      </c>
      <c r="BL149" s="167">
        <f t="shared" si="136"/>
        <v>24320</v>
      </c>
      <c r="BM149" s="296">
        <f t="shared" si="137"/>
        <v>6092800</v>
      </c>
      <c r="BN149" s="166">
        <f t="shared" si="117"/>
        <v>197867</v>
      </c>
      <c r="BO149" s="167">
        <f t="shared" si="71"/>
        <v>37595</v>
      </c>
      <c r="BP149" s="296">
        <f t="shared" si="102"/>
        <v>9418480</v>
      </c>
      <c r="BR149" s="168">
        <f t="shared" si="131"/>
        <v>9899</v>
      </c>
      <c r="BS149" s="169">
        <f t="shared" si="83"/>
        <v>118101</v>
      </c>
      <c r="BT149" s="170">
        <f t="shared" si="84"/>
        <v>137899</v>
      </c>
      <c r="BU149" s="168">
        <f t="shared" si="103"/>
        <v>16974</v>
      </c>
      <c r="BV149" s="169">
        <f t="shared" si="120"/>
        <v>157559</v>
      </c>
      <c r="BW149" s="170">
        <f t="shared" si="121"/>
        <v>191507</v>
      </c>
    </row>
    <row r="150" spans="2:75" s="131" customFormat="1" ht="39" customHeight="1" x14ac:dyDescent="0.25">
      <c r="B150" s="334">
        <v>130</v>
      </c>
      <c r="C150" s="505"/>
      <c r="D150" s="206" t="s">
        <v>166</v>
      </c>
      <c r="E150" s="505"/>
      <c r="F150" s="206">
        <v>54</v>
      </c>
      <c r="G150" s="204">
        <v>110000</v>
      </c>
      <c r="H150" s="200">
        <f t="shared" ref="H150:H213" si="142">ROUND(G150*19/100,0)</f>
        <v>20900</v>
      </c>
      <c r="I150" s="201">
        <f t="shared" ref="I150:I213" si="143">ROUND((G150+H150)*F150,0)</f>
        <v>7068600</v>
      </c>
      <c r="J150" s="243">
        <v>176000</v>
      </c>
      <c r="K150" s="212">
        <f t="shared" si="104"/>
        <v>33440</v>
      </c>
      <c r="L150" s="254">
        <f t="shared" si="105"/>
        <v>11309760</v>
      </c>
      <c r="M150" s="343">
        <v>135000</v>
      </c>
      <c r="N150" s="343">
        <f t="shared" si="132"/>
        <v>25650</v>
      </c>
      <c r="O150" s="343">
        <f t="shared" si="133"/>
        <v>7290000</v>
      </c>
      <c r="P150" s="258">
        <f t="shared" si="108"/>
        <v>155500</v>
      </c>
      <c r="Q150" s="202">
        <f t="shared" si="122"/>
        <v>29545</v>
      </c>
      <c r="R150" s="201">
        <v>8397000</v>
      </c>
      <c r="S150" s="262"/>
      <c r="T150" s="204">
        <f t="shared" ref="T150:T213" si="144">ROUND(S150*19%,0)</f>
        <v>0</v>
      </c>
      <c r="U150" s="204">
        <f t="shared" ref="U150:U213" si="145">ROUND((S150+T150)*F150,0)</f>
        <v>0</v>
      </c>
      <c r="V150" s="261">
        <f>270000+27000</f>
        <v>297000</v>
      </c>
      <c r="W150" s="205">
        <f t="shared" ref="W150:W213" si="146">ROUND(V150*19%,0)</f>
        <v>56430</v>
      </c>
      <c r="X150" s="204">
        <f t="shared" si="109"/>
        <v>19085220</v>
      </c>
      <c r="Y150" s="544"/>
      <c r="Z150" s="545"/>
      <c r="AA150" s="546"/>
      <c r="AB150" s="544"/>
      <c r="AC150" s="545"/>
      <c r="AD150" s="546"/>
      <c r="AE150" s="164">
        <f t="shared" si="123"/>
        <v>122500</v>
      </c>
      <c r="AF150" s="162">
        <f t="shared" si="110"/>
        <v>23275</v>
      </c>
      <c r="AG150" s="163">
        <f t="shared" si="111"/>
        <v>7871850</v>
      </c>
      <c r="AH150" s="163" cm="1">
        <f t="array" ref="AH150">+ROUND(AVERAGE(SMALL((J150,P150,V150,Y150),{1;2})),0)</f>
        <v>165750</v>
      </c>
      <c r="AI150" s="163">
        <f t="shared" si="124"/>
        <v>31493</v>
      </c>
      <c r="AJ150" s="328">
        <f t="shared" si="125"/>
        <v>10651122</v>
      </c>
      <c r="AK150" s="286"/>
      <c r="AL150" s="162">
        <f t="shared" si="134"/>
        <v>122500</v>
      </c>
      <c r="AM150" s="163">
        <f t="shared" ref="AM150:AM213" si="147">+ROUND(AL150*19%,0)</f>
        <v>23275</v>
      </c>
      <c r="AN150" s="163">
        <f t="shared" si="138"/>
        <v>7871850</v>
      </c>
      <c r="AO150" s="163">
        <f t="shared" si="112"/>
        <v>209500</v>
      </c>
      <c r="AP150" s="163">
        <f t="shared" si="126"/>
        <v>39805</v>
      </c>
      <c r="AQ150" s="163">
        <f t="shared" si="99"/>
        <v>13462470</v>
      </c>
      <c r="AR150" s="260"/>
      <c r="AS150" s="290">
        <f t="shared" si="139"/>
        <v>-11861</v>
      </c>
      <c r="AT150" s="165"/>
      <c r="AU150" s="164">
        <f t="shared" si="113"/>
        <v>121861</v>
      </c>
      <c r="AV150" s="162">
        <f t="shared" ref="AV150:AV213" si="148">+ROUND(AU150*19%,0)</f>
        <v>23154</v>
      </c>
      <c r="AW150" s="163">
        <f t="shared" si="140"/>
        <v>7830810</v>
      </c>
      <c r="AX150" s="163">
        <f t="shared" si="114"/>
        <v>201063</v>
      </c>
      <c r="AY150" s="163">
        <f t="shared" si="127"/>
        <v>38202</v>
      </c>
      <c r="AZ150" s="163">
        <f t="shared" si="115"/>
        <v>12920310</v>
      </c>
      <c r="BA150" s="260"/>
      <c r="BB150" s="291" t="e">
        <f t="shared" si="141"/>
        <v>#VALUE!</v>
      </c>
      <c r="BD150" s="163" t="s">
        <v>242</v>
      </c>
      <c r="BE150" s="163" t="s">
        <v>242</v>
      </c>
      <c r="BF150" s="163">
        <v>0</v>
      </c>
      <c r="BG150" s="163" cm="1">
        <f t="array" ref="BG150">+ROUND(AVERAGE(SMALL((J150,P150,V150),{1;2})),0)</f>
        <v>165750</v>
      </c>
      <c r="BH150" s="163">
        <f t="shared" si="128"/>
        <v>31493</v>
      </c>
      <c r="BI150" s="163">
        <f t="shared" si="100"/>
        <v>10651122</v>
      </c>
      <c r="BK150" s="166">
        <f t="shared" si="135"/>
        <v>122500</v>
      </c>
      <c r="BL150" s="167">
        <f t="shared" si="136"/>
        <v>23275</v>
      </c>
      <c r="BM150" s="296">
        <f t="shared" si="137"/>
        <v>7871850</v>
      </c>
      <c r="BN150" s="166">
        <f t="shared" si="117"/>
        <v>170500</v>
      </c>
      <c r="BO150" s="167">
        <f t="shared" ref="BO150:BO162" si="149">+ROUND(BN150*19%,0)</f>
        <v>32395</v>
      </c>
      <c r="BP150" s="296">
        <f t="shared" si="102"/>
        <v>10956330</v>
      </c>
      <c r="BR150" s="168">
        <f t="shared" si="131"/>
        <v>17678</v>
      </c>
      <c r="BS150" s="169">
        <f t="shared" si="83"/>
        <v>104822</v>
      </c>
      <c r="BT150" s="170">
        <f t="shared" si="84"/>
        <v>140178</v>
      </c>
      <c r="BU150" s="168">
        <f t="shared" si="103"/>
        <v>76467</v>
      </c>
      <c r="BV150" s="169">
        <f t="shared" si="120"/>
        <v>133033</v>
      </c>
      <c r="BW150" s="170">
        <f t="shared" si="121"/>
        <v>285967</v>
      </c>
    </row>
    <row r="151" spans="2:75" s="131" customFormat="1" ht="39" customHeight="1" x14ac:dyDescent="0.25">
      <c r="B151" s="334">
        <v>131</v>
      </c>
      <c r="C151" s="505"/>
      <c r="D151" s="206" t="s">
        <v>167</v>
      </c>
      <c r="E151" s="505"/>
      <c r="F151" s="206">
        <v>48</v>
      </c>
      <c r="G151" s="204">
        <v>137500</v>
      </c>
      <c r="H151" s="200">
        <f t="shared" si="142"/>
        <v>26125</v>
      </c>
      <c r="I151" s="201">
        <f t="shared" si="143"/>
        <v>7854000</v>
      </c>
      <c r="J151" s="243">
        <v>206250.00000000003</v>
      </c>
      <c r="K151" s="212">
        <f t="shared" si="104"/>
        <v>39188</v>
      </c>
      <c r="L151" s="254">
        <f t="shared" si="105"/>
        <v>11781024</v>
      </c>
      <c r="M151" s="343">
        <v>135000</v>
      </c>
      <c r="N151" s="343">
        <f t="shared" si="132"/>
        <v>25650</v>
      </c>
      <c r="O151" s="343">
        <f t="shared" si="133"/>
        <v>6480000</v>
      </c>
      <c r="P151" s="258">
        <f t="shared" si="108"/>
        <v>155500</v>
      </c>
      <c r="Q151" s="202">
        <f t="shared" si="122"/>
        <v>29545</v>
      </c>
      <c r="R151" s="201">
        <v>7464000</v>
      </c>
      <c r="S151" s="262"/>
      <c r="T151" s="204">
        <f t="shared" si="144"/>
        <v>0</v>
      </c>
      <c r="U151" s="204">
        <f t="shared" si="145"/>
        <v>0</v>
      </c>
      <c r="V151" s="261">
        <v>190000</v>
      </c>
      <c r="W151" s="205">
        <f t="shared" si="146"/>
        <v>36100</v>
      </c>
      <c r="X151" s="204">
        <f t="shared" si="109"/>
        <v>10852800</v>
      </c>
      <c r="Y151" s="544"/>
      <c r="Z151" s="545"/>
      <c r="AA151" s="546"/>
      <c r="AB151" s="544"/>
      <c r="AC151" s="545"/>
      <c r="AD151" s="546"/>
      <c r="AE151" s="164">
        <f t="shared" si="123"/>
        <v>136250</v>
      </c>
      <c r="AF151" s="162">
        <f t="shared" si="110"/>
        <v>25888</v>
      </c>
      <c r="AG151" s="163">
        <f t="shared" si="111"/>
        <v>7782624</v>
      </c>
      <c r="AH151" s="163" cm="1">
        <f t="array" ref="AH151">+ROUND(AVERAGE(SMALL((J151,P151,V151,Y151),{1;2})),0)</f>
        <v>172750</v>
      </c>
      <c r="AI151" s="163">
        <f t="shared" si="124"/>
        <v>32823</v>
      </c>
      <c r="AJ151" s="328">
        <f t="shared" si="125"/>
        <v>9867504</v>
      </c>
      <c r="AK151" s="286"/>
      <c r="AL151" s="162">
        <f t="shared" si="134"/>
        <v>136250</v>
      </c>
      <c r="AM151" s="163">
        <f t="shared" si="147"/>
        <v>25888</v>
      </c>
      <c r="AN151" s="163">
        <f t="shared" si="138"/>
        <v>7782624</v>
      </c>
      <c r="AO151" s="163">
        <f t="shared" si="112"/>
        <v>183917</v>
      </c>
      <c r="AP151" s="163">
        <f t="shared" si="126"/>
        <v>34944</v>
      </c>
      <c r="AQ151" s="163">
        <f t="shared" si="99"/>
        <v>10505328</v>
      </c>
      <c r="AR151" s="260"/>
      <c r="AS151" s="290">
        <f t="shared" si="139"/>
        <v>1256</v>
      </c>
      <c r="AT151" s="165"/>
      <c r="AU151" s="164">
        <f t="shared" si="113"/>
        <v>136244</v>
      </c>
      <c r="AV151" s="162">
        <f t="shared" si="148"/>
        <v>25886</v>
      </c>
      <c r="AW151" s="163">
        <f t="shared" si="140"/>
        <v>7782240</v>
      </c>
      <c r="AX151" s="163">
        <f t="shared" si="114"/>
        <v>182653</v>
      </c>
      <c r="AY151" s="163">
        <f t="shared" si="127"/>
        <v>34704</v>
      </c>
      <c r="AZ151" s="163">
        <f t="shared" si="115"/>
        <v>10433136</v>
      </c>
      <c r="BA151" s="260"/>
      <c r="BB151" s="291" t="e">
        <f t="shared" si="141"/>
        <v>#VALUE!</v>
      </c>
      <c r="BD151" s="163" t="s">
        <v>242</v>
      </c>
      <c r="BE151" s="163" t="s">
        <v>242</v>
      </c>
      <c r="BF151" s="163">
        <v>0</v>
      </c>
      <c r="BG151" s="163" cm="1">
        <f t="array" ref="BG151">+ROUND(AVERAGE(SMALL((J151,P151,V151),{1;2})),0)</f>
        <v>172750</v>
      </c>
      <c r="BH151" s="163">
        <f t="shared" si="128"/>
        <v>32823</v>
      </c>
      <c r="BI151" s="163">
        <f t="shared" si="100"/>
        <v>9867504</v>
      </c>
      <c r="BK151" s="166">
        <f t="shared" si="135"/>
        <v>136250</v>
      </c>
      <c r="BL151" s="167">
        <f t="shared" si="136"/>
        <v>25888</v>
      </c>
      <c r="BM151" s="296">
        <f t="shared" si="137"/>
        <v>7782624</v>
      </c>
      <c r="BN151" s="166">
        <f t="shared" si="117"/>
        <v>219583</v>
      </c>
      <c r="BO151" s="167">
        <f t="shared" si="149"/>
        <v>41721</v>
      </c>
      <c r="BP151" s="296">
        <f t="shared" si="102"/>
        <v>12542592</v>
      </c>
      <c r="BR151" s="168">
        <f t="shared" si="131"/>
        <v>1768</v>
      </c>
      <c r="BS151" s="169">
        <f t="shared" si="83"/>
        <v>134482</v>
      </c>
      <c r="BT151" s="170">
        <f t="shared" si="84"/>
        <v>138018</v>
      </c>
      <c r="BU151" s="168">
        <f t="shared" si="103"/>
        <v>25916</v>
      </c>
      <c r="BV151" s="169">
        <f t="shared" si="120"/>
        <v>158001</v>
      </c>
      <c r="BW151" s="170">
        <f t="shared" si="121"/>
        <v>209833</v>
      </c>
    </row>
    <row r="152" spans="2:75" s="131" customFormat="1" ht="39" customHeight="1" x14ac:dyDescent="0.25">
      <c r="B152" s="334">
        <v>132</v>
      </c>
      <c r="C152" s="505"/>
      <c r="D152" s="206" t="s">
        <v>168</v>
      </c>
      <c r="E152" s="505"/>
      <c r="F152" s="206">
        <v>30</v>
      </c>
      <c r="G152" s="204">
        <v>126500</v>
      </c>
      <c r="H152" s="200">
        <f t="shared" si="142"/>
        <v>24035</v>
      </c>
      <c r="I152" s="201">
        <f t="shared" si="143"/>
        <v>4516050</v>
      </c>
      <c r="J152" s="243">
        <v>205150.00000000003</v>
      </c>
      <c r="K152" s="212">
        <f t="shared" si="104"/>
        <v>38979</v>
      </c>
      <c r="L152" s="254">
        <f t="shared" si="105"/>
        <v>7323870</v>
      </c>
      <c r="M152" s="343">
        <v>135000</v>
      </c>
      <c r="N152" s="343">
        <f t="shared" si="132"/>
        <v>25650</v>
      </c>
      <c r="O152" s="343">
        <f t="shared" si="133"/>
        <v>4050000</v>
      </c>
      <c r="P152" s="258">
        <f t="shared" si="108"/>
        <v>155500</v>
      </c>
      <c r="Q152" s="202">
        <f t="shared" si="122"/>
        <v>29545</v>
      </c>
      <c r="R152" s="201">
        <v>4665000</v>
      </c>
      <c r="S152" s="262"/>
      <c r="T152" s="204">
        <f t="shared" si="144"/>
        <v>0</v>
      </c>
      <c r="U152" s="204">
        <f t="shared" si="145"/>
        <v>0</v>
      </c>
      <c r="V152" s="261">
        <v>210000</v>
      </c>
      <c r="W152" s="205">
        <f t="shared" si="146"/>
        <v>39900</v>
      </c>
      <c r="X152" s="204">
        <f t="shared" si="109"/>
        <v>7497000</v>
      </c>
      <c r="Y152" s="544"/>
      <c r="Z152" s="545"/>
      <c r="AA152" s="546"/>
      <c r="AB152" s="544"/>
      <c r="AC152" s="545"/>
      <c r="AD152" s="546"/>
      <c r="AE152" s="164">
        <f t="shared" si="123"/>
        <v>130750</v>
      </c>
      <c r="AF152" s="162">
        <f t="shared" si="110"/>
        <v>24843</v>
      </c>
      <c r="AG152" s="163">
        <f t="shared" si="111"/>
        <v>4667790</v>
      </c>
      <c r="AH152" s="163" cm="1">
        <f t="array" ref="AH152">+ROUND(AVERAGE(SMALL((J152,P152,V152,Y152),{1;2})),0)</f>
        <v>180325</v>
      </c>
      <c r="AI152" s="163">
        <f t="shared" si="124"/>
        <v>34262</v>
      </c>
      <c r="AJ152" s="328">
        <f t="shared" si="125"/>
        <v>6437610</v>
      </c>
      <c r="AK152" s="286"/>
      <c r="AL152" s="162">
        <f t="shared" si="134"/>
        <v>130750</v>
      </c>
      <c r="AM152" s="163">
        <f t="shared" si="147"/>
        <v>24843</v>
      </c>
      <c r="AN152" s="163">
        <f t="shared" si="138"/>
        <v>4667790</v>
      </c>
      <c r="AO152" s="163">
        <f t="shared" si="112"/>
        <v>190217</v>
      </c>
      <c r="AP152" s="163">
        <f t="shared" si="126"/>
        <v>36141</v>
      </c>
      <c r="AQ152" s="163">
        <f t="shared" si="99"/>
        <v>6790740</v>
      </c>
      <c r="AR152" s="260"/>
      <c r="AS152" s="290">
        <f t="shared" si="139"/>
        <v>-4181</v>
      </c>
      <c r="AT152" s="165"/>
      <c r="AU152" s="164">
        <f t="shared" si="113"/>
        <v>130681</v>
      </c>
      <c r="AV152" s="162">
        <f t="shared" si="148"/>
        <v>24829</v>
      </c>
      <c r="AW152" s="163">
        <f t="shared" si="140"/>
        <v>4665300</v>
      </c>
      <c r="AX152" s="163">
        <f t="shared" si="114"/>
        <v>188513</v>
      </c>
      <c r="AY152" s="163">
        <f t="shared" si="127"/>
        <v>35817</v>
      </c>
      <c r="AZ152" s="163">
        <f t="shared" si="115"/>
        <v>6729900</v>
      </c>
      <c r="BA152" s="260"/>
      <c r="BB152" s="291" t="e">
        <f t="shared" si="141"/>
        <v>#VALUE!</v>
      </c>
      <c r="BD152" s="163" t="s">
        <v>242</v>
      </c>
      <c r="BE152" s="163" t="s">
        <v>242</v>
      </c>
      <c r="BF152" s="163">
        <v>0</v>
      </c>
      <c r="BG152" s="163" cm="1">
        <f t="array" ref="BG152">+ROUND(AVERAGE(SMALL((J152,P152,V152),{1;2})),0)</f>
        <v>180325</v>
      </c>
      <c r="BH152" s="163">
        <f t="shared" si="128"/>
        <v>34262</v>
      </c>
      <c r="BI152" s="163">
        <f t="shared" si="100"/>
        <v>6437610</v>
      </c>
      <c r="BK152" s="166">
        <f t="shared" si="135"/>
        <v>130750</v>
      </c>
      <c r="BL152" s="167">
        <f t="shared" si="136"/>
        <v>24843</v>
      </c>
      <c r="BM152" s="296">
        <f t="shared" si="137"/>
        <v>4667790</v>
      </c>
      <c r="BN152" s="166">
        <f t="shared" si="117"/>
        <v>183550</v>
      </c>
      <c r="BO152" s="167">
        <f t="shared" si="149"/>
        <v>34875</v>
      </c>
      <c r="BP152" s="296">
        <f t="shared" si="102"/>
        <v>6552750</v>
      </c>
      <c r="BR152" s="168">
        <f t="shared" si="131"/>
        <v>6010</v>
      </c>
      <c r="BS152" s="169">
        <f t="shared" si="83"/>
        <v>124740</v>
      </c>
      <c r="BT152" s="170">
        <f t="shared" si="84"/>
        <v>136760</v>
      </c>
      <c r="BU152" s="168">
        <f t="shared" si="103"/>
        <v>30163</v>
      </c>
      <c r="BV152" s="169">
        <f t="shared" si="120"/>
        <v>160054</v>
      </c>
      <c r="BW152" s="170">
        <f t="shared" si="121"/>
        <v>220380</v>
      </c>
    </row>
    <row r="153" spans="2:75" s="131" customFormat="1" ht="39" customHeight="1" x14ac:dyDescent="0.25">
      <c r="B153" s="334">
        <v>133</v>
      </c>
      <c r="C153" s="505"/>
      <c r="D153" s="206" t="s">
        <v>169</v>
      </c>
      <c r="E153" s="505"/>
      <c r="F153" s="206">
        <v>34</v>
      </c>
      <c r="G153" s="204">
        <v>132000</v>
      </c>
      <c r="H153" s="200">
        <f t="shared" si="142"/>
        <v>25080</v>
      </c>
      <c r="I153" s="201">
        <f t="shared" si="143"/>
        <v>5340720</v>
      </c>
      <c r="J153" s="243">
        <v>216700.00000000003</v>
      </c>
      <c r="K153" s="212">
        <f t="shared" si="104"/>
        <v>41173</v>
      </c>
      <c r="L153" s="254">
        <f t="shared" si="105"/>
        <v>8767682</v>
      </c>
      <c r="M153" s="343">
        <v>135000</v>
      </c>
      <c r="N153" s="343">
        <f t="shared" si="132"/>
        <v>25650</v>
      </c>
      <c r="O153" s="343">
        <f t="shared" si="133"/>
        <v>4590000</v>
      </c>
      <c r="P153" s="258">
        <f t="shared" si="108"/>
        <v>155500</v>
      </c>
      <c r="Q153" s="202">
        <f t="shared" si="122"/>
        <v>29545</v>
      </c>
      <c r="R153" s="201">
        <v>5287000</v>
      </c>
      <c r="S153" s="262"/>
      <c r="T153" s="204">
        <f t="shared" si="144"/>
        <v>0</v>
      </c>
      <c r="U153" s="204">
        <f t="shared" si="145"/>
        <v>0</v>
      </c>
      <c r="V153" s="261">
        <v>200000</v>
      </c>
      <c r="W153" s="205">
        <f t="shared" si="146"/>
        <v>38000</v>
      </c>
      <c r="X153" s="204">
        <f t="shared" si="109"/>
        <v>8092000</v>
      </c>
      <c r="Y153" s="544"/>
      <c r="Z153" s="545"/>
      <c r="AA153" s="546"/>
      <c r="AB153" s="544"/>
      <c r="AC153" s="545"/>
      <c r="AD153" s="546"/>
      <c r="AE153" s="164">
        <f t="shared" si="123"/>
        <v>133500</v>
      </c>
      <c r="AF153" s="162">
        <f t="shared" si="110"/>
        <v>25365</v>
      </c>
      <c r="AG153" s="163">
        <f t="shared" si="111"/>
        <v>5401410</v>
      </c>
      <c r="AH153" s="163" cm="1">
        <f t="array" ref="AH153">+ROUND(AVERAGE(SMALL((J153,P153,V153,Y153),{1;2})),0)</f>
        <v>177750</v>
      </c>
      <c r="AI153" s="163">
        <f t="shared" si="124"/>
        <v>33773</v>
      </c>
      <c r="AJ153" s="328">
        <f t="shared" si="125"/>
        <v>7191782</v>
      </c>
      <c r="AK153" s="286"/>
      <c r="AL153" s="162">
        <f t="shared" si="134"/>
        <v>133500</v>
      </c>
      <c r="AM153" s="163">
        <f t="shared" si="147"/>
        <v>25365</v>
      </c>
      <c r="AN153" s="163">
        <f t="shared" si="138"/>
        <v>5401410</v>
      </c>
      <c r="AO153" s="163">
        <f t="shared" si="112"/>
        <v>190733</v>
      </c>
      <c r="AP153" s="163">
        <f t="shared" si="126"/>
        <v>36239</v>
      </c>
      <c r="AQ153" s="163">
        <f t="shared" si="99"/>
        <v>7717048</v>
      </c>
      <c r="AR153" s="260"/>
      <c r="AS153" s="290">
        <f t="shared" si="139"/>
        <v>-1492</v>
      </c>
      <c r="AT153" s="165"/>
      <c r="AU153" s="164">
        <f t="shared" si="113"/>
        <v>133492</v>
      </c>
      <c r="AV153" s="162">
        <f t="shared" si="148"/>
        <v>25363</v>
      </c>
      <c r="AW153" s="163">
        <f t="shared" si="140"/>
        <v>5401070</v>
      </c>
      <c r="AX153" s="163">
        <f t="shared" si="114"/>
        <v>188889</v>
      </c>
      <c r="AY153" s="163">
        <f t="shared" si="127"/>
        <v>35889</v>
      </c>
      <c r="AZ153" s="163">
        <f t="shared" si="115"/>
        <v>7642452</v>
      </c>
      <c r="BA153" s="260"/>
      <c r="BB153" s="291" t="e">
        <f t="shared" si="141"/>
        <v>#VALUE!</v>
      </c>
      <c r="BD153" s="163" t="s">
        <v>242</v>
      </c>
      <c r="BE153" s="163" t="s">
        <v>242</v>
      </c>
      <c r="BF153" s="163">
        <v>0</v>
      </c>
      <c r="BG153" s="163" cm="1">
        <f t="array" ref="BG153">+ROUND(AVERAGE(SMALL((J153,P153,V153),{1;2})),0)</f>
        <v>177750</v>
      </c>
      <c r="BH153" s="163">
        <f t="shared" si="128"/>
        <v>33773</v>
      </c>
      <c r="BI153" s="163">
        <f t="shared" si="100"/>
        <v>7191782</v>
      </c>
      <c r="BK153" s="166">
        <f t="shared" si="135"/>
        <v>133500</v>
      </c>
      <c r="BL153" s="167">
        <f t="shared" si="136"/>
        <v>25365</v>
      </c>
      <c r="BM153" s="296">
        <f t="shared" si="137"/>
        <v>5401410</v>
      </c>
      <c r="BN153" s="166">
        <f t="shared" si="117"/>
        <v>194067</v>
      </c>
      <c r="BO153" s="167">
        <f t="shared" si="149"/>
        <v>36873</v>
      </c>
      <c r="BP153" s="296">
        <f t="shared" si="102"/>
        <v>7851960</v>
      </c>
      <c r="BR153" s="168">
        <f t="shared" si="131"/>
        <v>2121</v>
      </c>
      <c r="BS153" s="169">
        <f t="shared" si="83"/>
        <v>131379</v>
      </c>
      <c r="BT153" s="170">
        <f t="shared" si="84"/>
        <v>135621</v>
      </c>
      <c r="BU153" s="168">
        <f t="shared" si="103"/>
        <v>31635</v>
      </c>
      <c r="BV153" s="169">
        <f t="shared" si="120"/>
        <v>159098</v>
      </c>
      <c r="BW153" s="170">
        <f t="shared" si="121"/>
        <v>222368</v>
      </c>
    </row>
    <row r="154" spans="2:75" s="131" customFormat="1" ht="39" customHeight="1" x14ac:dyDescent="0.25">
      <c r="B154" s="334">
        <v>134</v>
      </c>
      <c r="C154" s="505"/>
      <c r="D154" s="206" t="s">
        <v>170</v>
      </c>
      <c r="E154" s="505"/>
      <c r="F154" s="206">
        <v>38</v>
      </c>
      <c r="G154" s="204">
        <v>126500</v>
      </c>
      <c r="H154" s="200">
        <f t="shared" si="142"/>
        <v>24035</v>
      </c>
      <c r="I154" s="201">
        <f t="shared" si="143"/>
        <v>5720330</v>
      </c>
      <c r="J154" s="243">
        <v>201850.00000000003</v>
      </c>
      <c r="K154" s="212">
        <f t="shared" si="104"/>
        <v>38352</v>
      </c>
      <c r="L154" s="254">
        <f t="shared" si="105"/>
        <v>9127676</v>
      </c>
      <c r="M154" s="343">
        <v>135000</v>
      </c>
      <c r="N154" s="343">
        <f t="shared" si="132"/>
        <v>25650</v>
      </c>
      <c r="O154" s="343">
        <f t="shared" si="133"/>
        <v>5130000</v>
      </c>
      <c r="P154" s="258">
        <f t="shared" si="108"/>
        <v>155500</v>
      </c>
      <c r="Q154" s="202">
        <f t="shared" si="122"/>
        <v>29545</v>
      </c>
      <c r="R154" s="201">
        <v>5909000</v>
      </c>
      <c r="S154" s="262"/>
      <c r="T154" s="204">
        <f t="shared" si="144"/>
        <v>0</v>
      </c>
      <c r="U154" s="204">
        <f t="shared" si="145"/>
        <v>0</v>
      </c>
      <c r="V154" s="261">
        <v>200000</v>
      </c>
      <c r="W154" s="205">
        <f t="shared" si="146"/>
        <v>38000</v>
      </c>
      <c r="X154" s="204">
        <f t="shared" si="109"/>
        <v>9044000</v>
      </c>
      <c r="Y154" s="544"/>
      <c r="Z154" s="545"/>
      <c r="AA154" s="546"/>
      <c r="AB154" s="544"/>
      <c r="AC154" s="545"/>
      <c r="AD154" s="546"/>
      <c r="AE154" s="164">
        <f t="shared" si="123"/>
        <v>130750</v>
      </c>
      <c r="AF154" s="162">
        <f t="shared" si="110"/>
        <v>24843</v>
      </c>
      <c r="AG154" s="163">
        <f t="shared" si="111"/>
        <v>5912534</v>
      </c>
      <c r="AH154" s="163" cm="1">
        <f t="array" ref="AH154">+ROUND(AVERAGE(SMALL((J154,P154,V154,Y154),{1;2})),0)</f>
        <v>177750</v>
      </c>
      <c r="AI154" s="163">
        <f t="shared" si="124"/>
        <v>33773</v>
      </c>
      <c r="AJ154" s="328">
        <f t="shared" si="125"/>
        <v>8037874</v>
      </c>
      <c r="AK154" s="286"/>
      <c r="AL154" s="162">
        <f t="shared" si="134"/>
        <v>130750</v>
      </c>
      <c r="AM154" s="163">
        <f t="shared" si="147"/>
        <v>24843</v>
      </c>
      <c r="AN154" s="163">
        <f t="shared" si="138"/>
        <v>5912534</v>
      </c>
      <c r="AO154" s="163">
        <f t="shared" si="112"/>
        <v>185783</v>
      </c>
      <c r="AP154" s="163">
        <f t="shared" si="126"/>
        <v>35299</v>
      </c>
      <c r="AQ154" s="163">
        <f t="shared" si="99"/>
        <v>8401116</v>
      </c>
      <c r="AR154" s="260"/>
      <c r="AS154" s="290">
        <f t="shared" si="139"/>
        <v>-4181</v>
      </c>
      <c r="AT154" s="165"/>
      <c r="AU154" s="164">
        <f t="shared" si="113"/>
        <v>130681</v>
      </c>
      <c r="AV154" s="162">
        <f t="shared" si="148"/>
        <v>24829</v>
      </c>
      <c r="AW154" s="163">
        <f t="shared" si="140"/>
        <v>5909380</v>
      </c>
      <c r="AX154" s="163">
        <f t="shared" si="114"/>
        <v>184472</v>
      </c>
      <c r="AY154" s="163">
        <f t="shared" si="127"/>
        <v>35050</v>
      </c>
      <c r="AZ154" s="163">
        <f t="shared" si="115"/>
        <v>8341836</v>
      </c>
      <c r="BA154" s="260"/>
      <c r="BB154" s="291" t="e">
        <f t="shared" si="141"/>
        <v>#VALUE!</v>
      </c>
      <c r="BD154" s="163" t="s">
        <v>242</v>
      </c>
      <c r="BE154" s="163" t="s">
        <v>242</v>
      </c>
      <c r="BF154" s="163">
        <v>0</v>
      </c>
      <c r="BG154" s="163" cm="1">
        <f t="array" ref="BG154">+ROUND(AVERAGE(SMALL((J154,P154,V154),{1;2})),0)</f>
        <v>177750</v>
      </c>
      <c r="BH154" s="163">
        <f t="shared" si="128"/>
        <v>33773</v>
      </c>
      <c r="BI154" s="163">
        <f t="shared" si="100"/>
        <v>8037874</v>
      </c>
      <c r="BK154" s="166">
        <f t="shared" si="135"/>
        <v>130750</v>
      </c>
      <c r="BL154" s="167">
        <f t="shared" si="136"/>
        <v>24843</v>
      </c>
      <c r="BM154" s="296">
        <f t="shared" si="137"/>
        <v>5912534</v>
      </c>
      <c r="BN154" s="166">
        <f t="shared" si="117"/>
        <v>185783</v>
      </c>
      <c r="BO154" s="167">
        <f t="shared" si="149"/>
        <v>35299</v>
      </c>
      <c r="BP154" s="296">
        <f t="shared" si="102"/>
        <v>8401116</v>
      </c>
      <c r="BR154" s="168">
        <f t="shared" si="131"/>
        <v>6010</v>
      </c>
      <c r="BS154" s="169">
        <f t="shared" si="83"/>
        <v>124740</v>
      </c>
      <c r="BT154" s="170">
        <f t="shared" si="84"/>
        <v>136760</v>
      </c>
      <c r="BU154" s="168">
        <f t="shared" si="103"/>
        <v>26242</v>
      </c>
      <c r="BV154" s="169">
        <f t="shared" si="120"/>
        <v>159541</v>
      </c>
      <c r="BW154" s="170">
        <f t="shared" si="121"/>
        <v>212025</v>
      </c>
    </row>
    <row r="155" spans="2:75" s="131" customFormat="1" ht="39" customHeight="1" x14ac:dyDescent="0.25">
      <c r="B155" s="334">
        <v>135</v>
      </c>
      <c r="C155" s="505"/>
      <c r="D155" s="206" t="s">
        <v>171</v>
      </c>
      <c r="E155" s="505"/>
      <c r="F155" s="206">
        <v>20</v>
      </c>
      <c r="G155" s="204">
        <v>143000</v>
      </c>
      <c r="H155" s="200">
        <f t="shared" si="142"/>
        <v>27170</v>
      </c>
      <c r="I155" s="201">
        <f t="shared" si="143"/>
        <v>3403400</v>
      </c>
      <c r="J155" s="243">
        <v>221100.00000000003</v>
      </c>
      <c r="K155" s="212">
        <f t="shared" si="104"/>
        <v>42009</v>
      </c>
      <c r="L155" s="254">
        <f t="shared" si="105"/>
        <v>5262180</v>
      </c>
      <c r="M155" s="343">
        <v>135000</v>
      </c>
      <c r="N155" s="343">
        <f t="shared" si="132"/>
        <v>25650</v>
      </c>
      <c r="O155" s="343">
        <f t="shared" si="133"/>
        <v>2700000</v>
      </c>
      <c r="P155" s="258">
        <f t="shared" si="108"/>
        <v>155500</v>
      </c>
      <c r="Q155" s="202">
        <f t="shared" si="122"/>
        <v>29545</v>
      </c>
      <c r="R155" s="201">
        <v>3110000</v>
      </c>
      <c r="S155" s="262"/>
      <c r="T155" s="204">
        <f t="shared" si="144"/>
        <v>0</v>
      </c>
      <c r="U155" s="204">
        <f t="shared" si="145"/>
        <v>0</v>
      </c>
      <c r="V155" s="261">
        <v>195000</v>
      </c>
      <c r="W155" s="205">
        <f t="shared" si="146"/>
        <v>37050</v>
      </c>
      <c r="X155" s="204">
        <f t="shared" si="109"/>
        <v>4641000</v>
      </c>
      <c r="Y155" s="544"/>
      <c r="Z155" s="545"/>
      <c r="AA155" s="546"/>
      <c r="AB155" s="544"/>
      <c r="AC155" s="545"/>
      <c r="AD155" s="546"/>
      <c r="AE155" s="164">
        <f t="shared" si="123"/>
        <v>139000</v>
      </c>
      <c r="AF155" s="162">
        <f t="shared" si="110"/>
        <v>26410</v>
      </c>
      <c r="AG155" s="163">
        <f t="shared" si="111"/>
        <v>3308200</v>
      </c>
      <c r="AH155" s="163" cm="1">
        <f t="array" ref="AH155">+ROUND(AVERAGE(SMALL((J155,P155,V155,Y155),{1;2})),0)</f>
        <v>175250</v>
      </c>
      <c r="AI155" s="163">
        <f t="shared" si="124"/>
        <v>33298</v>
      </c>
      <c r="AJ155" s="328">
        <f t="shared" si="125"/>
        <v>4170960</v>
      </c>
      <c r="AK155" s="286"/>
      <c r="AL155" s="162">
        <f t="shared" si="134"/>
        <v>139000</v>
      </c>
      <c r="AM155" s="163">
        <f t="shared" si="147"/>
        <v>26410</v>
      </c>
      <c r="AN155" s="163">
        <f t="shared" si="138"/>
        <v>3308200</v>
      </c>
      <c r="AO155" s="163">
        <f t="shared" si="112"/>
        <v>190533</v>
      </c>
      <c r="AP155" s="163">
        <f t="shared" si="126"/>
        <v>36201</v>
      </c>
      <c r="AQ155" s="163">
        <f t="shared" si="99"/>
        <v>4534680</v>
      </c>
      <c r="AR155" s="260"/>
      <c r="AS155" s="290">
        <f t="shared" si="139"/>
        <v>4058</v>
      </c>
      <c r="AT155" s="165"/>
      <c r="AU155" s="164">
        <f t="shared" si="113"/>
        <v>138942</v>
      </c>
      <c r="AV155" s="162">
        <f t="shared" si="148"/>
        <v>26399</v>
      </c>
      <c r="AW155" s="163">
        <f t="shared" si="140"/>
        <v>3306820</v>
      </c>
      <c r="AX155" s="163">
        <f t="shared" si="114"/>
        <v>188561</v>
      </c>
      <c r="AY155" s="163">
        <f t="shared" si="127"/>
        <v>35827</v>
      </c>
      <c r="AZ155" s="163">
        <f t="shared" si="115"/>
        <v>4487760</v>
      </c>
      <c r="BA155" s="260"/>
      <c r="BB155" s="291" t="e">
        <f t="shared" si="141"/>
        <v>#VALUE!</v>
      </c>
      <c r="BD155" s="163" t="s">
        <v>242</v>
      </c>
      <c r="BE155" s="163" t="s">
        <v>242</v>
      </c>
      <c r="BF155" s="163">
        <v>0</v>
      </c>
      <c r="BG155" s="163" cm="1">
        <f t="array" ref="BG155">+ROUND(AVERAGE(SMALL((J155,P155,V155),{1;2})),0)</f>
        <v>175250</v>
      </c>
      <c r="BH155" s="163">
        <f t="shared" si="128"/>
        <v>33298</v>
      </c>
      <c r="BI155" s="163">
        <f t="shared" si="100"/>
        <v>4170960</v>
      </c>
      <c r="BK155" s="166">
        <f t="shared" si="135"/>
        <v>139000</v>
      </c>
      <c r="BL155" s="167">
        <f t="shared" si="136"/>
        <v>26410</v>
      </c>
      <c r="BM155" s="296">
        <f t="shared" si="137"/>
        <v>3308200</v>
      </c>
      <c r="BN155" s="166">
        <f t="shared" si="117"/>
        <v>192200</v>
      </c>
      <c r="BO155" s="167">
        <f t="shared" si="149"/>
        <v>36518</v>
      </c>
      <c r="BP155" s="296">
        <f t="shared" si="102"/>
        <v>4574360</v>
      </c>
      <c r="BR155" s="168">
        <f t="shared" si="131"/>
        <v>5657</v>
      </c>
      <c r="BS155" s="169">
        <f t="shared" si="83"/>
        <v>133343</v>
      </c>
      <c r="BT155" s="170">
        <f t="shared" si="84"/>
        <v>144657</v>
      </c>
      <c r="BU155" s="168">
        <f t="shared" si="103"/>
        <v>33027</v>
      </c>
      <c r="BV155" s="169">
        <f t="shared" si="120"/>
        <v>157506</v>
      </c>
      <c r="BW155" s="170">
        <f t="shared" si="121"/>
        <v>223560</v>
      </c>
    </row>
    <row r="156" spans="2:75" s="131" customFormat="1" ht="39" customHeight="1" x14ac:dyDescent="0.25">
      <c r="B156" s="334">
        <v>136</v>
      </c>
      <c r="C156" s="505"/>
      <c r="D156" s="206" t="s">
        <v>172</v>
      </c>
      <c r="E156" s="505"/>
      <c r="F156" s="206">
        <v>44</v>
      </c>
      <c r="G156" s="204">
        <v>132000</v>
      </c>
      <c r="H156" s="200">
        <f t="shared" si="142"/>
        <v>25080</v>
      </c>
      <c r="I156" s="201">
        <f t="shared" si="143"/>
        <v>6911520</v>
      </c>
      <c r="J156" s="243">
        <v>211200.00000000003</v>
      </c>
      <c r="K156" s="212">
        <f t="shared" si="104"/>
        <v>40128</v>
      </c>
      <c r="L156" s="254">
        <f t="shared" si="105"/>
        <v>11058432</v>
      </c>
      <c r="M156" s="343">
        <v>135000</v>
      </c>
      <c r="N156" s="343">
        <f t="shared" si="132"/>
        <v>25650</v>
      </c>
      <c r="O156" s="343">
        <f t="shared" si="133"/>
        <v>5940000</v>
      </c>
      <c r="P156" s="258">
        <f t="shared" si="108"/>
        <v>155500</v>
      </c>
      <c r="Q156" s="202">
        <f t="shared" si="122"/>
        <v>29545</v>
      </c>
      <c r="R156" s="201">
        <v>6842000</v>
      </c>
      <c r="S156" s="262"/>
      <c r="T156" s="204">
        <f t="shared" si="144"/>
        <v>0</v>
      </c>
      <c r="U156" s="204">
        <f t="shared" si="145"/>
        <v>0</v>
      </c>
      <c r="V156" s="261">
        <v>298000</v>
      </c>
      <c r="W156" s="205">
        <f t="shared" si="146"/>
        <v>56620</v>
      </c>
      <c r="X156" s="204">
        <f t="shared" si="109"/>
        <v>15603280</v>
      </c>
      <c r="Y156" s="544"/>
      <c r="Z156" s="545"/>
      <c r="AA156" s="546"/>
      <c r="AB156" s="544"/>
      <c r="AC156" s="545"/>
      <c r="AD156" s="546"/>
      <c r="AE156" s="164">
        <f t="shared" si="123"/>
        <v>133500</v>
      </c>
      <c r="AF156" s="162">
        <f t="shared" si="110"/>
        <v>25365</v>
      </c>
      <c r="AG156" s="163">
        <f t="shared" si="111"/>
        <v>6990060</v>
      </c>
      <c r="AH156" s="163" cm="1">
        <f t="array" ref="AH156">+ROUND(AVERAGE(SMALL((J156,P156,V156,Y156),{1;2})),0)</f>
        <v>183350</v>
      </c>
      <c r="AI156" s="163">
        <f t="shared" si="124"/>
        <v>34837</v>
      </c>
      <c r="AJ156" s="328">
        <f t="shared" si="125"/>
        <v>9600228</v>
      </c>
      <c r="AK156" s="286"/>
      <c r="AL156" s="162">
        <f t="shared" si="134"/>
        <v>133500</v>
      </c>
      <c r="AM156" s="163">
        <f t="shared" si="147"/>
        <v>25365</v>
      </c>
      <c r="AN156" s="163">
        <f t="shared" si="138"/>
        <v>6990060</v>
      </c>
      <c r="AO156" s="163">
        <f t="shared" si="112"/>
        <v>221567</v>
      </c>
      <c r="AP156" s="163">
        <f t="shared" si="126"/>
        <v>42098</v>
      </c>
      <c r="AQ156" s="163">
        <f t="shared" si="99"/>
        <v>11601260</v>
      </c>
      <c r="AR156" s="260"/>
      <c r="AS156" s="290">
        <f t="shared" si="139"/>
        <v>-1492</v>
      </c>
      <c r="AT156" s="165"/>
      <c r="AU156" s="164">
        <f t="shared" si="113"/>
        <v>133492</v>
      </c>
      <c r="AV156" s="162">
        <f t="shared" si="148"/>
        <v>25363</v>
      </c>
      <c r="AW156" s="163">
        <f t="shared" si="140"/>
        <v>6989620</v>
      </c>
      <c r="AX156" s="163">
        <f t="shared" si="114"/>
        <v>213901</v>
      </c>
      <c r="AY156" s="163">
        <f t="shared" si="127"/>
        <v>40641</v>
      </c>
      <c r="AZ156" s="163">
        <f t="shared" si="115"/>
        <v>11199848</v>
      </c>
      <c r="BA156" s="260"/>
      <c r="BB156" s="291" t="e">
        <f t="shared" si="141"/>
        <v>#VALUE!</v>
      </c>
      <c r="BD156" s="163" t="s">
        <v>242</v>
      </c>
      <c r="BE156" s="163" t="s">
        <v>242</v>
      </c>
      <c r="BF156" s="163">
        <v>0</v>
      </c>
      <c r="BG156" s="163" cm="1">
        <f t="array" ref="BG156">+ROUND(AVERAGE(SMALL((J156,P156,V156),{1;2})),0)</f>
        <v>183350</v>
      </c>
      <c r="BH156" s="163">
        <f t="shared" si="128"/>
        <v>34837</v>
      </c>
      <c r="BI156" s="163">
        <f t="shared" si="100"/>
        <v>9600228</v>
      </c>
      <c r="BK156" s="166">
        <f t="shared" si="135"/>
        <v>133500</v>
      </c>
      <c r="BL156" s="167">
        <f t="shared" si="136"/>
        <v>25365</v>
      </c>
      <c r="BM156" s="296">
        <f t="shared" si="137"/>
        <v>6990060</v>
      </c>
      <c r="BN156" s="166">
        <f t="shared" si="117"/>
        <v>187233</v>
      </c>
      <c r="BO156" s="167">
        <f t="shared" si="149"/>
        <v>35574</v>
      </c>
      <c r="BP156" s="296">
        <f t="shared" si="102"/>
        <v>9803508</v>
      </c>
      <c r="BR156" s="168">
        <f t="shared" si="131"/>
        <v>2121</v>
      </c>
      <c r="BS156" s="169">
        <f t="shared" si="83"/>
        <v>131379</v>
      </c>
      <c r="BT156" s="170">
        <f t="shared" si="84"/>
        <v>135621</v>
      </c>
      <c r="BU156" s="168">
        <f t="shared" si="103"/>
        <v>71813</v>
      </c>
      <c r="BV156" s="169">
        <f t="shared" si="120"/>
        <v>149754</v>
      </c>
      <c r="BW156" s="170">
        <f t="shared" si="121"/>
        <v>293380</v>
      </c>
    </row>
    <row r="157" spans="2:75" s="131" customFormat="1" ht="39" customHeight="1" x14ac:dyDescent="0.25">
      <c r="B157" s="334">
        <v>137</v>
      </c>
      <c r="C157" s="505"/>
      <c r="D157" s="206" t="s">
        <v>173</v>
      </c>
      <c r="E157" s="505"/>
      <c r="F157" s="206">
        <v>42</v>
      </c>
      <c r="G157" s="204">
        <v>121000</v>
      </c>
      <c r="H157" s="200">
        <f t="shared" si="142"/>
        <v>22990</v>
      </c>
      <c r="I157" s="201">
        <f t="shared" si="143"/>
        <v>6047580</v>
      </c>
      <c r="J157" s="243">
        <v>188100.00000000003</v>
      </c>
      <c r="K157" s="212">
        <f t="shared" si="104"/>
        <v>35739</v>
      </c>
      <c r="L157" s="254">
        <f t="shared" si="105"/>
        <v>9401238</v>
      </c>
      <c r="M157" s="343">
        <v>135000</v>
      </c>
      <c r="N157" s="343">
        <f t="shared" si="132"/>
        <v>25650</v>
      </c>
      <c r="O157" s="343">
        <f t="shared" si="133"/>
        <v>5670000</v>
      </c>
      <c r="P157" s="258">
        <f t="shared" si="108"/>
        <v>155500</v>
      </c>
      <c r="Q157" s="202">
        <f t="shared" si="122"/>
        <v>29545</v>
      </c>
      <c r="R157" s="201">
        <v>6531000</v>
      </c>
      <c r="S157" s="262"/>
      <c r="T157" s="204">
        <f t="shared" si="144"/>
        <v>0</v>
      </c>
      <c r="U157" s="204">
        <f t="shared" si="145"/>
        <v>0</v>
      </c>
      <c r="V157" s="261">
        <v>150000</v>
      </c>
      <c r="W157" s="205">
        <f t="shared" si="146"/>
        <v>28500</v>
      </c>
      <c r="X157" s="204">
        <f t="shared" si="109"/>
        <v>7497000</v>
      </c>
      <c r="Y157" s="544"/>
      <c r="Z157" s="545"/>
      <c r="AA157" s="546"/>
      <c r="AB157" s="544"/>
      <c r="AC157" s="545"/>
      <c r="AD157" s="546"/>
      <c r="AE157" s="164">
        <f t="shared" si="123"/>
        <v>128000</v>
      </c>
      <c r="AF157" s="162">
        <f t="shared" si="110"/>
        <v>24320</v>
      </c>
      <c r="AG157" s="163">
        <f t="shared" si="111"/>
        <v>6397440</v>
      </c>
      <c r="AH157" s="163" cm="1">
        <f t="array" ref="AH157">+ROUND(AVERAGE(SMALL((J157,P157,V157,Y157),{1;2})),0)</f>
        <v>152750</v>
      </c>
      <c r="AI157" s="163">
        <f t="shared" si="124"/>
        <v>29023</v>
      </c>
      <c r="AJ157" s="328">
        <f t="shared" si="125"/>
        <v>7634466</v>
      </c>
      <c r="AK157" s="286"/>
      <c r="AL157" s="162">
        <f t="shared" si="134"/>
        <v>128000</v>
      </c>
      <c r="AM157" s="163">
        <f t="shared" si="147"/>
        <v>24320</v>
      </c>
      <c r="AN157" s="163">
        <f t="shared" si="138"/>
        <v>6397440</v>
      </c>
      <c r="AO157" s="163">
        <f t="shared" si="112"/>
        <v>164533</v>
      </c>
      <c r="AP157" s="163">
        <f t="shared" si="126"/>
        <v>31261</v>
      </c>
      <c r="AQ157" s="163">
        <f t="shared" si="99"/>
        <v>8223348</v>
      </c>
      <c r="AR157" s="260"/>
      <c r="AS157" s="290">
        <f t="shared" si="139"/>
        <v>-6808</v>
      </c>
      <c r="AT157" s="165"/>
      <c r="AU157" s="164">
        <f t="shared" si="113"/>
        <v>127808</v>
      </c>
      <c r="AV157" s="162">
        <f t="shared" si="148"/>
        <v>24284</v>
      </c>
      <c r="AW157" s="163">
        <f t="shared" si="140"/>
        <v>6387864</v>
      </c>
      <c r="AX157" s="163">
        <f t="shared" si="114"/>
        <v>163708</v>
      </c>
      <c r="AY157" s="163">
        <f t="shared" si="127"/>
        <v>31105</v>
      </c>
      <c r="AZ157" s="163">
        <f t="shared" si="115"/>
        <v>8182146</v>
      </c>
      <c r="BA157" s="260"/>
      <c r="BB157" s="291" t="e">
        <f t="shared" si="141"/>
        <v>#VALUE!</v>
      </c>
      <c r="BD157" s="163" t="s">
        <v>242</v>
      </c>
      <c r="BE157" s="163" t="s">
        <v>242</v>
      </c>
      <c r="BF157" s="163">
        <v>0</v>
      </c>
      <c r="BG157" s="163" cm="1">
        <f t="array" ref="BG157">+ROUND(AVERAGE(SMALL((J157,P157,V157),{1;2})),0)</f>
        <v>152750</v>
      </c>
      <c r="BH157" s="163">
        <f t="shared" si="128"/>
        <v>29023</v>
      </c>
      <c r="BI157" s="163">
        <f t="shared" si="100"/>
        <v>7634466</v>
      </c>
      <c r="BK157" s="166">
        <f t="shared" si="135"/>
        <v>128000</v>
      </c>
      <c r="BL157" s="167">
        <f t="shared" si="136"/>
        <v>24320</v>
      </c>
      <c r="BM157" s="296">
        <f t="shared" si="137"/>
        <v>6397440</v>
      </c>
      <c r="BN157" s="166">
        <f t="shared" si="117"/>
        <v>213867</v>
      </c>
      <c r="BO157" s="167">
        <f t="shared" si="149"/>
        <v>40635</v>
      </c>
      <c r="BP157" s="296">
        <f t="shared" si="102"/>
        <v>10689084</v>
      </c>
      <c r="BR157" s="168">
        <f t="shared" si="131"/>
        <v>9899</v>
      </c>
      <c r="BS157" s="169">
        <f t="shared" ref="BS157:BS220" si="150">+AL157-BR157</f>
        <v>118101</v>
      </c>
      <c r="BT157" s="170">
        <f t="shared" ref="BT157:BT220" si="151">BR157+AL157</f>
        <v>137899</v>
      </c>
      <c r="BU157" s="168">
        <f t="shared" si="103"/>
        <v>20594</v>
      </c>
      <c r="BV157" s="169">
        <f t="shared" si="120"/>
        <v>143939</v>
      </c>
      <c r="BW157" s="170">
        <f t="shared" si="121"/>
        <v>185127</v>
      </c>
    </row>
    <row r="158" spans="2:75" s="131" customFormat="1" ht="39" customHeight="1" x14ac:dyDescent="0.25">
      <c r="B158" s="334">
        <v>138</v>
      </c>
      <c r="C158" s="505"/>
      <c r="D158" s="206" t="s">
        <v>174</v>
      </c>
      <c r="E158" s="505"/>
      <c r="F158" s="206">
        <v>52</v>
      </c>
      <c r="G158" s="204">
        <v>143000</v>
      </c>
      <c r="H158" s="200">
        <f t="shared" si="142"/>
        <v>27170</v>
      </c>
      <c r="I158" s="201">
        <f t="shared" si="143"/>
        <v>8848840</v>
      </c>
      <c r="J158" s="243">
        <v>220000.00000000003</v>
      </c>
      <c r="K158" s="212">
        <f t="shared" si="104"/>
        <v>41800</v>
      </c>
      <c r="L158" s="254">
        <f t="shared" si="105"/>
        <v>13613600</v>
      </c>
      <c r="M158" s="343">
        <v>135000</v>
      </c>
      <c r="N158" s="343">
        <f t="shared" si="132"/>
        <v>25650</v>
      </c>
      <c r="O158" s="343">
        <f t="shared" si="133"/>
        <v>7020000</v>
      </c>
      <c r="P158" s="258">
        <f t="shared" si="108"/>
        <v>155500</v>
      </c>
      <c r="Q158" s="202">
        <f t="shared" si="122"/>
        <v>29545</v>
      </c>
      <c r="R158" s="201">
        <v>8086000</v>
      </c>
      <c r="S158" s="262"/>
      <c r="T158" s="204">
        <f t="shared" si="144"/>
        <v>0</v>
      </c>
      <c r="U158" s="204">
        <f t="shared" si="145"/>
        <v>0</v>
      </c>
      <c r="V158" s="261">
        <v>360000</v>
      </c>
      <c r="W158" s="205">
        <f t="shared" si="146"/>
        <v>68400</v>
      </c>
      <c r="X158" s="204">
        <f t="shared" si="109"/>
        <v>22276800</v>
      </c>
      <c r="Y158" s="544"/>
      <c r="Z158" s="545"/>
      <c r="AA158" s="546"/>
      <c r="AB158" s="544"/>
      <c r="AC158" s="545"/>
      <c r="AD158" s="546"/>
      <c r="AE158" s="164">
        <f t="shared" si="123"/>
        <v>139000</v>
      </c>
      <c r="AF158" s="162">
        <f t="shared" si="110"/>
        <v>26410</v>
      </c>
      <c r="AG158" s="163">
        <f t="shared" si="111"/>
        <v>8601320</v>
      </c>
      <c r="AH158" s="163" cm="1">
        <f t="array" ref="AH158">+ROUND(AVERAGE(SMALL((J158,P158,V158,Y158),{1;2})),0)</f>
        <v>187750</v>
      </c>
      <c r="AI158" s="163">
        <f t="shared" si="124"/>
        <v>35673</v>
      </c>
      <c r="AJ158" s="328">
        <f t="shared" si="125"/>
        <v>11617996</v>
      </c>
      <c r="AK158" s="286"/>
      <c r="AL158" s="162">
        <f t="shared" si="134"/>
        <v>139000</v>
      </c>
      <c r="AM158" s="163">
        <f t="shared" si="147"/>
        <v>26410</v>
      </c>
      <c r="AN158" s="163">
        <f t="shared" si="138"/>
        <v>8601320</v>
      </c>
      <c r="AO158" s="163">
        <f t="shared" si="112"/>
        <v>245167</v>
      </c>
      <c r="AP158" s="163">
        <f t="shared" si="126"/>
        <v>46582</v>
      </c>
      <c r="AQ158" s="163">
        <f t="shared" ref="AQ158:AQ189" si="152">ROUND((+AO158+AP158)*F158,0)</f>
        <v>15170948</v>
      </c>
      <c r="AR158" s="260"/>
      <c r="AS158" s="290">
        <f t="shared" si="139"/>
        <v>4058</v>
      </c>
      <c r="AT158" s="165"/>
      <c r="AU158" s="164">
        <f t="shared" si="113"/>
        <v>138942</v>
      </c>
      <c r="AV158" s="162">
        <f t="shared" si="148"/>
        <v>26399</v>
      </c>
      <c r="AW158" s="163">
        <f t="shared" si="140"/>
        <v>8597732</v>
      </c>
      <c r="AX158" s="163">
        <f t="shared" si="114"/>
        <v>230933</v>
      </c>
      <c r="AY158" s="163">
        <f t="shared" si="127"/>
        <v>43877</v>
      </c>
      <c r="AZ158" s="163">
        <f t="shared" si="115"/>
        <v>14290120</v>
      </c>
      <c r="BA158" s="260"/>
      <c r="BB158" s="291" t="e">
        <f t="shared" si="141"/>
        <v>#VALUE!</v>
      </c>
      <c r="BD158" s="163" t="s">
        <v>242</v>
      </c>
      <c r="BE158" s="163" t="s">
        <v>242</v>
      </c>
      <c r="BF158" s="163">
        <v>0</v>
      </c>
      <c r="BG158" s="163" cm="1">
        <f t="array" ref="BG158">+ROUND(AVERAGE(SMALL((J158,P158,V158),{1;2})),0)</f>
        <v>187750</v>
      </c>
      <c r="BH158" s="163">
        <f t="shared" si="128"/>
        <v>35673</v>
      </c>
      <c r="BI158" s="163">
        <f t="shared" ref="BI158:BI189" si="153">ROUND((BG158+BH158)*F158,0)</f>
        <v>11617996</v>
      </c>
      <c r="BK158" s="166">
        <f t="shared" si="135"/>
        <v>139000</v>
      </c>
      <c r="BL158" s="167">
        <f t="shared" si="136"/>
        <v>26410</v>
      </c>
      <c r="BM158" s="296">
        <f t="shared" si="137"/>
        <v>8601320</v>
      </c>
      <c r="BN158" s="166">
        <f t="shared" si="117"/>
        <v>175167</v>
      </c>
      <c r="BO158" s="167">
        <f t="shared" si="149"/>
        <v>33282</v>
      </c>
      <c r="BP158" s="296">
        <f t="shared" ref="BP158:BP163" si="154">ROUND((BN158+BO158)*F158,0)</f>
        <v>10839348</v>
      </c>
      <c r="BR158" s="168">
        <f t="shared" si="131"/>
        <v>5657</v>
      </c>
      <c r="BS158" s="169">
        <f t="shared" si="150"/>
        <v>133343</v>
      </c>
      <c r="BT158" s="170">
        <f t="shared" si="151"/>
        <v>144657</v>
      </c>
      <c r="BU158" s="168">
        <f t="shared" si="103"/>
        <v>104547</v>
      </c>
      <c r="BV158" s="169">
        <f t="shared" si="120"/>
        <v>140620</v>
      </c>
      <c r="BW158" s="170">
        <f t="shared" si="121"/>
        <v>349714</v>
      </c>
    </row>
    <row r="159" spans="2:75" s="131" customFormat="1" ht="39" customHeight="1" x14ac:dyDescent="0.25">
      <c r="B159" s="334">
        <v>139</v>
      </c>
      <c r="C159" s="505"/>
      <c r="D159" s="206" t="s">
        <v>175</v>
      </c>
      <c r="E159" s="505"/>
      <c r="F159" s="206">
        <v>46</v>
      </c>
      <c r="G159" s="204">
        <v>99000</v>
      </c>
      <c r="H159" s="200">
        <f t="shared" si="142"/>
        <v>18810</v>
      </c>
      <c r="I159" s="201">
        <f t="shared" si="143"/>
        <v>5419260</v>
      </c>
      <c r="J159" s="243">
        <v>174900</v>
      </c>
      <c r="K159" s="212">
        <f t="shared" si="104"/>
        <v>33231</v>
      </c>
      <c r="L159" s="254">
        <f t="shared" si="105"/>
        <v>9574026</v>
      </c>
      <c r="M159" s="343">
        <v>135000</v>
      </c>
      <c r="N159" s="343">
        <f t="shared" si="132"/>
        <v>25650</v>
      </c>
      <c r="O159" s="343">
        <f t="shared" si="133"/>
        <v>6210000</v>
      </c>
      <c r="P159" s="258">
        <f t="shared" si="108"/>
        <v>155500</v>
      </c>
      <c r="Q159" s="202">
        <f t="shared" si="122"/>
        <v>29545</v>
      </c>
      <c r="R159" s="201">
        <v>7153000</v>
      </c>
      <c r="S159" s="262"/>
      <c r="T159" s="204">
        <f t="shared" si="144"/>
        <v>0</v>
      </c>
      <c r="U159" s="204">
        <f t="shared" si="145"/>
        <v>0</v>
      </c>
      <c r="V159" s="261">
        <v>150000</v>
      </c>
      <c r="W159" s="205">
        <f t="shared" si="146"/>
        <v>28500</v>
      </c>
      <c r="X159" s="204">
        <f t="shared" si="109"/>
        <v>8211000</v>
      </c>
      <c r="Y159" s="544"/>
      <c r="Z159" s="545"/>
      <c r="AA159" s="546"/>
      <c r="AB159" s="544"/>
      <c r="AC159" s="545"/>
      <c r="AD159" s="546"/>
      <c r="AE159" s="164">
        <f t="shared" si="123"/>
        <v>117000</v>
      </c>
      <c r="AF159" s="162">
        <f t="shared" si="110"/>
        <v>22230</v>
      </c>
      <c r="AG159" s="163">
        <f t="shared" si="111"/>
        <v>6404580</v>
      </c>
      <c r="AH159" s="163" cm="1">
        <f t="array" ref="AH159">+ROUND(AVERAGE(SMALL((J159,P159,V159,Y159),{1;2})),0)</f>
        <v>152750</v>
      </c>
      <c r="AI159" s="163">
        <f t="shared" si="124"/>
        <v>29023</v>
      </c>
      <c r="AJ159" s="328">
        <f t="shared" si="125"/>
        <v>8361558</v>
      </c>
      <c r="AK159" s="286"/>
      <c r="AL159" s="162">
        <f t="shared" si="134"/>
        <v>117000</v>
      </c>
      <c r="AM159" s="163">
        <f t="shared" si="147"/>
        <v>22230</v>
      </c>
      <c r="AN159" s="163">
        <f t="shared" si="138"/>
        <v>6404580</v>
      </c>
      <c r="AO159" s="163">
        <f t="shared" si="112"/>
        <v>160133</v>
      </c>
      <c r="AP159" s="163">
        <f t="shared" si="126"/>
        <v>30425</v>
      </c>
      <c r="AQ159" s="163">
        <f t="shared" si="152"/>
        <v>8765668</v>
      </c>
      <c r="AR159" s="260"/>
      <c r="AS159" s="290">
        <f t="shared" si="139"/>
        <v>-16607</v>
      </c>
      <c r="AT159" s="165"/>
      <c r="AU159" s="164">
        <f t="shared" si="113"/>
        <v>115607</v>
      </c>
      <c r="AV159" s="162">
        <f t="shared" si="148"/>
        <v>21965</v>
      </c>
      <c r="AW159" s="163">
        <f t="shared" si="140"/>
        <v>6328312</v>
      </c>
      <c r="AX159" s="163">
        <f t="shared" si="114"/>
        <v>159785</v>
      </c>
      <c r="AY159" s="163">
        <f t="shared" si="127"/>
        <v>30359</v>
      </c>
      <c r="AZ159" s="163">
        <f t="shared" ref="AZ159:AZ190" si="155">ROUND((+AX159+AY159)*F159,0)</f>
        <v>8746624</v>
      </c>
      <c r="BA159" s="260"/>
      <c r="BB159" s="291" t="e">
        <f t="shared" si="141"/>
        <v>#VALUE!</v>
      </c>
      <c r="BD159" s="163" t="s">
        <v>242</v>
      </c>
      <c r="BE159" s="163" t="s">
        <v>242</v>
      </c>
      <c r="BF159" s="163">
        <v>0</v>
      </c>
      <c r="BG159" s="163" cm="1">
        <f t="array" ref="BG159">+ROUND(AVERAGE(SMALL((J159,P159,V159),{1;2})),0)</f>
        <v>152750</v>
      </c>
      <c r="BH159" s="163">
        <f t="shared" si="128"/>
        <v>29023</v>
      </c>
      <c r="BI159" s="163">
        <f t="shared" si="153"/>
        <v>8361558</v>
      </c>
      <c r="BK159" s="166">
        <f t="shared" si="135"/>
        <v>117000</v>
      </c>
      <c r="BL159" s="167">
        <f t="shared" si="136"/>
        <v>22230</v>
      </c>
      <c r="BM159" s="296">
        <f t="shared" si="137"/>
        <v>6404580</v>
      </c>
      <c r="BN159" s="166">
        <f t="shared" si="117"/>
        <v>230133</v>
      </c>
      <c r="BO159" s="167">
        <f t="shared" si="149"/>
        <v>43725</v>
      </c>
      <c r="BP159" s="296">
        <f t="shared" si="154"/>
        <v>12597468</v>
      </c>
      <c r="BR159" s="168">
        <f t="shared" si="131"/>
        <v>25456</v>
      </c>
      <c r="BS159" s="169">
        <f t="shared" si="150"/>
        <v>91544</v>
      </c>
      <c r="BT159" s="170">
        <f t="shared" si="151"/>
        <v>142456</v>
      </c>
      <c r="BU159" s="168">
        <f t="shared" si="103"/>
        <v>13081</v>
      </c>
      <c r="BV159" s="169">
        <f t="shared" si="120"/>
        <v>147052</v>
      </c>
      <c r="BW159" s="170">
        <f t="shared" si="121"/>
        <v>173214</v>
      </c>
    </row>
    <row r="160" spans="2:75" s="131" customFormat="1" ht="39" customHeight="1" x14ac:dyDescent="0.25">
      <c r="B160" s="334">
        <v>140</v>
      </c>
      <c r="C160" s="505"/>
      <c r="D160" s="206" t="s">
        <v>176</v>
      </c>
      <c r="E160" s="505"/>
      <c r="F160" s="206">
        <v>46</v>
      </c>
      <c r="G160" s="204">
        <v>104500</v>
      </c>
      <c r="H160" s="200">
        <f t="shared" si="142"/>
        <v>19855</v>
      </c>
      <c r="I160" s="201">
        <f t="shared" si="143"/>
        <v>5720330</v>
      </c>
      <c r="J160" s="243">
        <v>180950.00000000003</v>
      </c>
      <c r="K160" s="212">
        <f t="shared" si="104"/>
        <v>34381</v>
      </c>
      <c r="L160" s="254">
        <f t="shared" si="105"/>
        <v>9905226</v>
      </c>
      <c r="M160" s="343">
        <v>135000</v>
      </c>
      <c r="N160" s="343">
        <f t="shared" si="132"/>
        <v>25650</v>
      </c>
      <c r="O160" s="343">
        <f t="shared" si="133"/>
        <v>6210000</v>
      </c>
      <c r="P160" s="258">
        <f t="shared" si="108"/>
        <v>155500</v>
      </c>
      <c r="Q160" s="202">
        <f t="shared" si="122"/>
        <v>29545</v>
      </c>
      <c r="R160" s="201">
        <v>7153000</v>
      </c>
      <c r="S160" s="262"/>
      <c r="T160" s="204">
        <f t="shared" si="144"/>
        <v>0</v>
      </c>
      <c r="U160" s="204">
        <f t="shared" si="145"/>
        <v>0</v>
      </c>
      <c r="V160" s="261">
        <v>330000</v>
      </c>
      <c r="W160" s="205">
        <f t="shared" si="146"/>
        <v>62700</v>
      </c>
      <c r="X160" s="204">
        <f t="shared" si="109"/>
        <v>18064200</v>
      </c>
      <c r="Y160" s="544"/>
      <c r="Z160" s="545"/>
      <c r="AA160" s="546"/>
      <c r="AB160" s="544"/>
      <c r="AC160" s="545"/>
      <c r="AD160" s="546"/>
      <c r="AE160" s="164">
        <f t="shared" si="123"/>
        <v>119750</v>
      </c>
      <c r="AF160" s="162">
        <f t="shared" si="110"/>
        <v>22753</v>
      </c>
      <c r="AG160" s="163">
        <f t="shared" si="111"/>
        <v>6555138</v>
      </c>
      <c r="AH160" s="163" cm="1">
        <f t="array" ref="AH160">+ROUND(AVERAGE(SMALL((J160,P160,V160,Y160),{1;2})),0)</f>
        <v>168225</v>
      </c>
      <c r="AI160" s="163">
        <f t="shared" si="124"/>
        <v>31963</v>
      </c>
      <c r="AJ160" s="328">
        <f t="shared" si="125"/>
        <v>9208648</v>
      </c>
      <c r="AK160" s="286"/>
      <c r="AL160" s="162">
        <f t="shared" si="134"/>
        <v>119750</v>
      </c>
      <c r="AM160" s="163">
        <f t="shared" si="147"/>
        <v>22753</v>
      </c>
      <c r="AN160" s="163">
        <f t="shared" si="138"/>
        <v>6555138</v>
      </c>
      <c r="AO160" s="163">
        <f t="shared" si="112"/>
        <v>222150</v>
      </c>
      <c r="AP160" s="163">
        <f t="shared" si="126"/>
        <v>42209</v>
      </c>
      <c r="AQ160" s="163">
        <f t="shared" si="152"/>
        <v>12160514</v>
      </c>
      <c r="AR160" s="260"/>
      <c r="AS160" s="290">
        <f t="shared" si="139"/>
        <v>-14275</v>
      </c>
      <c r="AT160" s="165"/>
      <c r="AU160" s="164">
        <f t="shared" si="113"/>
        <v>118775</v>
      </c>
      <c r="AV160" s="162">
        <f t="shared" si="148"/>
        <v>22567</v>
      </c>
      <c r="AW160" s="163">
        <f t="shared" si="140"/>
        <v>6501732</v>
      </c>
      <c r="AX160" s="163">
        <f t="shared" si="114"/>
        <v>210185</v>
      </c>
      <c r="AY160" s="163">
        <f t="shared" si="127"/>
        <v>39935</v>
      </c>
      <c r="AZ160" s="163">
        <f t="shared" si="155"/>
        <v>11505520</v>
      </c>
      <c r="BA160" s="260"/>
      <c r="BB160" s="291" t="e">
        <f t="shared" si="141"/>
        <v>#VALUE!</v>
      </c>
      <c r="BD160" s="163" t="s">
        <v>242</v>
      </c>
      <c r="BE160" s="163" t="s">
        <v>242</v>
      </c>
      <c r="BF160" s="163">
        <v>0</v>
      </c>
      <c r="BG160" s="163" cm="1">
        <f t="array" ref="BG160">+ROUND(AVERAGE(SMALL((J160,P160,V160),{1;2})),0)</f>
        <v>168225</v>
      </c>
      <c r="BH160" s="163">
        <f t="shared" si="128"/>
        <v>31963</v>
      </c>
      <c r="BI160" s="163">
        <f t="shared" si="153"/>
        <v>9208648</v>
      </c>
      <c r="BK160" s="166">
        <f t="shared" si="135"/>
        <v>119750</v>
      </c>
      <c r="BL160" s="167">
        <f t="shared" si="136"/>
        <v>22753</v>
      </c>
      <c r="BM160" s="296">
        <f t="shared" si="137"/>
        <v>6555138</v>
      </c>
      <c r="BN160" s="166">
        <f t="shared" si="117"/>
        <v>162150</v>
      </c>
      <c r="BO160" s="167">
        <f t="shared" si="149"/>
        <v>30809</v>
      </c>
      <c r="BP160" s="296">
        <f t="shared" si="154"/>
        <v>8876114</v>
      </c>
      <c r="BR160" s="168">
        <f t="shared" si="131"/>
        <v>21567</v>
      </c>
      <c r="BS160" s="169">
        <f t="shared" si="150"/>
        <v>98183</v>
      </c>
      <c r="BT160" s="170">
        <f t="shared" si="151"/>
        <v>141317</v>
      </c>
      <c r="BU160" s="168">
        <f t="shared" si="103"/>
        <v>94264</v>
      </c>
      <c r="BV160" s="169">
        <f t="shared" si="120"/>
        <v>127886</v>
      </c>
      <c r="BW160" s="170">
        <f t="shared" si="121"/>
        <v>316414</v>
      </c>
    </row>
    <row r="161" spans="2:75" s="131" customFormat="1" ht="39" customHeight="1" x14ac:dyDescent="0.25">
      <c r="B161" s="334">
        <v>141</v>
      </c>
      <c r="C161" s="505"/>
      <c r="D161" s="206" t="s">
        <v>177</v>
      </c>
      <c r="E161" s="505"/>
      <c r="F161" s="206">
        <v>18</v>
      </c>
      <c r="G161" s="204">
        <v>132000</v>
      </c>
      <c r="H161" s="200">
        <f t="shared" si="142"/>
        <v>25080</v>
      </c>
      <c r="I161" s="201">
        <f t="shared" si="143"/>
        <v>2827440</v>
      </c>
      <c r="J161" s="243">
        <v>211200.00000000003</v>
      </c>
      <c r="K161" s="212">
        <f t="shared" si="104"/>
        <v>40128</v>
      </c>
      <c r="L161" s="254">
        <f t="shared" si="105"/>
        <v>4523904</v>
      </c>
      <c r="M161" s="343">
        <v>135000</v>
      </c>
      <c r="N161" s="343">
        <f t="shared" si="132"/>
        <v>25650</v>
      </c>
      <c r="O161" s="343">
        <f t="shared" si="133"/>
        <v>2430000</v>
      </c>
      <c r="P161" s="258">
        <f t="shared" si="108"/>
        <v>155500</v>
      </c>
      <c r="Q161" s="202">
        <f t="shared" si="122"/>
        <v>29545</v>
      </c>
      <c r="R161" s="201">
        <v>2799000</v>
      </c>
      <c r="S161" s="262"/>
      <c r="T161" s="204">
        <f t="shared" si="144"/>
        <v>0</v>
      </c>
      <c r="U161" s="204">
        <f t="shared" si="145"/>
        <v>0</v>
      </c>
      <c r="V161" s="261">
        <v>180000</v>
      </c>
      <c r="W161" s="205">
        <f t="shared" si="146"/>
        <v>34200</v>
      </c>
      <c r="X161" s="204">
        <f t="shared" si="109"/>
        <v>3855600</v>
      </c>
      <c r="Y161" s="544"/>
      <c r="Z161" s="545"/>
      <c r="AA161" s="546"/>
      <c r="AB161" s="544"/>
      <c r="AC161" s="545"/>
      <c r="AD161" s="546"/>
      <c r="AE161" s="164">
        <f t="shared" si="123"/>
        <v>133500</v>
      </c>
      <c r="AF161" s="162">
        <f t="shared" si="110"/>
        <v>25365</v>
      </c>
      <c r="AG161" s="163">
        <f t="shared" si="111"/>
        <v>2859570</v>
      </c>
      <c r="AH161" s="163" cm="1">
        <f t="array" ref="AH161">+ROUND(AVERAGE(SMALL((J161,P161,V161,Y161),{1;2})),0)</f>
        <v>167750</v>
      </c>
      <c r="AI161" s="163">
        <f t="shared" si="124"/>
        <v>31873</v>
      </c>
      <c r="AJ161" s="328">
        <f t="shared" si="125"/>
        <v>3593214</v>
      </c>
      <c r="AK161" s="286"/>
      <c r="AL161" s="162">
        <f t="shared" si="134"/>
        <v>133500</v>
      </c>
      <c r="AM161" s="163">
        <f t="shared" si="147"/>
        <v>25365</v>
      </c>
      <c r="AN161" s="163">
        <f t="shared" si="138"/>
        <v>2859570</v>
      </c>
      <c r="AO161" s="163">
        <f t="shared" si="112"/>
        <v>182233</v>
      </c>
      <c r="AP161" s="163">
        <f t="shared" si="126"/>
        <v>34624</v>
      </c>
      <c r="AQ161" s="163">
        <f t="shared" si="152"/>
        <v>3903426</v>
      </c>
      <c r="AR161" s="260"/>
      <c r="AS161" s="290">
        <f t="shared" si="139"/>
        <v>-1492</v>
      </c>
      <c r="AT161" s="165"/>
      <c r="AU161" s="164">
        <f t="shared" si="113"/>
        <v>133492</v>
      </c>
      <c r="AV161" s="162">
        <f t="shared" si="148"/>
        <v>25363</v>
      </c>
      <c r="AW161" s="163">
        <f t="shared" si="140"/>
        <v>2859390</v>
      </c>
      <c r="AX161" s="163">
        <f t="shared" si="114"/>
        <v>180814</v>
      </c>
      <c r="AY161" s="163">
        <f t="shared" si="127"/>
        <v>34355</v>
      </c>
      <c r="AZ161" s="163">
        <f t="shared" si="155"/>
        <v>3873042</v>
      </c>
      <c r="BA161" s="260"/>
      <c r="BB161" s="291" t="e">
        <f t="shared" si="141"/>
        <v>#VALUE!</v>
      </c>
      <c r="BD161" s="163" t="s">
        <v>242</v>
      </c>
      <c r="BE161" s="163" t="s">
        <v>242</v>
      </c>
      <c r="BF161" s="163">
        <v>0</v>
      </c>
      <c r="BG161" s="163" cm="1">
        <f t="array" ref="BG161">+ROUND(AVERAGE(SMALL((J161,P161,V161),{1;2})),0)</f>
        <v>167750</v>
      </c>
      <c r="BH161" s="163">
        <f t="shared" si="128"/>
        <v>31873</v>
      </c>
      <c r="BI161" s="163">
        <f t="shared" si="153"/>
        <v>3593214</v>
      </c>
      <c r="BK161" s="166">
        <f t="shared" si="135"/>
        <v>133500</v>
      </c>
      <c r="BL161" s="167">
        <f t="shared" si="136"/>
        <v>25365</v>
      </c>
      <c r="BM161" s="296">
        <f t="shared" si="137"/>
        <v>2859570</v>
      </c>
      <c r="BN161" s="166">
        <f t="shared" si="117"/>
        <v>232233</v>
      </c>
      <c r="BO161" s="167">
        <f t="shared" si="149"/>
        <v>44124</v>
      </c>
      <c r="BP161" s="296">
        <f t="shared" si="154"/>
        <v>4974426</v>
      </c>
      <c r="BR161" s="168">
        <f t="shared" si="131"/>
        <v>2121</v>
      </c>
      <c r="BS161" s="169">
        <f t="shared" si="150"/>
        <v>131379</v>
      </c>
      <c r="BT161" s="170">
        <f t="shared" si="151"/>
        <v>135621</v>
      </c>
      <c r="BU161" s="168">
        <f t="shared" si="103"/>
        <v>27917</v>
      </c>
      <c r="BV161" s="169">
        <f t="shared" si="120"/>
        <v>154316</v>
      </c>
      <c r="BW161" s="170">
        <f t="shared" si="121"/>
        <v>210150</v>
      </c>
    </row>
    <row r="162" spans="2:75" s="131" customFormat="1" ht="39" customHeight="1" x14ac:dyDescent="0.25">
      <c r="B162" s="334">
        <v>142</v>
      </c>
      <c r="C162" s="505"/>
      <c r="D162" s="206" t="s">
        <v>178</v>
      </c>
      <c r="E162" s="505"/>
      <c r="F162" s="206">
        <v>16</v>
      </c>
      <c r="G162" s="204">
        <v>143000</v>
      </c>
      <c r="H162" s="200">
        <f t="shared" si="142"/>
        <v>27170</v>
      </c>
      <c r="I162" s="201">
        <f t="shared" si="143"/>
        <v>2722720</v>
      </c>
      <c r="J162" s="243">
        <v>223300.00000000003</v>
      </c>
      <c r="K162" s="212">
        <f t="shared" si="104"/>
        <v>42427</v>
      </c>
      <c r="L162" s="254">
        <f t="shared" si="105"/>
        <v>4251632</v>
      </c>
      <c r="M162" s="343">
        <v>135000</v>
      </c>
      <c r="N162" s="343">
        <f t="shared" si="132"/>
        <v>25650</v>
      </c>
      <c r="O162" s="343">
        <f t="shared" si="133"/>
        <v>2160000</v>
      </c>
      <c r="P162" s="258">
        <f>ROUND((R162/F162)-(19%),0)</f>
        <v>155500</v>
      </c>
      <c r="Q162" s="202">
        <f t="shared" si="122"/>
        <v>29545</v>
      </c>
      <c r="R162" s="201">
        <v>2488000</v>
      </c>
      <c r="S162" s="262"/>
      <c r="T162" s="204">
        <f t="shared" si="144"/>
        <v>0</v>
      </c>
      <c r="U162" s="204">
        <f t="shared" si="145"/>
        <v>0</v>
      </c>
      <c r="V162" s="261">
        <v>180000</v>
      </c>
      <c r="W162" s="205">
        <f t="shared" si="146"/>
        <v>34200</v>
      </c>
      <c r="X162" s="204">
        <f t="shared" si="109"/>
        <v>3427200</v>
      </c>
      <c r="Y162" s="547"/>
      <c r="Z162" s="548"/>
      <c r="AA162" s="549"/>
      <c r="AB162" s="547"/>
      <c r="AC162" s="548"/>
      <c r="AD162" s="549"/>
      <c r="AE162" s="164">
        <f t="shared" si="123"/>
        <v>139000</v>
      </c>
      <c r="AF162" s="162">
        <f t="shared" si="110"/>
        <v>26410</v>
      </c>
      <c r="AG162" s="163">
        <f t="shared" si="111"/>
        <v>2646560</v>
      </c>
      <c r="AH162" s="163" cm="1">
        <f t="array" ref="AH162">+ROUND(AVERAGE(SMALL((J162,P162,V162,Y162),{1;2})),0)</f>
        <v>167750</v>
      </c>
      <c r="AI162" s="163">
        <f t="shared" si="124"/>
        <v>31873</v>
      </c>
      <c r="AJ162" s="328">
        <f t="shared" si="125"/>
        <v>3193968</v>
      </c>
      <c r="AK162" s="286"/>
      <c r="AL162" s="162">
        <f t="shared" si="134"/>
        <v>139000</v>
      </c>
      <c r="AM162" s="163">
        <f t="shared" si="147"/>
        <v>26410</v>
      </c>
      <c r="AN162" s="163">
        <f t="shared" si="138"/>
        <v>2646560</v>
      </c>
      <c r="AO162" s="163">
        <f t="shared" si="112"/>
        <v>186267</v>
      </c>
      <c r="AP162" s="163">
        <f t="shared" si="126"/>
        <v>35391</v>
      </c>
      <c r="AQ162" s="163">
        <f t="shared" si="152"/>
        <v>3546528</v>
      </c>
      <c r="AR162" s="260"/>
      <c r="AS162" s="290">
        <f t="shared" si="139"/>
        <v>4058</v>
      </c>
      <c r="AT162" s="165"/>
      <c r="AU162" s="164">
        <f t="shared" si="113"/>
        <v>138942</v>
      </c>
      <c r="AV162" s="162">
        <f t="shared" si="148"/>
        <v>26399</v>
      </c>
      <c r="AW162" s="163">
        <f t="shared" si="140"/>
        <v>2645456</v>
      </c>
      <c r="AX162" s="163">
        <f t="shared" si="114"/>
        <v>184203</v>
      </c>
      <c r="AY162" s="163">
        <f t="shared" si="127"/>
        <v>34999</v>
      </c>
      <c r="AZ162" s="163">
        <f t="shared" si="155"/>
        <v>3507232</v>
      </c>
      <c r="BA162" s="260"/>
      <c r="BB162" s="291" t="e">
        <f t="shared" si="141"/>
        <v>#VALUE!</v>
      </c>
      <c r="BD162" s="163" t="s">
        <v>242</v>
      </c>
      <c r="BE162" s="163" t="s">
        <v>242</v>
      </c>
      <c r="BF162" s="163">
        <v>0</v>
      </c>
      <c r="BG162" s="163" cm="1">
        <f t="array" ref="BG162">+ROUND(AVERAGE(SMALL((J162,P162,V162),{1;2})),0)</f>
        <v>167750</v>
      </c>
      <c r="BH162" s="163">
        <f t="shared" si="128"/>
        <v>31873</v>
      </c>
      <c r="BI162" s="163">
        <f t="shared" si="153"/>
        <v>3193968</v>
      </c>
      <c r="BK162" s="166">
        <f t="shared" si="135"/>
        <v>139000</v>
      </c>
      <c r="BL162" s="167">
        <f t="shared" si="136"/>
        <v>26410</v>
      </c>
      <c r="BM162" s="296">
        <f t="shared" si="137"/>
        <v>2646560</v>
      </c>
      <c r="BN162" s="166">
        <f t="shared" si="117"/>
        <v>186267</v>
      </c>
      <c r="BO162" s="167">
        <f t="shared" si="149"/>
        <v>35391</v>
      </c>
      <c r="BP162" s="296">
        <f t="shared" si="154"/>
        <v>3546528</v>
      </c>
      <c r="BR162" s="168">
        <f t="shared" si="131"/>
        <v>5657</v>
      </c>
      <c r="BS162" s="169">
        <f t="shared" si="150"/>
        <v>133343</v>
      </c>
      <c r="BT162" s="170">
        <f t="shared" si="151"/>
        <v>144657</v>
      </c>
      <c r="BU162" s="168">
        <f t="shared" si="103"/>
        <v>34332</v>
      </c>
      <c r="BV162" s="169">
        <f t="shared" si="120"/>
        <v>151935</v>
      </c>
      <c r="BW162" s="170">
        <f t="shared" si="121"/>
        <v>220599</v>
      </c>
    </row>
    <row r="163" spans="2:75" s="131" customFormat="1" ht="39" customHeight="1" x14ac:dyDescent="0.25">
      <c r="B163" s="334">
        <v>143</v>
      </c>
      <c r="C163" s="208" t="s">
        <v>186</v>
      </c>
      <c r="D163" s="206" t="s">
        <v>182</v>
      </c>
      <c r="E163" s="208" t="s">
        <v>142</v>
      </c>
      <c r="F163" s="210">
        <v>140</v>
      </c>
      <c r="G163" s="234">
        <v>82500</v>
      </c>
      <c r="H163" s="200">
        <f t="shared" si="142"/>
        <v>15675</v>
      </c>
      <c r="I163" s="201">
        <f t="shared" si="143"/>
        <v>13744500</v>
      </c>
      <c r="J163" s="244">
        <v>151250</v>
      </c>
      <c r="K163" s="245">
        <f t="shared" si="104"/>
        <v>28738</v>
      </c>
      <c r="L163" s="255">
        <f t="shared" si="105"/>
        <v>25198320</v>
      </c>
      <c r="M163" s="292">
        <f t="shared" ref="M163:M200" si="156">ROUND((O163/F163)-(19%),0)</f>
        <v>298500</v>
      </c>
      <c r="N163" s="201">
        <f>ROUND(M163*0.19,0)</f>
        <v>56715</v>
      </c>
      <c r="O163" s="201">
        <v>41790000</v>
      </c>
      <c r="P163" s="131" t="s">
        <v>218</v>
      </c>
      <c r="Q163" s="131" t="s">
        <v>218</v>
      </c>
      <c r="R163" s="131" t="s">
        <v>218</v>
      </c>
      <c r="S163" s="204">
        <v>198000</v>
      </c>
      <c r="T163" s="205">
        <f>ROUND(S163*19%,0)</f>
        <v>37620</v>
      </c>
      <c r="U163" s="203">
        <f>ROUND((S163+T163)*F163,0)</f>
        <v>32986800</v>
      </c>
      <c r="V163" s="131" t="s">
        <v>218</v>
      </c>
      <c r="W163" s="131" t="s">
        <v>218</v>
      </c>
      <c r="X163" s="131" t="s">
        <v>218</v>
      </c>
      <c r="Y163" s="204">
        <v>163378</v>
      </c>
      <c r="Z163" s="204">
        <f>ROUND(Y163*19%,0)</f>
        <v>31042</v>
      </c>
      <c r="AA163" s="204">
        <f>ROUND((Y163+Z163)*F163,0)</f>
        <v>27218800</v>
      </c>
      <c r="AB163" s="131" t="s">
        <v>218</v>
      </c>
      <c r="AC163" s="131" t="s">
        <v>218</v>
      </c>
      <c r="AD163" s="131" t="s">
        <v>218</v>
      </c>
      <c r="AE163" s="163" cm="1">
        <f t="array" ref="AE163">+ROUND(AVERAGE(SMALL((G163,M163,S163,Y163),{1;2})),0)</f>
        <v>122939</v>
      </c>
      <c r="AF163" s="163">
        <f>+ROUND(AE163*19%,0)</f>
        <v>23358</v>
      </c>
      <c r="AG163" s="163">
        <f>ROUND((AE163+AF163)*F163,0)</f>
        <v>20481580</v>
      </c>
      <c r="AH163" s="163">
        <v>0</v>
      </c>
      <c r="AI163" s="163">
        <f t="shared" si="124"/>
        <v>0</v>
      </c>
      <c r="AJ163" s="328">
        <f t="shared" ref="AJ163" si="157">ROUND((AH163+AI163)*F163,0)</f>
        <v>0</v>
      </c>
      <c r="AK163" s="286"/>
      <c r="AL163" s="162">
        <f>ROUND(AVERAGE(G163,M163,S163,Y163),0)</f>
        <v>185595</v>
      </c>
      <c r="AM163" s="163">
        <f t="shared" si="147"/>
        <v>35263</v>
      </c>
      <c r="AN163" s="163">
        <f t="shared" si="138"/>
        <v>30920120</v>
      </c>
      <c r="AO163" s="164" t="e">
        <f>ROUND(AVERAGE(J163,#REF!,S163,#REF!),0)</f>
        <v>#REF!</v>
      </c>
      <c r="AP163" s="163" t="e">
        <f t="shared" si="126"/>
        <v>#REF!</v>
      </c>
      <c r="AQ163" s="163" t="e">
        <f t="shared" si="152"/>
        <v>#REF!</v>
      </c>
      <c r="AR163" s="260"/>
      <c r="AS163" s="290">
        <f t="shared" si="139"/>
        <v>-85502</v>
      </c>
      <c r="AT163" s="165"/>
      <c r="AU163" s="164">
        <f>ROUND(GEOMEAN(G163,M163,S163,Y163),0)</f>
        <v>168002</v>
      </c>
      <c r="AV163" s="162">
        <f t="shared" si="148"/>
        <v>31920</v>
      </c>
      <c r="AW163" s="163">
        <f t="shared" si="140"/>
        <v>27989080</v>
      </c>
      <c r="AX163" s="164" t="e">
        <f>ROUND(GEOMEAN(J163,#REF!,S163,#REF!),0)</f>
        <v>#REF!</v>
      </c>
      <c r="AY163" s="163" t="e">
        <f t="shared" si="127"/>
        <v>#REF!</v>
      </c>
      <c r="AZ163" s="163" t="e">
        <f t="shared" si="155"/>
        <v>#REF!</v>
      </c>
      <c r="BA163" s="260"/>
      <c r="BB163" s="291">
        <f t="shared" si="141"/>
        <v>-40439</v>
      </c>
      <c r="BD163" s="163" cm="1">
        <f t="array" ref="BD163">+ROUND(AVERAGE(SMALL((G163,M163,S163,Y163),{1;2})),0)</f>
        <v>122939</v>
      </c>
      <c r="BE163" s="163">
        <f t="shared" ref="BE163:BE190" si="158">+ROUND(BD163*19%,0)</f>
        <v>23358</v>
      </c>
      <c r="BF163" s="163">
        <f t="shared" ref="BF163:BF194" si="159">ROUND((BD163+BE163)*F163,0)</f>
        <v>20481580</v>
      </c>
      <c r="BG163" s="163" t="e" cm="1">
        <f t="array" ref="BG163">+ROUND(AVERAGE(SMALL((J163,#REF!,S163),{1;2})),0)</f>
        <v>#REF!</v>
      </c>
      <c r="BH163" s="163" t="e">
        <f t="shared" ref="BH163" si="160">+ROUND(BG163*19%,0)</f>
        <v>#REF!</v>
      </c>
      <c r="BI163" s="163" t="e">
        <f t="shared" si="153"/>
        <v>#REF!</v>
      </c>
      <c r="BK163" s="166">
        <f>ROUND(AVERAGE(S163,Y163),0)</f>
        <v>180689</v>
      </c>
      <c r="BL163" s="167">
        <f t="shared" ref="BL163" si="161">+ROUND(BK163*19%,0)</f>
        <v>34331</v>
      </c>
      <c r="BM163" s="296">
        <f t="shared" ref="BM163:BM170" si="162">ROUND((BK163+BL163)*F163,0)</f>
        <v>30102800</v>
      </c>
      <c r="BN163" s="166">
        <f>ROUND(AVERAGE(J163),0)</f>
        <v>151250</v>
      </c>
      <c r="BO163" s="167">
        <f t="shared" ref="BO163:BO213" si="163">+ROUND(BN163*19%,0)</f>
        <v>28738</v>
      </c>
      <c r="BP163" s="296">
        <f t="shared" si="154"/>
        <v>25198320</v>
      </c>
      <c r="BR163" s="168">
        <f>ROUND(STDEVA(G163,M163,S163,Y163),0)</f>
        <v>89487</v>
      </c>
      <c r="BS163" s="169">
        <f t="shared" si="150"/>
        <v>96108</v>
      </c>
      <c r="BT163" s="170">
        <f t="shared" si="151"/>
        <v>275082</v>
      </c>
      <c r="BU163" s="168" t="e">
        <f>ROUND(STDEVA(J163),0)</f>
        <v>#DIV/0!</v>
      </c>
      <c r="BV163" s="169" t="e">
        <f t="shared" ref="BV163:BV216" si="164">+AO163-BU163</f>
        <v>#REF!</v>
      </c>
      <c r="BW163" s="170" t="e">
        <f t="shared" ref="BW163:BW216" si="165">BU163+AO163</f>
        <v>#DIV/0!</v>
      </c>
    </row>
    <row r="164" spans="2:75" s="131" customFormat="1" ht="39" customHeight="1" x14ac:dyDescent="0.25">
      <c r="B164" s="334">
        <v>144</v>
      </c>
      <c r="C164" s="505" t="s">
        <v>187</v>
      </c>
      <c r="D164" s="206" t="s">
        <v>145</v>
      </c>
      <c r="E164" s="505" t="s">
        <v>142</v>
      </c>
      <c r="F164" s="206">
        <v>8</v>
      </c>
      <c r="G164" s="204">
        <v>93500</v>
      </c>
      <c r="H164" s="200">
        <f t="shared" si="142"/>
        <v>17765</v>
      </c>
      <c r="I164" s="201">
        <f t="shared" si="143"/>
        <v>890120</v>
      </c>
      <c r="J164" s="243">
        <v>157850</v>
      </c>
      <c r="K164" s="212">
        <f t="shared" si="104"/>
        <v>29992</v>
      </c>
      <c r="L164" s="254">
        <f t="shared" si="105"/>
        <v>1502736</v>
      </c>
      <c r="M164" s="257">
        <f t="shared" si="156"/>
        <v>295800</v>
      </c>
      <c r="N164" s="201">
        <f t="shared" ref="N164:N199" si="166">ROUND(M164*0.19,0)</f>
        <v>56202</v>
      </c>
      <c r="O164" s="201">
        <v>2366400</v>
      </c>
      <c r="P164" s="131" t="s">
        <v>218</v>
      </c>
      <c r="Q164" s="131" t="s">
        <v>218</v>
      </c>
      <c r="R164" s="131" t="s">
        <v>218</v>
      </c>
      <c r="S164" s="262"/>
      <c r="T164" s="204">
        <f t="shared" si="144"/>
        <v>0</v>
      </c>
      <c r="U164" s="204">
        <f t="shared" si="145"/>
        <v>0</v>
      </c>
      <c r="V164" s="204" t="s">
        <v>218</v>
      </c>
      <c r="W164" s="205" t="s">
        <v>218</v>
      </c>
      <c r="X164" s="203" t="s">
        <v>218</v>
      </c>
      <c r="Y164" s="204">
        <v>333498</v>
      </c>
      <c r="Z164" s="204">
        <f>ROUND(Y164*19%,0)</f>
        <v>63365</v>
      </c>
      <c r="AA164" s="204">
        <f>ROUND(((Y164+Z164)*F164),0)</f>
        <v>3174904</v>
      </c>
      <c r="AB164" s="131" t="s">
        <v>218</v>
      </c>
      <c r="AC164" s="131" t="s">
        <v>218</v>
      </c>
      <c r="AD164" s="131" t="s">
        <v>218</v>
      </c>
      <c r="AE164" s="164" cm="1">
        <f t="array" ref="AE164">+ROUND(AVERAGE(SMALL((G164,M164,Y164),{1;2})),0)</f>
        <v>194650</v>
      </c>
      <c r="AF164" s="162">
        <f>+ROUND(AE164*19%,0)</f>
        <v>36984</v>
      </c>
      <c r="AG164" s="163">
        <f>ROUND((AE164+AF164)*F164,0)</f>
        <v>1853072</v>
      </c>
      <c r="AH164" s="163">
        <v>0</v>
      </c>
      <c r="AI164" s="163">
        <f t="shared" si="124"/>
        <v>0</v>
      </c>
      <c r="AJ164" s="328">
        <f t="shared" ref="AJ164:AJ199" si="167">ROUND((AH164+AI164)*F164,0)</f>
        <v>0</v>
      </c>
      <c r="AK164" s="286"/>
      <c r="AL164" s="162">
        <f>ROUND(AVERAGE(G164,M164,Y164),0)</f>
        <v>240933</v>
      </c>
      <c r="AM164" s="163">
        <f t="shared" si="147"/>
        <v>45777</v>
      </c>
      <c r="AN164" s="163">
        <f t="shared" si="138"/>
        <v>2293680</v>
      </c>
      <c r="AO164" s="163">
        <f>ROUND(AVERAGE(J164,V164,AB164),0)</f>
        <v>157850</v>
      </c>
      <c r="AP164" s="163">
        <f t="shared" si="126"/>
        <v>29992</v>
      </c>
      <c r="AQ164" s="163">
        <f t="shared" si="152"/>
        <v>1502736</v>
      </c>
      <c r="AR164" s="260"/>
      <c r="AS164" s="290">
        <f t="shared" si="139"/>
        <v>-116217</v>
      </c>
      <c r="AT164" s="165"/>
      <c r="AU164" s="164">
        <f t="shared" ref="AU164:AU199" si="168">ROUND(GEOMEAN(G164,M164,Y164),0)</f>
        <v>209717</v>
      </c>
      <c r="AV164" s="162">
        <f t="shared" si="148"/>
        <v>39846</v>
      </c>
      <c r="AW164" s="163">
        <f t="shared" si="140"/>
        <v>1996504</v>
      </c>
      <c r="AX164" s="163">
        <f>ROUND(GEOMEAN(J164,V164,AB164),0)</f>
        <v>157850</v>
      </c>
      <c r="AY164" s="163">
        <f t="shared" si="127"/>
        <v>29992</v>
      </c>
      <c r="AZ164" s="163">
        <f t="shared" si="155"/>
        <v>1502736</v>
      </c>
      <c r="BA164" s="260"/>
      <c r="BB164" s="291">
        <f t="shared" si="141"/>
        <v>-101150</v>
      </c>
      <c r="BD164" s="163" cm="1">
        <f t="array" ref="BD164">+ROUND(AVERAGE(SMALL((G164,M164,Y164),{1;2})),0)</f>
        <v>194650</v>
      </c>
      <c r="BE164" s="163">
        <f t="shared" si="158"/>
        <v>36984</v>
      </c>
      <c r="BF164" s="163">
        <f t="shared" si="159"/>
        <v>1853072</v>
      </c>
      <c r="BG164" s="163" t="e" cm="1">
        <f t="array" ref="BG164">+ROUND(AVERAGE(SMALL((J164,V164,AB164),{1;2})),0)</f>
        <v>#NUM!</v>
      </c>
      <c r="BH164" s="163" t="e">
        <f>+ROUND(BG164*19%,0)</f>
        <v>#NUM!</v>
      </c>
      <c r="BI164" s="163" t="e">
        <f t="shared" si="153"/>
        <v>#NUM!</v>
      </c>
      <c r="BK164" s="166">
        <f>ROUND(AVERAGE(G164,Y164),0)</f>
        <v>213499</v>
      </c>
      <c r="BL164" s="167">
        <f t="shared" ref="BL164" si="169">+ROUND(BK164*19%,0)</f>
        <v>40565</v>
      </c>
      <c r="BM164" s="296">
        <f t="shared" si="162"/>
        <v>2032512</v>
      </c>
      <c r="BN164" s="166"/>
      <c r="BO164" s="167"/>
      <c r="BP164" s="296"/>
      <c r="BR164" s="168">
        <f>ROUND(STDEVA(G164,N164,Y164),0)</f>
        <v>150490</v>
      </c>
      <c r="BS164" s="169">
        <f t="shared" si="150"/>
        <v>90443</v>
      </c>
      <c r="BT164" s="170">
        <f t="shared" si="151"/>
        <v>391423</v>
      </c>
      <c r="BU164" s="168">
        <f>ROUND(STDEVA(J164,M164,AB164),0)</f>
        <v>148012</v>
      </c>
      <c r="BV164" s="169">
        <f t="shared" si="164"/>
        <v>9838</v>
      </c>
      <c r="BW164" s="170">
        <f t="shared" si="165"/>
        <v>305862</v>
      </c>
    </row>
    <row r="165" spans="2:75" s="131" customFormat="1" ht="39" customHeight="1" x14ac:dyDescent="0.25">
      <c r="B165" s="334">
        <v>145</v>
      </c>
      <c r="C165" s="505"/>
      <c r="D165" s="206" t="s">
        <v>146</v>
      </c>
      <c r="E165" s="505"/>
      <c r="F165" s="206">
        <v>38</v>
      </c>
      <c r="G165" s="204">
        <v>92400</v>
      </c>
      <c r="H165" s="200">
        <f t="shared" si="142"/>
        <v>17556</v>
      </c>
      <c r="I165" s="201">
        <f t="shared" si="143"/>
        <v>4178328</v>
      </c>
      <c r="J165" s="243">
        <v>156640</v>
      </c>
      <c r="K165" s="212">
        <f t="shared" si="104"/>
        <v>29762</v>
      </c>
      <c r="L165" s="254">
        <f t="shared" si="105"/>
        <v>7083276</v>
      </c>
      <c r="M165" s="257">
        <f t="shared" si="156"/>
        <v>298500</v>
      </c>
      <c r="N165" s="201">
        <f t="shared" si="166"/>
        <v>56715</v>
      </c>
      <c r="O165" s="201">
        <v>11343000</v>
      </c>
      <c r="P165" s="131" t="s">
        <v>218</v>
      </c>
      <c r="Q165" s="131" t="s">
        <v>218</v>
      </c>
      <c r="R165" s="131" t="s">
        <v>218</v>
      </c>
      <c r="S165" s="261">
        <v>198000</v>
      </c>
      <c r="T165" s="205">
        <f t="shared" ref="T165:T199" si="170">ROUND(S165*19%,0)</f>
        <v>37620</v>
      </c>
      <c r="U165" s="203">
        <f t="shared" ref="U165:U199" si="171">ROUND((S165+T165)*F165,0)</f>
        <v>8953560</v>
      </c>
      <c r="V165" s="131" t="s">
        <v>218</v>
      </c>
      <c r="W165" s="131" t="s">
        <v>218</v>
      </c>
      <c r="X165" s="131" t="s">
        <v>218</v>
      </c>
      <c r="Y165" s="204">
        <v>225367</v>
      </c>
      <c r="Z165" s="204">
        <f t="shared" ref="Z165:Z199" si="172">ROUND(Y165*19%,0)</f>
        <v>42820</v>
      </c>
      <c r="AA165" s="204">
        <f t="shared" ref="AA165:AA199" si="173">ROUND(((Y165+Z165)*F165),0)</f>
        <v>10191106</v>
      </c>
      <c r="AB165" s="131" t="s">
        <v>218</v>
      </c>
      <c r="AC165" s="131" t="s">
        <v>218</v>
      </c>
      <c r="AD165" s="131" t="s">
        <v>218</v>
      </c>
      <c r="AE165" s="164" cm="1">
        <f t="array" ref="AE165">+ROUND(AVERAGE(SMALL((G165,M165,S165,Y165),{1;2})),0)</f>
        <v>145200</v>
      </c>
      <c r="AF165" s="162">
        <f>+ROUND(AE165*19%,0)</f>
        <v>27588</v>
      </c>
      <c r="AG165" s="163">
        <f>ROUND((AE165+AF165)*F165,0)</f>
        <v>6565944</v>
      </c>
      <c r="AH165" s="163">
        <v>0</v>
      </c>
      <c r="AI165" s="163">
        <f t="shared" si="124"/>
        <v>0</v>
      </c>
      <c r="AJ165" s="328">
        <f t="shared" si="167"/>
        <v>0</v>
      </c>
      <c r="AK165" s="286"/>
      <c r="AL165" s="162">
        <f t="shared" ref="AL165:AL199" si="174">ROUND(AVERAGE(G165,M165,Y165),0)</f>
        <v>205422</v>
      </c>
      <c r="AM165" s="163">
        <f t="shared" si="147"/>
        <v>39030</v>
      </c>
      <c r="AN165" s="163">
        <f t="shared" si="138"/>
        <v>9289176</v>
      </c>
      <c r="AO165" s="163">
        <f t="shared" ref="AO165:AO199" si="175">ROUND(AVERAGE(J165,S165,AB165),0)</f>
        <v>177320</v>
      </c>
      <c r="AP165" s="163">
        <f t="shared" si="126"/>
        <v>33691</v>
      </c>
      <c r="AQ165" s="163">
        <f t="shared" si="152"/>
        <v>8018418</v>
      </c>
      <c r="AR165" s="260"/>
      <c r="AS165" s="290">
        <f t="shared" si="139"/>
        <v>-91466</v>
      </c>
      <c r="AT165" s="165"/>
      <c r="AU165" s="164">
        <f t="shared" si="168"/>
        <v>183866</v>
      </c>
      <c r="AV165" s="162">
        <f t="shared" si="148"/>
        <v>34935</v>
      </c>
      <c r="AW165" s="163">
        <f t="shared" si="140"/>
        <v>8314438</v>
      </c>
      <c r="AX165" s="163">
        <f t="shared" ref="AX165:AX199" si="176">ROUND(GEOMEAN(J165,S165,AB165),0)</f>
        <v>176110</v>
      </c>
      <c r="AY165" s="163">
        <f t="shared" si="127"/>
        <v>33461</v>
      </c>
      <c r="AZ165" s="163">
        <f t="shared" si="155"/>
        <v>7963698</v>
      </c>
      <c r="BA165" s="260"/>
      <c r="BB165" s="291">
        <f t="shared" si="141"/>
        <v>-52800</v>
      </c>
      <c r="BD165" s="163" cm="1">
        <f t="array" ref="BD165">+ROUND(AVERAGE(SMALL((G165,M165,S165,Y165),{1;2})),0)</f>
        <v>145200</v>
      </c>
      <c r="BE165" s="163">
        <f t="shared" si="158"/>
        <v>27588</v>
      </c>
      <c r="BF165" s="163">
        <f t="shared" si="159"/>
        <v>6565944</v>
      </c>
      <c r="BG165" s="163" cm="1">
        <f t="array" ref="BG165">+ROUND(AVERAGE(SMALL((J165,S165,AB165),{1;2})),0)</f>
        <v>177320</v>
      </c>
      <c r="BH165" s="163">
        <f t="shared" ref="BH165:BH199" si="177">+ROUND(BG165*19%,0)</f>
        <v>33691</v>
      </c>
      <c r="BI165" s="163">
        <f t="shared" si="153"/>
        <v>8018418</v>
      </c>
      <c r="BK165" s="166">
        <f>ROUND(AVERAGE(S165,Y165),0)</f>
        <v>211684</v>
      </c>
      <c r="BL165" s="167">
        <f t="shared" ref="BL165:BL198" si="178">+ROUND(BK165*19%,0)</f>
        <v>40220</v>
      </c>
      <c r="BM165" s="296">
        <f t="shared" si="162"/>
        <v>9572352</v>
      </c>
      <c r="BN165" s="166"/>
      <c r="BO165" s="167"/>
      <c r="BP165" s="296"/>
      <c r="BR165" s="168">
        <f>ROUND(STDEVA(G165,N165,S165,Y165),0)</f>
        <v>81271</v>
      </c>
      <c r="BS165" s="169">
        <f t="shared" si="150"/>
        <v>124151</v>
      </c>
      <c r="BT165" s="170">
        <f t="shared" si="151"/>
        <v>286693</v>
      </c>
      <c r="BU165" s="168">
        <f t="shared" ref="BU165:BU199" si="179">ROUND(STDEVA(J165,M165,S165,AB165),0)</f>
        <v>124089</v>
      </c>
      <c r="BV165" s="169">
        <f t="shared" si="164"/>
        <v>53231</v>
      </c>
      <c r="BW165" s="170">
        <f t="shared" si="165"/>
        <v>301409</v>
      </c>
    </row>
    <row r="166" spans="2:75" s="131" customFormat="1" ht="39" customHeight="1" x14ac:dyDescent="0.25">
      <c r="B166" s="334">
        <v>146</v>
      </c>
      <c r="C166" s="505"/>
      <c r="D166" s="206" t="s">
        <v>184</v>
      </c>
      <c r="E166" s="505"/>
      <c r="F166" s="206">
        <v>11</v>
      </c>
      <c r="G166" s="204">
        <v>143000</v>
      </c>
      <c r="H166" s="200">
        <f t="shared" si="142"/>
        <v>27170</v>
      </c>
      <c r="I166" s="201">
        <f t="shared" si="143"/>
        <v>1871870</v>
      </c>
      <c r="J166" s="243">
        <v>212300.00000000003</v>
      </c>
      <c r="K166" s="212">
        <f t="shared" si="104"/>
        <v>40337</v>
      </c>
      <c r="L166" s="254">
        <f t="shared" si="105"/>
        <v>2779007</v>
      </c>
      <c r="M166" s="257">
        <f t="shared" si="156"/>
        <v>298500</v>
      </c>
      <c r="N166" s="201">
        <f t="shared" si="166"/>
        <v>56715</v>
      </c>
      <c r="O166" s="201">
        <v>3283500</v>
      </c>
      <c r="P166" s="131" t="s">
        <v>218</v>
      </c>
      <c r="Q166" s="131" t="s">
        <v>218</v>
      </c>
      <c r="R166" s="131" t="s">
        <v>218</v>
      </c>
      <c r="S166" s="261">
        <v>136000</v>
      </c>
      <c r="T166" s="205">
        <f t="shared" si="170"/>
        <v>25840</v>
      </c>
      <c r="U166" s="203">
        <f t="shared" si="171"/>
        <v>1780240</v>
      </c>
      <c r="V166" s="131" t="s">
        <v>218</v>
      </c>
      <c r="W166" s="131" t="s">
        <v>218</v>
      </c>
      <c r="X166" s="131" t="s">
        <v>218</v>
      </c>
      <c r="Z166" s="204">
        <f t="shared" si="172"/>
        <v>0</v>
      </c>
      <c r="AA166" s="204">
        <f t="shared" si="173"/>
        <v>0</v>
      </c>
      <c r="AB166" s="131" t="s">
        <v>218</v>
      </c>
      <c r="AC166" s="131" t="s">
        <v>218</v>
      </c>
      <c r="AD166" s="131" t="s">
        <v>218</v>
      </c>
      <c r="AE166" s="164" cm="1">
        <f t="array" ref="AE166">+ROUND(AVERAGE(SMALL((G166,M166,S166,Y166),{1;2})),0)</f>
        <v>139500</v>
      </c>
      <c r="AF166" s="162">
        <f t="shared" ref="AF166:AF300" si="180">+ROUND(AE166*19%,0)</f>
        <v>26505</v>
      </c>
      <c r="AG166" s="163">
        <f t="shared" ref="AG166:AG169" si="181">ROUND((AE166+AF166)*F166,0)</f>
        <v>1826055</v>
      </c>
      <c r="AH166" s="163">
        <v>0</v>
      </c>
      <c r="AI166" s="163">
        <f t="shared" si="124"/>
        <v>0</v>
      </c>
      <c r="AJ166" s="328">
        <f t="shared" si="167"/>
        <v>0</v>
      </c>
      <c r="AK166" s="286"/>
      <c r="AL166" s="162">
        <f t="shared" si="174"/>
        <v>220750</v>
      </c>
      <c r="AM166" s="163">
        <f t="shared" si="147"/>
        <v>41943</v>
      </c>
      <c r="AN166" s="163">
        <f t="shared" si="138"/>
        <v>2889623</v>
      </c>
      <c r="AO166" s="163">
        <f t="shared" si="175"/>
        <v>174150</v>
      </c>
      <c r="AP166" s="163">
        <f t="shared" si="126"/>
        <v>33089</v>
      </c>
      <c r="AQ166" s="163">
        <f t="shared" si="152"/>
        <v>2279629</v>
      </c>
      <c r="AR166" s="260"/>
      <c r="AS166" s="290">
        <f t="shared" si="139"/>
        <v>-63605</v>
      </c>
      <c r="AT166" s="165"/>
      <c r="AU166" s="164">
        <f t="shared" si="168"/>
        <v>206605</v>
      </c>
      <c r="AV166" s="162">
        <f t="shared" si="148"/>
        <v>39255</v>
      </c>
      <c r="AW166" s="163">
        <f t="shared" si="140"/>
        <v>2704460</v>
      </c>
      <c r="AX166" s="163">
        <f t="shared" si="176"/>
        <v>169920</v>
      </c>
      <c r="AY166" s="163">
        <f t="shared" si="127"/>
        <v>32285</v>
      </c>
      <c r="AZ166" s="163">
        <f t="shared" si="155"/>
        <v>2224255</v>
      </c>
      <c r="BA166" s="260"/>
      <c r="BB166" s="291">
        <f t="shared" si="141"/>
        <v>3500</v>
      </c>
      <c r="BD166" s="163" cm="1">
        <f t="array" ref="BD166">+ROUND(AVERAGE(SMALL((G166,M166,S166,Y166),{1;2})),0)</f>
        <v>139500</v>
      </c>
      <c r="BE166" s="163">
        <f t="shared" si="158"/>
        <v>26505</v>
      </c>
      <c r="BF166" s="163">
        <f t="shared" si="159"/>
        <v>1826055</v>
      </c>
      <c r="BG166" s="163" cm="1">
        <f t="array" ref="BG166">+ROUND(AVERAGE(SMALL((J166,S166,AB166),{1;2})),0)</f>
        <v>174150</v>
      </c>
      <c r="BH166" s="163">
        <f t="shared" ref="BH166" si="182">+ROUND(BG166*19%,0)</f>
        <v>33089</v>
      </c>
      <c r="BI166" s="163">
        <f t="shared" si="153"/>
        <v>2279629</v>
      </c>
      <c r="BK166" s="346">
        <f>ROUND(AVERAGE(G166,S166),0)</f>
        <v>139500</v>
      </c>
      <c r="BL166" s="347">
        <f t="shared" ref="BL166" si="183">+ROUND(BK166*19%,0)</f>
        <v>26505</v>
      </c>
      <c r="BM166" s="348">
        <f t="shared" si="162"/>
        <v>1826055</v>
      </c>
      <c r="BN166" s="346"/>
      <c r="BO166" s="347"/>
      <c r="BP166" s="348"/>
      <c r="BQ166" s="345"/>
      <c r="BR166" s="168">
        <f>ROUND(STDEVA(G166,N166,S166),0)</f>
        <v>47924</v>
      </c>
      <c r="BS166" s="349">
        <f t="shared" si="150"/>
        <v>172826</v>
      </c>
      <c r="BT166" s="350">
        <f t="shared" si="151"/>
        <v>268674</v>
      </c>
      <c r="BU166" s="351">
        <f t="shared" si="179"/>
        <v>126599</v>
      </c>
      <c r="BV166" s="349">
        <f t="shared" si="164"/>
        <v>47551</v>
      </c>
      <c r="BW166" s="350">
        <f t="shared" si="165"/>
        <v>300749</v>
      </c>
    </row>
    <row r="167" spans="2:75" s="131" customFormat="1" ht="39" customHeight="1" x14ac:dyDescent="0.25">
      <c r="B167" s="334">
        <v>147</v>
      </c>
      <c r="C167" s="505"/>
      <c r="D167" s="206" t="s">
        <v>147</v>
      </c>
      <c r="E167" s="505"/>
      <c r="F167" s="206">
        <v>13</v>
      </c>
      <c r="G167" s="204">
        <v>140800</v>
      </c>
      <c r="H167" s="200">
        <f t="shared" si="142"/>
        <v>26752</v>
      </c>
      <c r="I167" s="201">
        <f t="shared" si="143"/>
        <v>2178176</v>
      </c>
      <c r="J167" s="243">
        <v>209880.00000000003</v>
      </c>
      <c r="K167" s="212">
        <f t="shared" si="104"/>
        <v>39877</v>
      </c>
      <c r="L167" s="254">
        <f t="shared" si="105"/>
        <v>3246841</v>
      </c>
      <c r="M167" s="257">
        <f t="shared" si="156"/>
        <v>298500</v>
      </c>
      <c r="N167" s="201">
        <f t="shared" si="166"/>
        <v>56715</v>
      </c>
      <c r="O167" s="201">
        <v>3880500</v>
      </c>
      <c r="P167" s="131" t="s">
        <v>218</v>
      </c>
      <c r="Q167" s="131" t="s">
        <v>218</v>
      </c>
      <c r="R167" s="131" t="s">
        <v>218</v>
      </c>
      <c r="S167" s="261">
        <v>347000</v>
      </c>
      <c r="T167" s="205">
        <f t="shared" si="170"/>
        <v>65930</v>
      </c>
      <c r="U167" s="203">
        <f t="shared" si="171"/>
        <v>5368090</v>
      </c>
      <c r="V167" s="131" t="s">
        <v>218</v>
      </c>
      <c r="W167" s="131" t="s">
        <v>218</v>
      </c>
      <c r="X167" s="131" t="s">
        <v>218</v>
      </c>
      <c r="Y167" s="204">
        <v>255272</v>
      </c>
      <c r="Z167" s="204">
        <f t="shared" si="172"/>
        <v>48502</v>
      </c>
      <c r="AA167" s="204">
        <f t="shared" si="173"/>
        <v>3949062</v>
      </c>
      <c r="AB167" s="131" t="s">
        <v>218</v>
      </c>
      <c r="AC167" s="131" t="s">
        <v>218</v>
      </c>
      <c r="AD167" s="131" t="s">
        <v>218</v>
      </c>
      <c r="AE167" s="164" cm="1">
        <f t="array" ref="AE167">+ROUND(AVERAGE(SMALL((G167,M167,S167,Y167),{1;2})),0)</f>
        <v>198036</v>
      </c>
      <c r="AF167" s="162">
        <f t="shared" si="180"/>
        <v>37627</v>
      </c>
      <c r="AG167" s="163">
        <f t="shared" si="181"/>
        <v>3063619</v>
      </c>
      <c r="AH167" s="163">
        <v>0</v>
      </c>
      <c r="AI167" s="163">
        <f t="shared" si="124"/>
        <v>0</v>
      </c>
      <c r="AJ167" s="328">
        <f t="shared" si="167"/>
        <v>0</v>
      </c>
      <c r="AK167" s="286"/>
      <c r="AL167" s="162">
        <f t="shared" si="174"/>
        <v>231524</v>
      </c>
      <c r="AM167" s="163">
        <f t="shared" si="147"/>
        <v>43990</v>
      </c>
      <c r="AN167" s="163">
        <f t="shared" si="138"/>
        <v>3581682</v>
      </c>
      <c r="AO167" s="163">
        <f t="shared" si="175"/>
        <v>278440</v>
      </c>
      <c r="AP167" s="163">
        <f t="shared" si="126"/>
        <v>52904</v>
      </c>
      <c r="AQ167" s="163">
        <f t="shared" si="152"/>
        <v>4307472</v>
      </c>
      <c r="AR167" s="260"/>
      <c r="AS167" s="290">
        <f t="shared" si="139"/>
        <v>-79755</v>
      </c>
      <c r="AT167" s="165"/>
      <c r="AU167" s="164">
        <f t="shared" si="168"/>
        <v>220555</v>
      </c>
      <c r="AV167" s="162">
        <f t="shared" si="148"/>
        <v>41905</v>
      </c>
      <c r="AW167" s="163">
        <f t="shared" si="140"/>
        <v>3411980</v>
      </c>
      <c r="AX167" s="163">
        <f t="shared" si="176"/>
        <v>269867</v>
      </c>
      <c r="AY167" s="163">
        <f t="shared" si="127"/>
        <v>51275</v>
      </c>
      <c r="AZ167" s="163">
        <f t="shared" si="155"/>
        <v>4174846</v>
      </c>
      <c r="BA167" s="260"/>
      <c r="BB167" s="291">
        <f t="shared" si="141"/>
        <v>-57236</v>
      </c>
      <c r="BD167" s="163" cm="1">
        <f t="array" ref="BD167">+ROUND(AVERAGE(SMALL((G167,M167,S167,Y167),{1;2})),0)</f>
        <v>198036</v>
      </c>
      <c r="BE167" s="163">
        <f t="shared" si="158"/>
        <v>37627</v>
      </c>
      <c r="BF167" s="163">
        <f t="shared" si="159"/>
        <v>3063619</v>
      </c>
      <c r="BG167" s="163" cm="1">
        <f t="array" ref="BG167">+ROUND(AVERAGE(SMALL((J167,S167,AB167),{1;2})),0)</f>
        <v>278440</v>
      </c>
      <c r="BH167" s="163">
        <f t="shared" si="177"/>
        <v>52904</v>
      </c>
      <c r="BI167" s="163">
        <f t="shared" si="153"/>
        <v>4307472</v>
      </c>
      <c r="BK167" s="346">
        <f t="shared" ref="BK167:BK179" si="184">ROUND(AVERAGE(G167,S167),0)</f>
        <v>243900</v>
      </c>
      <c r="BL167" s="167">
        <f t="shared" si="178"/>
        <v>46341</v>
      </c>
      <c r="BM167" s="296">
        <f t="shared" si="162"/>
        <v>3773133</v>
      </c>
      <c r="BN167" s="166"/>
      <c r="BO167" s="167"/>
      <c r="BP167" s="296"/>
      <c r="BR167" s="168">
        <f t="shared" ref="BR167:BR179" si="185">ROUND(STDEVA(G167,N167,S167,Y167),0)</f>
        <v>127409</v>
      </c>
      <c r="BS167" s="169">
        <f t="shared" si="150"/>
        <v>104115</v>
      </c>
      <c r="BT167" s="170">
        <f t="shared" si="151"/>
        <v>358933</v>
      </c>
      <c r="BU167" s="168">
        <f t="shared" si="179"/>
        <v>153452</v>
      </c>
      <c r="BV167" s="169">
        <f t="shared" si="164"/>
        <v>124988</v>
      </c>
      <c r="BW167" s="170">
        <f t="shared" si="165"/>
        <v>431892</v>
      </c>
    </row>
    <row r="168" spans="2:75" s="131" customFormat="1" ht="39" customHeight="1" x14ac:dyDescent="0.25">
      <c r="B168" s="334">
        <v>148</v>
      </c>
      <c r="C168" s="505"/>
      <c r="D168" s="206" t="s">
        <v>148</v>
      </c>
      <c r="E168" s="505"/>
      <c r="F168" s="206">
        <v>25</v>
      </c>
      <c r="G168" s="204">
        <v>151800</v>
      </c>
      <c r="H168" s="200">
        <f t="shared" si="142"/>
        <v>28842</v>
      </c>
      <c r="I168" s="201">
        <f t="shared" si="143"/>
        <v>4516050</v>
      </c>
      <c r="J168" s="243">
        <v>221980.00000000003</v>
      </c>
      <c r="K168" s="212">
        <f t="shared" si="104"/>
        <v>42176</v>
      </c>
      <c r="L168" s="254">
        <f t="shared" si="105"/>
        <v>6603900</v>
      </c>
      <c r="M168" s="257">
        <f t="shared" si="156"/>
        <v>298500</v>
      </c>
      <c r="N168" s="201">
        <f t="shared" si="166"/>
        <v>56715</v>
      </c>
      <c r="O168" s="201">
        <v>7462500</v>
      </c>
      <c r="P168" s="131" t="s">
        <v>218</v>
      </c>
      <c r="Q168" s="131" t="s">
        <v>218</v>
      </c>
      <c r="R168" s="131" t="s">
        <v>218</v>
      </c>
      <c r="S168" s="279">
        <v>130000</v>
      </c>
      <c r="T168" s="205">
        <f t="shared" si="170"/>
        <v>24700</v>
      </c>
      <c r="U168" s="203">
        <f t="shared" si="171"/>
        <v>3867500</v>
      </c>
      <c r="V168" s="131" t="s">
        <v>218</v>
      </c>
      <c r="W168" s="131" t="s">
        <v>218</v>
      </c>
      <c r="X168" s="131" t="s">
        <v>218</v>
      </c>
      <c r="Y168" s="204">
        <v>214763</v>
      </c>
      <c r="Z168" s="204">
        <f t="shared" si="172"/>
        <v>40805</v>
      </c>
      <c r="AA168" s="204">
        <f t="shared" si="173"/>
        <v>6389200</v>
      </c>
      <c r="AB168" s="131" t="s">
        <v>218</v>
      </c>
      <c r="AC168" s="131" t="s">
        <v>218</v>
      </c>
      <c r="AD168" s="131" t="s">
        <v>218</v>
      </c>
      <c r="AE168" s="164" cm="1">
        <f t="array" ref="AE168">+ROUND(AVERAGE(SMALL((G168,M168,S168,Y168),{1;2})),0)</f>
        <v>140900</v>
      </c>
      <c r="AF168" s="162">
        <f t="shared" si="180"/>
        <v>26771</v>
      </c>
      <c r="AG168" s="163">
        <f t="shared" si="181"/>
        <v>4191775</v>
      </c>
      <c r="AH168" s="163">
        <v>0</v>
      </c>
      <c r="AI168" s="163">
        <f t="shared" si="124"/>
        <v>0</v>
      </c>
      <c r="AJ168" s="328">
        <f t="shared" si="167"/>
        <v>0</v>
      </c>
      <c r="AK168" s="286"/>
      <c r="AL168" s="162">
        <f t="shared" si="174"/>
        <v>221688</v>
      </c>
      <c r="AM168" s="163">
        <f t="shared" si="147"/>
        <v>42121</v>
      </c>
      <c r="AN168" s="163">
        <f t="shared" si="138"/>
        <v>6595225</v>
      </c>
      <c r="AO168" s="163">
        <f t="shared" si="175"/>
        <v>175990</v>
      </c>
      <c r="AP168" s="163">
        <f t="shared" si="126"/>
        <v>33438</v>
      </c>
      <c r="AQ168" s="163">
        <f t="shared" si="152"/>
        <v>5235700</v>
      </c>
      <c r="AR168" s="260"/>
      <c r="AS168" s="290">
        <f t="shared" si="139"/>
        <v>-61697</v>
      </c>
      <c r="AT168" s="165"/>
      <c r="AU168" s="164">
        <f t="shared" si="168"/>
        <v>213497</v>
      </c>
      <c r="AV168" s="162">
        <f t="shared" si="148"/>
        <v>40564</v>
      </c>
      <c r="AW168" s="163">
        <f t="shared" si="140"/>
        <v>6351525</v>
      </c>
      <c r="AX168" s="163">
        <f t="shared" si="176"/>
        <v>169875</v>
      </c>
      <c r="AY168" s="163">
        <f t="shared" si="127"/>
        <v>32276</v>
      </c>
      <c r="AZ168" s="163">
        <f t="shared" si="155"/>
        <v>5053775</v>
      </c>
      <c r="BA168" s="260"/>
      <c r="BB168" s="291">
        <f t="shared" si="141"/>
        <v>10900</v>
      </c>
      <c r="BD168" s="163" cm="1">
        <f t="array" ref="BD168">+ROUND(AVERAGE(SMALL((G168,M168,S168,Y168),{1;2})),0)</f>
        <v>140900</v>
      </c>
      <c r="BE168" s="163">
        <f t="shared" si="158"/>
        <v>26771</v>
      </c>
      <c r="BF168" s="163">
        <f t="shared" si="159"/>
        <v>4191775</v>
      </c>
      <c r="BG168" s="163" cm="1">
        <f t="array" ref="BG168">+ROUND(AVERAGE(SMALL((J168,S168,AB168),{1;2})),0)</f>
        <v>175990</v>
      </c>
      <c r="BH168" s="163">
        <f t="shared" si="177"/>
        <v>33438</v>
      </c>
      <c r="BI168" s="163">
        <f t="shared" si="153"/>
        <v>5235700</v>
      </c>
      <c r="BK168" s="346">
        <f t="shared" si="184"/>
        <v>140900</v>
      </c>
      <c r="BL168" s="167">
        <f t="shared" si="178"/>
        <v>26771</v>
      </c>
      <c r="BM168" s="296">
        <f t="shared" si="162"/>
        <v>4191775</v>
      </c>
      <c r="BN168" s="166"/>
      <c r="BO168" s="167"/>
      <c r="BP168" s="296"/>
      <c r="BR168" s="168">
        <f t="shared" si="185"/>
        <v>65202</v>
      </c>
      <c r="BS168" s="169">
        <f t="shared" si="150"/>
        <v>156486</v>
      </c>
      <c r="BT168" s="170">
        <f t="shared" si="151"/>
        <v>286890</v>
      </c>
      <c r="BU168" s="168">
        <f t="shared" si="179"/>
        <v>128448</v>
      </c>
      <c r="BV168" s="169">
        <f t="shared" si="164"/>
        <v>47542</v>
      </c>
      <c r="BW168" s="170">
        <f t="shared" si="165"/>
        <v>304438</v>
      </c>
    </row>
    <row r="169" spans="2:75" s="131" customFormat="1" ht="39" customHeight="1" x14ac:dyDescent="0.25">
      <c r="B169" s="334">
        <v>149</v>
      </c>
      <c r="C169" s="505"/>
      <c r="D169" s="206" t="s">
        <v>150</v>
      </c>
      <c r="E169" s="505"/>
      <c r="F169" s="206">
        <v>27</v>
      </c>
      <c r="G169" s="204">
        <v>88000</v>
      </c>
      <c r="H169" s="200">
        <f t="shared" si="142"/>
        <v>16720</v>
      </c>
      <c r="I169" s="201">
        <f t="shared" si="143"/>
        <v>2827440</v>
      </c>
      <c r="J169" s="243">
        <v>151800</v>
      </c>
      <c r="K169" s="212">
        <f t="shared" si="104"/>
        <v>28842</v>
      </c>
      <c r="L169" s="254">
        <f t="shared" si="105"/>
        <v>4877334</v>
      </c>
      <c r="M169" s="257">
        <f t="shared" si="156"/>
        <v>298500</v>
      </c>
      <c r="N169" s="201">
        <f t="shared" si="166"/>
        <v>56715</v>
      </c>
      <c r="O169" s="201">
        <v>8059500</v>
      </c>
      <c r="P169" s="131" t="s">
        <v>218</v>
      </c>
      <c r="Q169" s="131" t="s">
        <v>218</v>
      </c>
      <c r="R169" s="131" t="s">
        <v>218</v>
      </c>
      <c r="S169" s="261">
        <v>110000</v>
      </c>
      <c r="T169" s="205">
        <f t="shared" si="170"/>
        <v>20900</v>
      </c>
      <c r="U169" s="203">
        <f t="shared" si="171"/>
        <v>3534300</v>
      </c>
      <c r="V169" s="131" t="s">
        <v>218</v>
      </c>
      <c r="W169" s="131" t="s">
        <v>218</v>
      </c>
      <c r="X169" s="131" t="s">
        <v>218</v>
      </c>
      <c r="Y169" s="204">
        <v>279488</v>
      </c>
      <c r="Z169" s="204">
        <f t="shared" si="172"/>
        <v>53103</v>
      </c>
      <c r="AA169" s="204">
        <f t="shared" si="173"/>
        <v>8979957</v>
      </c>
      <c r="AB169" s="131" t="s">
        <v>218</v>
      </c>
      <c r="AC169" s="131" t="s">
        <v>218</v>
      </c>
      <c r="AD169" s="131" t="s">
        <v>218</v>
      </c>
      <c r="AE169" s="164" cm="1">
        <f t="array" ref="AE169">+ROUND(AVERAGE(SMALL((G169,M169,S169,Y169),{1;2})),0)</f>
        <v>99000</v>
      </c>
      <c r="AF169" s="162">
        <f t="shared" si="180"/>
        <v>18810</v>
      </c>
      <c r="AG169" s="163">
        <f t="shared" si="181"/>
        <v>3180870</v>
      </c>
      <c r="AH169" s="163">
        <v>0</v>
      </c>
      <c r="AI169" s="163">
        <f t="shared" si="124"/>
        <v>0</v>
      </c>
      <c r="AJ169" s="328">
        <f t="shared" si="167"/>
        <v>0</v>
      </c>
      <c r="AK169" s="286"/>
      <c r="AL169" s="162">
        <f t="shared" si="174"/>
        <v>221996</v>
      </c>
      <c r="AM169" s="163">
        <f t="shared" si="147"/>
        <v>42179</v>
      </c>
      <c r="AN169" s="163">
        <f t="shared" si="138"/>
        <v>7132725</v>
      </c>
      <c r="AO169" s="163">
        <f t="shared" si="175"/>
        <v>130900</v>
      </c>
      <c r="AP169" s="163">
        <f t="shared" si="126"/>
        <v>24871</v>
      </c>
      <c r="AQ169" s="163">
        <f t="shared" si="152"/>
        <v>4205817</v>
      </c>
      <c r="AR169" s="260"/>
      <c r="AS169" s="290">
        <f t="shared" si="139"/>
        <v>-106355</v>
      </c>
      <c r="AT169" s="165"/>
      <c r="AU169" s="164">
        <f t="shared" si="168"/>
        <v>194355</v>
      </c>
      <c r="AV169" s="162">
        <f t="shared" si="148"/>
        <v>36927</v>
      </c>
      <c r="AW169" s="163">
        <f t="shared" si="140"/>
        <v>6244614</v>
      </c>
      <c r="AX169" s="163">
        <f t="shared" si="176"/>
        <v>129221</v>
      </c>
      <c r="AY169" s="163">
        <f t="shared" si="127"/>
        <v>24552</v>
      </c>
      <c r="AZ169" s="163">
        <f t="shared" si="155"/>
        <v>4151871</v>
      </c>
      <c r="BA169" s="260"/>
      <c r="BB169" s="291">
        <f t="shared" si="141"/>
        <v>-11000</v>
      </c>
      <c r="BD169" s="163" cm="1">
        <f t="array" ref="BD169">+ROUND(AVERAGE(SMALL((G169,M169,S169,Y169),{1;2})),0)</f>
        <v>99000</v>
      </c>
      <c r="BE169" s="163">
        <f t="shared" si="158"/>
        <v>18810</v>
      </c>
      <c r="BF169" s="163">
        <f t="shared" si="159"/>
        <v>3180870</v>
      </c>
      <c r="BG169" s="163" cm="1">
        <f t="array" ref="BG169">+ROUND(AVERAGE(SMALL((J169,S169,AB169),{1;2})),0)</f>
        <v>130900</v>
      </c>
      <c r="BH169" s="163">
        <f t="shared" si="177"/>
        <v>24871</v>
      </c>
      <c r="BI169" s="163">
        <f t="shared" si="153"/>
        <v>4205817</v>
      </c>
      <c r="BK169" s="346">
        <f t="shared" si="184"/>
        <v>99000</v>
      </c>
      <c r="BL169" s="167">
        <f t="shared" si="178"/>
        <v>18810</v>
      </c>
      <c r="BM169" s="296">
        <f t="shared" si="162"/>
        <v>3180870</v>
      </c>
      <c r="BN169" s="166"/>
      <c r="BO169" s="167"/>
      <c r="BP169" s="296"/>
      <c r="BR169" s="168">
        <f t="shared" si="185"/>
        <v>99718</v>
      </c>
      <c r="BS169" s="169">
        <f t="shared" si="150"/>
        <v>122278</v>
      </c>
      <c r="BT169" s="170">
        <f t="shared" si="151"/>
        <v>321714</v>
      </c>
      <c r="BU169" s="168">
        <f t="shared" si="179"/>
        <v>123506</v>
      </c>
      <c r="BV169" s="169">
        <f t="shared" si="164"/>
        <v>7394</v>
      </c>
      <c r="BW169" s="170">
        <f t="shared" si="165"/>
        <v>254406</v>
      </c>
    </row>
    <row r="170" spans="2:75" s="131" customFormat="1" ht="39" customHeight="1" x14ac:dyDescent="0.25">
      <c r="B170" s="334">
        <v>150</v>
      </c>
      <c r="C170" s="505"/>
      <c r="D170" s="206" t="s">
        <v>149</v>
      </c>
      <c r="E170" s="505"/>
      <c r="F170" s="206">
        <v>18</v>
      </c>
      <c r="G170" s="234">
        <v>82500</v>
      </c>
      <c r="H170" s="200">
        <f t="shared" si="142"/>
        <v>15675</v>
      </c>
      <c r="I170" s="201">
        <f t="shared" si="143"/>
        <v>1767150</v>
      </c>
      <c r="J170" s="244">
        <v>145750</v>
      </c>
      <c r="K170" s="245">
        <f t="shared" si="104"/>
        <v>27693</v>
      </c>
      <c r="L170" s="255">
        <f t="shared" si="105"/>
        <v>3121974</v>
      </c>
      <c r="M170" s="257">
        <f t="shared" si="156"/>
        <v>298500</v>
      </c>
      <c r="N170" s="201">
        <f t="shared" si="166"/>
        <v>56715</v>
      </c>
      <c r="O170" s="201">
        <v>5373000</v>
      </c>
      <c r="P170" s="131" t="s">
        <v>218</v>
      </c>
      <c r="Q170" s="131" t="s">
        <v>218</v>
      </c>
      <c r="R170" s="131" t="s">
        <v>218</v>
      </c>
      <c r="S170" s="261">
        <v>130000</v>
      </c>
      <c r="T170" s="205">
        <f t="shared" si="170"/>
        <v>24700</v>
      </c>
      <c r="U170" s="203">
        <f t="shared" si="171"/>
        <v>2784600</v>
      </c>
      <c r="V170" s="131" t="s">
        <v>218</v>
      </c>
      <c r="W170" s="131" t="s">
        <v>218</v>
      </c>
      <c r="X170" s="131" t="s">
        <v>218</v>
      </c>
      <c r="Z170" s="204">
        <f t="shared" si="172"/>
        <v>0</v>
      </c>
      <c r="AA170" s="204">
        <f t="shared" si="173"/>
        <v>0</v>
      </c>
      <c r="AB170" s="131" t="s">
        <v>218</v>
      </c>
      <c r="AC170" s="131" t="s">
        <v>218</v>
      </c>
      <c r="AD170" s="131" t="s">
        <v>218</v>
      </c>
      <c r="AE170" s="164" cm="1">
        <f t="array" ref="AE170">+ROUND(AVERAGE(SMALL((G170,M170,S170,Y170),{1;2})),0)</f>
        <v>106250</v>
      </c>
      <c r="AF170" s="162">
        <f t="shared" si="180"/>
        <v>20188</v>
      </c>
      <c r="AG170" s="163">
        <f t="shared" ref="AG170:AG200" si="186">ROUND((AE170+AF170)*F170,0)</f>
        <v>2275884</v>
      </c>
      <c r="AH170" s="163">
        <v>0</v>
      </c>
      <c r="AI170" s="163">
        <f t="shared" si="124"/>
        <v>0</v>
      </c>
      <c r="AJ170" s="328">
        <f t="shared" si="167"/>
        <v>0</v>
      </c>
      <c r="AK170" s="286"/>
      <c r="AL170" s="162">
        <f t="shared" si="174"/>
        <v>190500</v>
      </c>
      <c r="AM170" s="163">
        <f t="shared" si="147"/>
        <v>36195</v>
      </c>
      <c r="AN170" s="163">
        <f t="shared" si="138"/>
        <v>4080510</v>
      </c>
      <c r="AO170" s="163">
        <f t="shared" si="175"/>
        <v>137875</v>
      </c>
      <c r="AP170" s="163">
        <f t="shared" si="126"/>
        <v>26196</v>
      </c>
      <c r="AQ170" s="163">
        <f t="shared" si="152"/>
        <v>2953278</v>
      </c>
      <c r="AR170" s="260"/>
      <c r="AS170" s="290">
        <f t="shared" si="139"/>
        <v>-74428</v>
      </c>
      <c r="AT170" s="165"/>
      <c r="AU170" s="164">
        <f t="shared" si="168"/>
        <v>156928</v>
      </c>
      <c r="AV170" s="162">
        <f t="shared" si="148"/>
        <v>29816</v>
      </c>
      <c r="AW170" s="163">
        <f t="shared" si="140"/>
        <v>3361392</v>
      </c>
      <c r="AX170" s="163">
        <f t="shared" si="176"/>
        <v>137650</v>
      </c>
      <c r="AY170" s="163">
        <f t="shared" si="127"/>
        <v>26154</v>
      </c>
      <c r="AZ170" s="163">
        <f t="shared" si="155"/>
        <v>2948472</v>
      </c>
      <c r="BA170" s="260"/>
      <c r="BB170" s="291">
        <f t="shared" si="141"/>
        <v>-23750</v>
      </c>
      <c r="BD170" s="163" cm="1">
        <f t="array" ref="BD170">+ROUND(AVERAGE(SMALL((G170,M170,S170,Y170),{1;2})),0)</f>
        <v>106250</v>
      </c>
      <c r="BE170" s="163">
        <f t="shared" si="158"/>
        <v>20188</v>
      </c>
      <c r="BF170" s="163">
        <f t="shared" si="159"/>
        <v>2275884</v>
      </c>
      <c r="BG170" s="163" cm="1">
        <f t="array" ref="BG170">+ROUND(AVERAGE(SMALL((J170,S170,AB170),{1;2})),0)</f>
        <v>137875</v>
      </c>
      <c r="BH170" s="163">
        <f t="shared" ref="BH170" si="187">+ROUND(BG170*19%,0)</f>
        <v>26196</v>
      </c>
      <c r="BI170" s="163">
        <f t="shared" si="153"/>
        <v>2953278</v>
      </c>
      <c r="BK170" s="346">
        <f t="shared" si="184"/>
        <v>106250</v>
      </c>
      <c r="BL170" s="167">
        <f t="shared" ref="BL170" si="188">+ROUND(BK170*19%,0)</f>
        <v>20188</v>
      </c>
      <c r="BM170" s="296">
        <f t="shared" si="162"/>
        <v>2275884</v>
      </c>
      <c r="BN170" s="166"/>
      <c r="BO170" s="167"/>
      <c r="BP170" s="296"/>
      <c r="BR170" s="168">
        <f t="shared" si="185"/>
        <v>37175</v>
      </c>
      <c r="BS170" s="169">
        <f t="shared" si="150"/>
        <v>153325</v>
      </c>
      <c r="BT170" s="170">
        <f t="shared" si="151"/>
        <v>227675</v>
      </c>
      <c r="BU170" s="168">
        <f t="shared" si="179"/>
        <v>122208</v>
      </c>
      <c r="BV170" s="169">
        <f t="shared" si="164"/>
        <v>15667</v>
      </c>
      <c r="BW170" s="170">
        <f t="shared" si="165"/>
        <v>260083</v>
      </c>
    </row>
    <row r="171" spans="2:75" s="131" customFormat="1" ht="39" customHeight="1" x14ac:dyDescent="0.25">
      <c r="B171" s="334">
        <v>151</v>
      </c>
      <c r="C171" s="505"/>
      <c r="D171" s="206" t="s">
        <v>151</v>
      </c>
      <c r="E171" s="505"/>
      <c r="F171" s="206">
        <v>16</v>
      </c>
      <c r="G171" s="204">
        <v>104500</v>
      </c>
      <c r="H171" s="200">
        <f t="shared" si="142"/>
        <v>19855</v>
      </c>
      <c r="I171" s="201">
        <f t="shared" si="143"/>
        <v>1989680</v>
      </c>
      <c r="J171" s="243">
        <v>173250</v>
      </c>
      <c r="K171" s="212">
        <f t="shared" si="104"/>
        <v>32918</v>
      </c>
      <c r="L171" s="254">
        <f t="shared" si="105"/>
        <v>3298688</v>
      </c>
      <c r="M171" s="257">
        <f t="shared" si="156"/>
        <v>298500</v>
      </c>
      <c r="N171" s="201">
        <f t="shared" si="166"/>
        <v>56715</v>
      </c>
      <c r="O171" s="201">
        <v>4776000</v>
      </c>
      <c r="P171" s="131" t="s">
        <v>218</v>
      </c>
      <c r="Q171" s="131" t="s">
        <v>218</v>
      </c>
      <c r="R171" s="131" t="s">
        <v>218</v>
      </c>
      <c r="S171" s="279">
        <v>195000</v>
      </c>
      <c r="T171" s="205">
        <f t="shared" si="170"/>
        <v>37050</v>
      </c>
      <c r="U171" s="203">
        <f t="shared" si="171"/>
        <v>3712800</v>
      </c>
      <c r="V171" s="131" t="s">
        <v>218</v>
      </c>
      <c r="W171" s="131" t="s">
        <v>218</v>
      </c>
      <c r="X171" s="131" t="s">
        <v>218</v>
      </c>
      <c r="Y171" s="204">
        <v>225491</v>
      </c>
      <c r="Z171" s="204">
        <f t="shared" si="172"/>
        <v>42843</v>
      </c>
      <c r="AA171" s="204">
        <f t="shared" si="173"/>
        <v>4293344</v>
      </c>
      <c r="AB171" s="131" t="s">
        <v>218</v>
      </c>
      <c r="AC171" s="131" t="s">
        <v>218</v>
      </c>
      <c r="AD171" s="131" t="s">
        <v>218</v>
      </c>
      <c r="AE171" s="164" cm="1">
        <f t="array" ref="AE171">+ROUND(AVERAGE(SMALL((G171,M171,S171,Y171),{1;2})),0)</f>
        <v>149750</v>
      </c>
      <c r="AF171" s="162">
        <f t="shared" si="180"/>
        <v>28453</v>
      </c>
      <c r="AG171" s="163">
        <f t="shared" si="186"/>
        <v>2851248</v>
      </c>
      <c r="AH171" s="163">
        <v>0</v>
      </c>
      <c r="AI171" s="163">
        <f t="shared" si="124"/>
        <v>0</v>
      </c>
      <c r="AJ171" s="328">
        <f t="shared" si="167"/>
        <v>0</v>
      </c>
      <c r="AK171" s="286"/>
      <c r="AL171" s="162">
        <f t="shared" si="174"/>
        <v>209497</v>
      </c>
      <c r="AM171" s="163">
        <f t="shared" si="147"/>
        <v>39804</v>
      </c>
      <c r="AN171" s="163">
        <f t="shared" si="138"/>
        <v>3988816</v>
      </c>
      <c r="AO171" s="163">
        <f t="shared" si="175"/>
        <v>184125</v>
      </c>
      <c r="AP171" s="163">
        <f t="shared" si="126"/>
        <v>34984</v>
      </c>
      <c r="AQ171" s="163">
        <f t="shared" si="152"/>
        <v>3505744</v>
      </c>
      <c r="AR171" s="260"/>
      <c r="AS171" s="290">
        <f t="shared" si="139"/>
        <v>-87100</v>
      </c>
      <c r="AT171" s="165"/>
      <c r="AU171" s="164">
        <f t="shared" si="168"/>
        <v>191600</v>
      </c>
      <c r="AV171" s="162">
        <f t="shared" si="148"/>
        <v>36404</v>
      </c>
      <c r="AW171" s="163">
        <f t="shared" si="140"/>
        <v>3648064</v>
      </c>
      <c r="AX171" s="163">
        <f t="shared" si="176"/>
        <v>183804</v>
      </c>
      <c r="AY171" s="163">
        <f t="shared" si="127"/>
        <v>34923</v>
      </c>
      <c r="AZ171" s="163">
        <f t="shared" si="155"/>
        <v>3499632</v>
      </c>
      <c r="BA171" s="260"/>
      <c r="BB171" s="291">
        <f t="shared" si="141"/>
        <v>-45250</v>
      </c>
      <c r="BD171" s="163" cm="1">
        <f t="array" ref="BD171">+ROUND(AVERAGE(SMALL((G171,M171,S171,Y171),{1;2})),0)</f>
        <v>149750</v>
      </c>
      <c r="BE171" s="163">
        <f t="shared" si="158"/>
        <v>28453</v>
      </c>
      <c r="BF171" s="163">
        <f t="shared" si="159"/>
        <v>2851248</v>
      </c>
      <c r="BG171" s="163" cm="1">
        <f t="array" ref="BG171">+ROUND(AVERAGE(SMALL((J171,S171,AB171),{1;2})),0)</f>
        <v>184125</v>
      </c>
      <c r="BH171" s="163">
        <f t="shared" si="177"/>
        <v>34984</v>
      </c>
      <c r="BI171" s="163">
        <f t="shared" si="153"/>
        <v>3505744</v>
      </c>
      <c r="BK171" s="346">
        <f t="shared" si="184"/>
        <v>149750</v>
      </c>
      <c r="BL171" s="167">
        <f t="shared" si="178"/>
        <v>28453</v>
      </c>
      <c r="BM171" s="296">
        <f t="shared" ref="BM171:BM178" si="189">ROUND((BK171+BL171)*F171,0)</f>
        <v>2851248</v>
      </c>
      <c r="BN171" s="166"/>
      <c r="BO171" s="167"/>
      <c r="BP171" s="296"/>
      <c r="BR171" s="168">
        <f t="shared" si="185"/>
        <v>78342</v>
      </c>
      <c r="BS171" s="169">
        <f t="shared" si="150"/>
        <v>131155</v>
      </c>
      <c r="BT171" s="170">
        <f t="shared" si="151"/>
        <v>287839</v>
      </c>
      <c r="BU171" s="168">
        <f t="shared" si="179"/>
        <v>123833</v>
      </c>
      <c r="BV171" s="169">
        <f t="shared" si="164"/>
        <v>60292</v>
      </c>
      <c r="BW171" s="170">
        <f t="shared" si="165"/>
        <v>307958</v>
      </c>
    </row>
    <row r="172" spans="2:75" s="131" customFormat="1" ht="39" customHeight="1" x14ac:dyDescent="0.25">
      <c r="B172" s="334">
        <v>152</v>
      </c>
      <c r="C172" s="505"/>
      <c r="D172" s="206" t="s">
        <v>152</v>
      </c>
      <c r="E172" s="505"/>
      <c r="F172" s="206">
        <v>24</v>
      </c>
      <c r="G172" s="204">
        <v>138600</v>
      </c>
      <c r="H172" s="200">
        <f t="shared" si="142"/>
        <v>26334</v>
      </c>
      <c r="I172" s="201">
        <f t="shared" si="143"/>
        <v>3958416</v>
      </c>
      <c r="J172" s="243">
        <v>216260.00000000003</v>
      </c>
      <c r="K172" s="212">
        <f t="shared" si="104"/>
        <v>41089</v>
      </c>
      <c r="L172" s="254">
        <f t="shared" si="105"/>
        <v>6176376</v>
      </c>
      <c r="M172" s="257">
        <f t="shared" si="156"/>
        <v>298500</v>
      </c>
      <c r="N172" s="201">
        <f t="shared" si="166"/>
        <v>56715</v>
      </c>
      <c r="O172" s="201">
        <v>7164000</v>
      </c>
      <c r="P172" s="131" t="s">
        <v>218</v>
      </c>
      <c r="Q172" s="131" t="s">
        <v>218</v>
      </c>
      <c r="R172" s="131" t="s">
        <v>218</v>
      </c>
      <c r="S172" s="261">
        <v>100000</v>
      </c>
      <c r="T172" s="205">
        <f t="shared" si="170"/>
        <v>19000</v>
      </c>
      <c r="U172" s="203">
        <f t="shared" si="171"/>
        <v>2856000</v>
      </c>
      <c r="V172" s="131" t="s">
        <v>218</v>
      </c>
      <c r="W172" s="131" t="s">
        <v>218</v>
      </c>
      <c r="X172" s="131" t="s">
        <v>218</v>
      </c>
      <c r="Y172" s="204">
        <v>219357</v>
      </c>
      <c r="Z172" s="204">
        <f t="shared" si="172"/>
        <v>41678</v>
      </c>
      <c r="AA172" s="204">
        <f t="shared" si="173"/>
        <v>6264840</v>
      </c>
      <c r="AB172" s="131" t="s">
        <v>218</v>
      </c>
      <c r="AC172" s="131" t="s">
        <v>218</v>
      </c>
      <c r="AD172" s="131" t="s">
        <v>218</v>
      </c>
      <c r="AE172" s="164" cm="1">
        <f t="array" ref="AE172">+ROUND(AVERAGE(SMALL((G172,M172,S172,Y172),{1;2})),0)</f>
        <v>119300</v>
      </c>
      <c r="AF172" s="162">
        <f t="shared" si="180"/>
        <v>22667</v>
      </c>
      <c r="AG172" s="163">
        <f t="shared" si="186"/>
        <v>3407208</v>
      </c>
      <c r="AH172" s="163">
        <v>0</v>
      </c>
      <c r="AI172" s="163">
        <f t="shared" si="124"/>
        <v>0</v>
      </c>
      <c r="AJ172" s="328">
        <f t="shared" si="167"/>
        <v>0</v>
      </c>
      <c r="AK172" s="286"/>
      <c r="AL172" s="162">
        <f t="shared" si="174"/>
        <v>218819</v>
      </c>
      <c r="AM172" s="163">
        <f t="shared" si="147"/>
        <v>41576</v>
      </c>
      <c r="AN172" s="163">
        <f t="shared" si="138"/>
        <v>6249480</v>
      </c>
      <c r="AO172" s="163">
        <f t="shared" si="175"/>
        <v>158130</v>
      </c>
      <c r="AP172" s="163">
        <f t="shared" si="126"/>
        <v>30045</v>
      </c>
      <c r="AQ172" s="163">
        <f t="shared" si="152"/>
        <v>4516200</v>
      </c>
      <c r="AR172" s="260"/>
      <c r="AS172" s="290">
        <f t="shared" si="139"/>
        <v>-69987</v>
      </c>
      <c r="AT172" s="165"/>
      <c r="AU172" s="164">
        <f t="shared" si="168"/>
        <v>208587</v>
      </c>
      <c r="AV172" s="162">
        <f t="shared" si="148"/>
        <v>39632</v>
      </c>
      <c r="AW172" s="163">
        <f t="shared" si="140"/>
        <v>5957256</v>
      </c>
      <c r="AX172" s="163">
        <f t="shared" si="176"/>
        <v>147058</v>
      </c>
      <c r="AY172" s="163">
        <f t="shared" si="127"/>
        <v>27941</v>
      </c>
      <c r="AZ172" s="163">
        <f t="shared" si="155"/>
        <v>4199976</v>
      </c>
      <c r="BA172" s="260"/>
      <c r="BB172" s="291">
        <f t="shared" si="141"/>
        <v>19300</v>
      </c>
      <c r="BD172" s="163" cm="1">
        <f t="array" ref="BD172">+ROUND(AVERAGE(SMALL((G172,M172,S172,Y172),{1;2})),0)</f>
        <v>119300</v>
      </c>
      <c r="BE172" s="163">
        <f t="shared" si="158"/>
        <v>22667</v>
      </c>
      <c r="BF172" s="163">
        <f t="shared" si="159"/>
        <v>3407208</v>
      </c>
      <c r="BG172" s="163" cm="1">
        <f t="array" ref="BG172">+ROUND(AVERAGE(SMALL((J172,S172,AB172),{1;2})),0)</f>
        <v>158130</v>
      </c>
      <c r="BH172" s="163">
        <f t="shared" si="177"/>
        <v>30045</v>
      </c>
      <c r="BI172" s="163">
        <f t="shared" si="153"/>
        <v>4516200</v>
      </c>
      <c r="BK172" s="346">
        <f t="shared" si="184"/>
        <v>119300</v>
      </c>
      <c r="BL172" s="167">
        <f t="shared" si="178"/>
        <v>22667</v>
      </c>
      <c r="BM172" s="296">
        <f t="shared" si="189"/>
        <v>3407208</v>
      </c>
      <c r="BN172" s="166"/>
      <c r="BO172" s="167"/>
      <c r="BP172" s="296"/>
      <c r="BR172" s="168">
        <f t="shared" si="185"/>
        <v>69095</v>
      </c>
      <c r="BS172" s="169">
        <f t="shared" si="150"/>
        <v>149724</v>
      </c>
      <c r="BT172" s="170">
        <f t="shared" si="151"/>
        <v>287914</v>
      </c>
      <c r="BU172" s="168">
        <f t="shared" si="179"/>
        <v>130879</v>
      </c>
      <c r="BV172" s="169">
        <f t="shared" si="164"/>
        <v>27251</v>
      </c>
      <c r="BW172" s="170">
        <f t="shared" si="165"/>
        <v>289009</v>
      </c>
    </row>
    <row r="173" spans="2:75" s="131" customFormat="1" ht="39" customHeight="1" x14ac:dyDescent="0.25">
      <c r="B173" s="334">
        <v>153</v>
      </c>
      <c r="C173" s="505"/>
      <c r="D173" s="206" t="s">
        <v>153</v>
      </c>
      <c r="E173" s="505"/>
      <c r="F173" s="206">
        <v>16</v>
      </c>
      <c r="G173" s="204">
        <v>77000</v>
      </c>
      <c r="H173" s="200">
        <f t="shared" si="142"/>
        <v>14630</v>
      </c>
      <c r="I173" s="201">
        <f t="shared" si="143"/>
        <v>1466080</v>
      </c>
      <c r="J173" s="243">
        <v>150700</v>
      </c>
      <c r="K173" s="212">
        <f t="shared" si="104"/>
        <v>28633</v>
      </c>
      <c r="L173" s="254">
        <f t="shared" si="105"/>
        <v>2869328</v>
      </c>
      <c r="M173" s="257">
        <f t="shared" si="156"/>
        <v>298500</v>
      </c>
      <c r="N173" s="201">
        <f t="shared" si="166"/>
        <v>56715</v>
      </c>
      <c r="O173" s="201">
        <v>4776000</v>
      </c>
      <c r="P173" s="131" t="s">
        <v>218</v>
      </c>
      <c r="Q173" s="131" t="s">
        <v>218</v>
      </c>
      <c r="R173" s="131" t="s">
        <v>218</v>
      </c>
      <c r="S173" s="261">
        <v>225000</v>
      </c>
      <c r="T173" s="205">
        <f t="shared" si="170"/>
        <v>42750</v>
      </c>
      <c r="U173" s="203">
        <f t="shared" si="171"/>
        <v>4284000</v>
      </c>
      <c r="V173" s="131" t="s">
        <v>218</v>
      </c>
      <c r="W173" s="131" t="s">
        <v>218</v>
      </c>
      <c r="X173" s="131" t="s">
        <v>218</v>
      </c>
      <c r="Y173" s="204">
        <v>237029</v>
      </c>
      <c r="Z173" s="204">
        <f t="shared" si="172"/>
        <v>45036</v>
      </c>
      <c r="AA173" s="204">
        <f t="shared" si="173"/>
        <v>4513040</v>
      </c>
      <c r="AB173" s="131" t="s">
        <v>218</v>
      </c>
      <c r="AC173" s="131" t="s">
        <v>218</v>
      </c>
      <c r="AD173" s="131" t="s">
        <v>218</v>
      </c>
      <c r="AE173" s="164" cm="1">
        <f t="array" ref="AE173">+ROUND(AVERAGE(SMALL((G173,M173,S173,Y173),{1;2})),0)</f>
        <v>151000</v>
      </c>
      <c r="AF173" s="162">
        <f t="shared" si="180"/>
        <v>28690</v>
      </c>
      <c r="AG173" s="163">
        <f t="shared" si="186"/>
        <v>2875040</v>
      </c>
      <c r="AH173" s="163">
        <v>0</v>
      </c>
      <c r="AI173" s="163">
        <f t="shared" si="124"/>
        <v>0</v>
      </c>
      <c r="AJ173" s="328">
        <f t="shared" si="167"/>
        <v>0</v>
      </c>
      <c r="AK173" s="286"/>
      <c r="AL173" s="162">
        <f t="shared" si="174"/>
        <v>204176</v>
      </c>
      <c r="AM173" s="163">
        <f t="shared" si="147"/>
        <v>38793</v>
      </c>
      <c r="AN173" s="163">
        <f t="shared" si="138"/>
        <v>3887504</v>
      </c>
      <c r="AO173" s="163">
        <f t="shared" si="175"/>
        <v>187850</v>
      </c>
      <c r="AP173" s="163">
        <f t="shared" si="126"/>
        <v>35692</v>
      </c>
      <c r="AQ173" s="163">
        <f t="shared" si="152"/>
        <v>3576672</v>
      </c>
      <c r="AR173" s="260"/>
      <c r="AS173" s="290">
        <f t="shared" si="139"/>
        <v>-98959</v>
      </c>
      <c r="AT173" s="165"/>
      <c r="AU173" s="164">
        <f t="shared" si="168"/>
        <v>175959</v>
      </c>
      <c r="AV173" s="162">
        <f t="shared" si="148"/>
        <v>33432</v>
      </c>
      <c r="AW173" s="163">
        <f t="shared" si="140"/>
        <v>3350256</v>
      </c>
      <c r="AX173" s="163">
        <f t="shared" si="176"/>
        <v>184140</v>
      </c>
      <c r="AY173" s="163">
        <f t="shared" si="127"/>
        <v>34987</v>
      </c>
      <c r="AZ173" s="163">
        <f t="shared" si="155"/>
        <v>3506032</v>
      </c>
      <c r="BA173" s="260"/>
      <c r="BB173" s="291">
        <f t="shared" si="141"/>
        <v>-74000</v>
      </c>
      <c r="BD173" s="163" cm="1">
        <f t="array" ref="BD173">+ROUND(AVERAGE(SMALL((G173,M173,S173,Y173),{1;2})),0)</f>
        <v>151000</v>
      </c>
      <c r="BE173" s="163">
        <f t="shared" si="158"/>
        <v>28690</v>
      </c>
      <c r="BF173" s="163">
        <f t="shared" si="159"/>
        <v>2875040</v>
      </c>
      <c r="BG173" s="163" cm="1">
        <f t="array" ref="BG173">+ROUND(AVERAGE(SMALL((J173,S173,AB173),{1;2})),0)</f>
        <v>187850</v>
      </c>
      <c r="BH173" s="163">
        <f t="shared" si="177"/>
        <v>35692</v>
      </c>
      <c r="BI173" s="163">
        <f t="shared" si="153"/>
        <v>3576672</v>
      </c>
      <c r="BK173" s="346">
        <f t="shared" si="184"/>
        <v>151000</v>
      </c>
      <c r="BL173" s="167">
        <f t="shared" si="178"/>
        <v>28690</v>
      </c>
      <c r="BM173" s="296">
        <f t="shared" si="189"/>
        <v>2875040</v>
      </c>
      <c r="BN173" s="166"/>
      <c r="BO173" s="167"/>
      <c r="BP173" s="296"/>
      <c r="BR173" s="168">
        <f t="shared" si="185"/>
        <v>95264</v>
      </c>
      <c r="BS173" s="169">
        <f t="shared" si="150"/>
        <v>108912</v>
      </c>
      <c r="BT173" s="170">
        <f t="shared" si="151"/>
        <v>299440</v>
      </c>
      <c r="BU173" s="168">
        <f t="shared" si="179"/>
        <v>127543</v>
      </c>
      <c r="BV173" s="169">
        <f t="shared" si="164"/>
        <v>60307</v>
      </c>
      <c r="BW173" s="170">
        <f t="shared" si="165"/>
        <v>315393</v>
      </c>
    </row>
    <row r="174" spans="2:75" s="131" customFormat="1" ht="39" customHeight="1" x14ac:dyDescent="0.25">
      <c r="B174" s="334">
        <v>154</v>
      </c>
      <c r="C174" s="505"/>
      <c r="D174" s="206" t="s">
        <v>154</v>
      </c>
      <c r="E174" s="505"/>
      <c r="F174" s="206">
        <v>17</v>
      </c>
      <c r="G174" s="204">
        <v>99000</v>
      </c>
      <c r="H174" s="200">
        <f t="shared" si="142"/>
        <v>18810</v>
      </c>
      <c r="I174" s="201">
        <f t="shared" si="143"/>
        <v>2002770</v>
      </c>
      <c r="J174" s="243">
        <v>176000</v>
      </c>
      <c r="K174" s="212">
        <f t="shared" si="104"/>
        <v>33440</v>
      </c>
      <c r="L174" s="254">
        <f t="shared" si="105"/>
        <v>3560480</v>
      </c>
      <c r="M174" s="257">
        <f t="shared" si="156"/>
        <v>298500</v>
      </c>
      <c r="N174" s="201">
        <f t="shared" si="166"/>
        <v>56715</v>
      </c>
      <c r="O174" s="201">
        <v>5074500</v>
      </c>
      <c r="P174" s="131" t="s">
        <v>218</v>
      </c>
      <c r="Q174" s="131" t="s">
        <v>218</v>
      </c>
      <c r="R174" s="131" t="s">
        <v>218</v>
      </c>
      <c r="S174" s="261">
        <v>75000</v>
      </c>
      <c r="T174" s="205">
        <f t="shared" si="170"/>
        <v>14250</v>
      </c>
      <c r="U174" s="203">
        <f t="shared" si="171"/>
        <v>1517250</v>
      </c>
      <c r="V174" s="131" t="s">
        <v>218</v>
      </c>
      <c r="W174" s="131" t="s">
        <v>218</v>
      </c>
      <c r="X174" s="131" t="s">
        <v>218</v>
      </c>
      <c r="Y174" s="204">
        <v>176692</v>
      </c>
      <c r="Z174" s="204">
        <f t="shared" si="172"/>
        <v>33571</v>
      </c>
      <c r="AA174" s="204">
        <f t="shared" si="173"/>
        <v>3574471</v>
      </c>
      <c r="AB174" s="131" t="s">
        <v>218</v>
      </c>
      <c r="AC174" s="131" t="s">
        <v>218</v>
      </c>
      <c r="AD174" s="131" t="s">
        <v>218</v>
      </c>
      <c r="AE174" s="164" cm="1">
        <f t="array" ref="AE174">+ROUND(AVERAGE(SMALL((G174,M174,S174,Y174),{1;2})),0)</f>
        <v>87000</v>
      </c>
      <c r="AF174" s="162">
        <f t="shared" si="180"/>
        <v>16530</v>
      </c>
      <c r="AG174" s="163">
        <f t="shared" si="186"/>
        <v>1760010</v>
      </c>
      <c r="AH174" s="163">
        <v>0</v>
      </c>
      <c r="AI174" s="163">
        <f t="shared" si="124"/>
        <v>0</v>
      </c>
      <c r="AJ174" s="328">
        <f t="shared" si="167"/>
        <v>0</v>
      </c>
      <c r="AK174" s="286"/>
      <c r="AL174" s="162">
        <f t="shared" si="174"/>
        <v>191397</v>
      </c>
      <c r="AM174" s="163">
        <f t="shared" si="147"/>
        <v>36365</v>
      </c>
      <c r="AN174" s="163">
        <f t="shared" si="138"/>
        <v>3871954</v>
      </c>
      <c r="AO174" s="163">
        <f t="shared" si="175"/>
        <v>125500</v>
      </c>
      <c r="AP174" s="163">
        <f t="shared" si="126"/>
        <v>23845</v>
      </c>
      <c r="AQ174" s="163">
        <f t="shared" si="152"/>
        <v>2538865</v>
      </c>
      <c r="AR174" s="260"/>
      <c r="AS174" s="290">
        <f t="shared" si="139"/>
        <v>-74486</v>
      </c>
      <c r="AT174" s="165"/>
      <c r="AU174" s="164">
        <f t="shared" si="168"/>
        <v>173486</v>
      </c>
      <c r="AV174" s="162">
        <f t="shared" si="148"/>
        <v>32962</v>
      </c>
      <c r="AW174" s="163">
        <f t="shared" si="140"/>
        <v>3509616</v>
      </c>
      <c r="AX174" s="163">
        <f t="shared" si="176"/>
        <v>114891</v>
      </c>
      <c r="AY174" s="163">
        <f t="shared" si="127"/>
        <v>21829</v>
      </c>
      <c r="AZ174" s="163">
        <f t="shared" si="155"/>
        <v>2324240</v>
      </c>
      <c r="BA174" s="260"/>
      <c r="BB174" s="291">
        <f t="shared" si="141"/>
        <v>12000</v>
      </c>
      <c r="BD174" s="163" cm="1">
        <f t="array" ref="BD174">+ROUND(AVERAGE(SMALL((G174,M174,S174,Y174),{1;2})),0)</f>
        <v>87000</v>
      </c>
      <c r="BE174" s="163">
        <f t="shared" si="158"/>
        <v>16530</v>
      </c>
      <c r="BF174" s="163">
        <f t="shared" si="159"/>
        <v>1760010</v>
      </c>
      <c r="BG174" s="163" cm="1">
        <f t="array" ref="BG174">+ROUND(AVERAGE(SMALL((J174,S174,AB174),{1;2})),0)</f>
        <v>125500</v>
      </c>
      <c r="BH174" s="163">
        <f t="shared" si="177"/>
        <v>23845</v>
      </c>
      <c r="BI174" s="163">
        <f t="shared" si="153"/>
        <v>2538865</v>
      </c>
      <c r="BK174" s="346">
        <f t="shared" si="184"/>
        <v>87000</v>
      </c>
      <c r="BL174" s="167">
        <f t="shared" si="178"/>
        <v>16530</v>
      </c>
      <c r="BM174" s="296">
        <f t="shared" si="189"/>
        <v>1760010</v>
      </c>
      <c r="BN174" s="166"/>
      <c r="BO174" s="167"/>
      <c r="BP174" s="296"/>
      <c r="BR174" s="168">
        <f t="shared" si="185"/>
        <v>52813</v>
      </c>
      <c r="BS174" s="169">
        <f t="shared" si="150"/>
        <v>138584</v>
      </c>
      <c r="BT174" s="170">
        <f t="shared" si="151"/>
        <v>244210</v>
      </c>
      <c r="BU174" s="168">
        <f t="shared" si="179"/>
        <v>129378</v>
      </c>
      <c r="BV174" s="169">
        <f t="shared" si="164"/>
        <v>-3878</v>
      </c>
      <c r="BW174" s="170">
        <f t="shared" si="165"/>
        <v>254878</v>
      </c>
    </row>
    <row r="175" spans="2:75" s="131" customFormat="1" ht="39" customHeight="1" x14ac:dyDescent="0.25">
      <c r="B175" s="334">
        <v>155</v>
      </c>
      <c r="C175" s="505"/>
      <c r="D175" s="206" t="s">
        <v>155</v>
      </c>
      <c r="E175" s="505"/>
      <c r="F175" s="206">
        <v>24</v>
      </c>
      <c r="G175" s="204">
        <v>110000</v>
      </c>
      <c r="H175" s="200">
        <f t="shared" si="142"/>
        <v>20900</v>
      </c>
      <c r="I175" s="201">
        <f t="shared" si="143"/>
        <v>3141600</v>
      </c>
      <c r="J175" s="243">
        <v>181500.00000000003</v>
      </c>
      <c r="K175" s="212">
        <f t="shared" si="104"/>
        <v>34485</v>
      </c>
      <c r="L175" s="254">
        <f t="shared" si="105"/>
        <v>5183640</v>
      </c>
      <c r="M175" s="257">
        <f t="shared" si="156"/>
        <v>298500</v>
      </c>
      <c r="N175" s="201">
        <f t="shared" si="166"/>
        <v>56715</v>
      </c>
      <c r="O175" s="201">
        <v>7164000</v>
      </c>
      <c r="P175" s="131" t="s">
        <v>218</v>
      </c>
      <c r="Q175" s="131" t="s">
        <v>218</v>
      </c>
      <c r="R175" s="131" t="s">
        <v>218</v>
      </c>
      <c r="S175" s="261">
        <v>70000</v>
      </c>
      <c r="T175" s="205">
        <f t="shared" si="170"/>
        <v>13300</v>
      </c>
      <c r="U175" s="203">
        <f t="shared" si="171"/>
        <v>1999200</v>
      </c>
      <c r="V175" s="131" t="s">
        <v>218</v>
      </c>
      <c r="W175" s="131" t="s">
        <v>218</v>
      </c>
      <c r="X175" s="131" t="s">
        <v>218</v>
      </c>
      <c r="Y175" s="204">
        <v>214763</v>
      </c>
      <c r="Z175" s="204">
        <f t="shared" si="172"/>
        <v>40805</v>
      </c>
      <c r="AA175" s="204">
        <f t="shared" si="173"/>
        <v>6133632</v>
      </c>
      <c r="AB175" s="131" t="s">
        <v>218</v>
      </c>
      <c r="AC175" s="131" t="s">
        <v>218</v>
      </c>
      <c r="AD175" s="131" t="s">
        <v>218</v>
      </c>
      <c r="AE175" s="164" cm="1">
        <f t="array" ref="AE175">+ROUND(AVERAGE(SMALL((G175,M175,S175,Y175),{1;2})),0)</f>
        <v>90000</v>
      </c>
      <c r="AF175" s="162">
        <f t="shared" si="180"/>
        <v>17100</v>
      </c>
      <c r="AG175" s="163">
        <f t="shared" si="186"/>
        <v>2570400</v>
      </c>
      <c r="AH175" s="163">
        <v>0</v>
      </c>
      <c r="AI175" s="163">
        <f t="shared" si="124"/>
        <v>0</v>
      </c>
      <c r="AJ175" s="328">
        <f t="shared" si="167"/>
        <v>0</v>
      </c>
      <c r="AK175" s="286"/>
      <c r="AL175" s="162">
        <f t="shared" si="174"/>
        <v>207754</v>
      </c>
      <c r="AM175" s="163">
        <f t="shared" si="147"/>
        <v>39473</v>
      </c>
      <c r="AN175" s="163">
        <f t="shared" si="138"/>
        <v>5933448</v>
      </c>
      <c r="AO175" s="163">
        <f t="shared" si="175"/>
        <v>125750</v>
      </c>
      <c r="AP175" s="163">
        <f t="shared" si="126"/>
        <v>23893</v>
      </c>
      <c r="AQ175" s="163">
        <f t="shared" si="152"/>
        <v>3591432</v>
      </c>
      <c r="AR175" s="260"/>
      <c r="AS175" s="290">
        <f t="shared" si="139"/>
        <v>-81763</v>
      </c>
      <c r="AT175" s="165"/>
      <c r="AU175" s="164">
        <f t="shared" si="168"/>
        <v>191763</v>
      </c>
      <c r="AV175" s="162">
        <f t="shared" si="148"/>
        <v>36435</v>
      </c>
      <c r="AW175" s="163">
        <f t="shared" si="140"/>
        <v>5476752</v>
      </c>
      <c r="AX175" s="163">
        <f t="shared" si="176"/>
        <v>112716</v>
      </c>
      <c r="AY175" s="163">
        <f t="shared" si="127"/>
        <v>21416</v>
      </c>
      <c r="AZ175" s="163">
        <f t="shared" si="155"/>
        <v>3219168</v>
      </c>
      <c r="BA175" s="260"/>
      <c r="BB175" s="291">
        <f t="shared" si="141"/>
        <v>20000</v>
      </c>
      <c r="BD175" s="163" cm="1">
        <f t="array" ref="BD175">+ROUND(AVERAGE(SMALL((G175,M175,S175,Y175),{1;2})),0)</f>
        <v>90000</v>
      </c>
      <c r="BE175" s="163">
        <f t="shared" si="158"/>
        <v>17100</v>
      </c>
      <c r="BF175" s="163">
        <f t="shared" si="159"/>
        <v>2570400</v>
      </c>
      <c r="BG175" s="163" cm="1">
        <f t="array" ref="BG175">+ROUND(AVERAGE(SMALL((J175,S175,AB175),{1;2})),0)</f>
        <v>125750</v>
      </c>
      <c r="BH175" s="163">
        <f t="shared" si="177"/>
        <v>23893</v>
      </c>
      <c r="BI175" s="163">
        <f t="shared" si="153"/>
        <v>3591432</v>
      </c>
      <c r="BK175" s="346">
        <f t="shared" si="184"/>
        <v>90000</v>
      </c>
      <c r="BL175" s="167">
        <f t="shared" si="178"/>
        <v>17100</v>
      </c>
      <c r="BM175" s="296">
        <f t="shared" si="189"/>
        <v>2570400</v>
      </c>
      <c r="BN175" s="166"/>
      <c r="BO175" s="167"/>
      <c r="BP175" s="296"/>
      <c r="BR175" s="168">
        <f t="shared" si="185"/>
        <v>71605</v>
      </c>
      <c r="BS175" s="169">
        <f t="shared" si="150"/>
        <v>136149</v>
      </c>
      <c r="BT175" s="170">
        <f t="shared" si="151"/>
        <v>279359</v>
      </c>
      <c r="BU175" s="168">
        <f t="shared" si="179"/>
        <v>130792</v>
      </c>
      <c r="BV175" s="169">
        <f t="shared" si="164"/>
        <v>-5042</v>
      </c>
      <c r="BW175" s="170">
        <f t="shared" si="165"/>
        <v>256542</v>
      </c>
    </row>
    <row r="176" spans="2:75" s="131" customFormat="1" ht="39" customHeight="1" x14ac:dyDescent="0.25">
      <c r="B176" s="334">
        <v>156</v>
      </c>
      <c r="C176" s="505"/>
      <c r="D176" s="206" t="s">
        <v>156</v>
      </c>
      <c r="E176" s="505"/>
      <c r="F176" s="206">
        <v>19</v>
      </c>
      <c r="G176" s="204">
        <v>132000</v>
      </c>
      <c r="H176" s="200">
        <f t="shared" si="142"/>
        <v>25080</v>
      </c>
      <c r="I176" s="201">
        <f t="shared" si="143"/>
        <v>2984520</v>
      </c>
      <c r="J176" s="243">
        <v>216700.00000000003</v>
      </c>
      <c r="K176" s="212">
        <f t="shared" si="104"/>
        <v>41173</v>
      </c>
      <c r="L176" s="254">
        <f t="shared" si="105"/>
        <v>4899587</v>
      </c>
      <c r="M176" s="257">
        <f t="shared" si="156"/>
        <v>298500</v>
      </c>
      <c r="N176" s="201">
        <f t="shared" si="166"/>
        <v>56715</v>
      </c>
      <c r="O176" s="201">
        <v>5671500</v>
      </c>
      <c r="P176" s="131" t="s">
        <v>218</v>
      </c>
      <c r="Q176" s="131" t="s">
        <v>218</v>
      </c>
      <c r="R176" s="131" t="s">
        <v>218</v>
      </c>
      <c r="S176" s="261">
        <v>115000</v>
      </c>
      <c r="T176" s="205">
        <f t="shared" si="170"/>
        <v>21850</v>
      </c>
      <c r="U176" s="203">
        <f t="shared" si="171"/>
        <v>2600150</v>
      </c>
      <c r="V176" s="131" t="s">
        <v>218</v>
      </c>
      <c r="W176" s="131" t="s">
        <v>218</v>
      </c>
      <c r="X176" s="131" t="s">
        <v>218</v>
      </c>
      <c r="Y176" s="204">
        <v>218340</v>
      </c>
      <c r="Z176" s="204">
        <f t="shared" si="172"/>
        <v>41485</v>
      </c>
      <c r="AA176" s="204">
        <f t="shared" si="173"/>
        <v>4936675</v>
      </c>
      <c r="AB176" s="131" t="s">
        <v>218</v>
      </c>
      <c r="AC176" s="131" t="s">
        <v>218</v>
      </c>
      <c r="AD176" s="131" t="s">
        <v>218</v>
      </c>
      <c r="AE176" s="164" cm="1">
        <f t="array" ref="AE176">+ROUND(AVERAGE(SMALL((G176,M176,S176,Y176),{1;2})),0)</f>
        <v>123500</v>
      </c>
      <c r="AF176" s="162">
        <f t="shared" si="180"/>
        <v>23465</v>
      </c>
      <c r="AG176" s="163">
        <f t="shared" si="186"/>
        <v>2792335</v>
      </c>
      <c r="AH176" s="163">
        <v>0</v>
      </c>
      <c r="AI176" s="163">
        <f t="shared" si="124"/>
        <v>0</v>
      </c>
      <c r="AJ176" s="328">
        <f t="shared" si="167"/>
        <v>0</v>
      </c>
      <c r="AK176" s="286"/>
      <c r="AL176" s="162">
        <f t="shared" si="174"/>
        <v>216280</v>
      </c>
      <c r="AM176" s="163">
        <f t="shared" si="147"/>
        <v>41093</v>
      </c>
      <c r="AN176" s="163">
        <f t="shared" si="138"/>
        <v>4890087</v>
      </c>
      <c r="AO176" s="163">
        <f t="shared" si="175"/>
        <v>165850</v>
      </c>
      <c r="AP176" s="163">
        <f t="shared" si="126"/>
        <v>31512</v>
      </c>
      <c r="AQ176" s="163">
        <f t="shared" si="152"/>
        <v>3749878</v>
      </c>
      <c r="AR176" s="260"/>
      <c r="AS176" s="290">
        <f t="shared" si="139"/>
        <v>-72904</v>
      </c>
      <c r="AT176" s="165"/>
      <c r="AU176" s="164">
        <f t="shared" si="168"/>
        <v>204904</v>
      </c>
      <c r="AV176" s="162">
        <f t="shared" si="148"/>
        <v>38932</v>
      </c>
      <c r="AW176" s="163">
        <f t="shared" si="140"/>
        <v>4632884</v>
      </c>
      <c r="AX176" s="163">
        <f t="shared" si="176"/>
        <v>157862</v>
      </c>
      <c r="AY176" s="163">
        <f t="shared" si="127"/>
        <v>29994</v>
      </c>
      <c r="AZ176" s="163">
        <f t="shared" si="155"/>
        <v>3569264</v>
      </c>
      <c r="BA176" s="260"/>
      <c r="BB176" s="291">
        <f t="shared" si="141"/>
        <v>8500</v>
      </c>
      <c r="BD176" s="163" cm="1">
        <f t="array" ref="BD176">+ROUND(AVERAGE(SMALL((G176,M176,S176,Y176),{1;2})),0)</f>
        <v>123500</v>
      </c>
      <c r="BE176" s="163">
        <f t="shared" si="158"/>
        <v>23465</v>
      </c>
      <c r="BF176" s="163">
        <f t="shared" si="159"/>
        <v>2792335</v>
      </c>
      <c r="BG176" s="163" cm="1">
        <f t="array" ref="BG176">+ROUND(AVERAGE(SMALL((J176,S176,AB176),{1;2})),0)</f>
        <v>165850</v>
      </c>
      <c r="BH176" s="163">
        <f t="shared" si="177"/>
        <v>31512</v>
      </c>
      <c r="BI176" s="163">
        <f t="shared" si="153"/>
        <v>3749878</v>
      </c>
      <c r="BK176" s="346">
        <f t="shared" si="184"/>
        <v>123500</v>
      </c>
      <c r="BL176" s="167">
        <f t="shared" si="178"/>
        <v>23465</v>
      </c>
      <c r="BM176" s="296">
        <f t="shared" si="189"/>
        <v>2792335</v>
      </c>
      <c r="BN176" s="166"/>
      <c r="BO176" s="167"/>
      <c r="BP176" s="296"/>
      <c r="BR176" s="168">
        <f t="shared" si="185"/>
        <v>66840</v>
      </c>
      <c r="BS176" s="169">
        <f t="shared" si="150"/>
        <v>149440</v>
      </c>
      <c r="BT176" s="170">
        <f t="shared" si="151"/>
        <v>283120</v>
      </c>
      <c r="BU176" s="168">
        <f t="shared" si="179"/>
        <v>129097</v>
      </c>
      <c r="BV176" s="169">
        <f t="shared" si="164"/>
        <v>36753</v>
      </c>
      <c r="BW176" s="170">
        <f t="shared" si="165"/>
        <v>294947</v>
      </c>
    </row>
    <row r="177" spans="2:75" s="131" customFormat="1" ht="39" customHeight="1" x14ac:dyDescent="0.25">
      <c r="B177" s="334">
        <v>157</v>
      </c>
      <c r="C177" s="505"/>
      <c r="D177" s="206" t="s">
        <v>157</v>
      </c>
      <c r="E177" s="505"/>
      <c r="F177" s="206">
        <v>19</v>
      </c>
      <c r="G177" s="204">
        <v>159500</v>
      </c>
      <c r="H177" s="200">
        <f t="shared" si="142"/>
        <v>30305</v>
      </c>
      <c r="I177" s="201">
        <f t="shared" si="143"/>
        <v>3606295</v>
      </c>
      <c r="J177" s="243">
        <v>243650.00000000003</v>
      </c>
      <c r="K177" s="212">
        <f t="shared" si="104"/>
        <v>46294</v>
      </c>
      <c r="L177" s="254">
        <f t="shared" si="105"/>
        <v>5508936</v>
      </c>
      <c r="M177" s="257">
        <f t="shared" si="156"/>
        <v>298500</v>
      </c>
      <c r="N177" s="201">
        <f t="shared" si="166"/>
        <v>56715</v>
      </c>
      <c r="O177" s="201">
        <v>5671500</v>
      </c>
      <c r="P177" s="131" t="s">
        <v>218</v>
      </c>
      <c r="Q177" s="131" t="s">
        <v>218</v>
      </c>
      <c r="R177" s="131" t="s">
        <v>218</v>
      </c>
      <c r="S177" s="261">
        <v>115000</v>
      </c>
      <c r="T177" s="205">
        <f t="shared" si="170"/>
        <v>21850</v>
      </c>
      <c r="U177" s="203">
        <f t="shared" si="171"/>
        <v>2600150</v>
      </c>
      <c r="V177" s="131" t="s">
        <v>218</v>
      </c>
      <c r="W177" s="131" t="s">
        <v>218</v>
      </c>
      <c r="X177" s="131" t="s">
        <v>218</v>
      </c>
      <c r="Y177" s="204">
        <v>214763</v>
      </c>
      <c r="Z177" s="204">
        <f t="shared" si="172"/>
        <v>40805</v>
      </c>
      <c r="AA177" s="204">
        <f t="shared" si="173"/>
        <v>4855792</v>
      </c>
      <c r="AB177" s="131" t="s">
        <v>218</v>
      </c>
      <c r="AC177" s="131" t="s">
        <v>218</v>
      </c>
      <c r="AD177" s="131" t="s">
        <v>218</v>
      </c>
      <c r="AE177" s="164" cm="1">
        <f t="array" ref="AE177">+ROUND(AVERAGE(SMALL((G177,M177,S177,Y177),{1;2})),0)</f>
        <v>137250</v>
      </c>
      <c r="AF177" s="162">
        <f t="shared" si="180"/>
        <v>26078</v>
      </c>
      <c r="AG177" s="163">
        <f t="shared" si="186"/>
        <v>3103232</v>
      </c>
      <c r="AH177" s="163">
        <v>0</v>
      </c>
      <c r="AI177" s="163">
        <f t="shared" si="124"/>
        <v>0</v>
      </c>
      <c r="AJ177" s="328">
        <f t="shared" si="167"/>
        <v>0</v>
      </c>
      <c r="AK177" s="286"/>
      <c r="AL177" s="162">
        <f t="shared" si="174"/>
        <v>224254</v>
      </c>
      <c r="AM177" s="163">
        <f t="shared" si="147"/>
        <v>42608</v>
      </c>
      <c r="AN177" s="163">
        <f t="shared" si="138"/>
        <v>5070378</v>
      </c>
      <c r="AO177" s="163">
        <f t="shared" si="175"/>
        <v>179325</v>
      </c>
      <c r="AP177" s="163">
        <f t="shared" si="126"/>
        <v>34072</v>
      </c>
      <c r="AQ177" s="163">
        <f t="shared" si="152"/>
        <v>4054543</v>
      </c>
      <c r="AR177" s="260"/>
      <c r="AS177" s="290">
        <f t="shared" si="139"/>
        <v>-57548</v>
      </c>
      <c r="AT177" s="165"/>
      <c r="AU177" s="164">
        <f t="shared" si="168"/>
        <v>217048</v>
      </c>
      <c r="AV177" s="162">
        <f t="shared" si="148"/>
        <v>41239</v>
      </c>
      <c r="AW177" s="163">
        <f t="shared" si="140"/>
        <v>4907453</v>
      </c>
      <c r="AX177" s="163">
        <f t="shared" si="176"/>
        <v>167391</v>
      </c>
      <c r="AY177" s="163">
        <f t="shared" si="127"/>
        <v>31804</v>
      </c>
      <c r="AZ177" s="163">
        <f t="shared" si="155"/>
        <v>3784705</v>
      </c>
      <c r="BA177" s="260"/>
      <c r="BB177" s="291">
        <f t="shared" si="141"/>
        <v>22250</v>
      </c>
      <c r="BD177" s="163" cm="1">
        <f t="array" ref="BD177">+ROUND(AVERAGE(SMALL((G177,M177,S177,Y177),{1;2})),0)</f>
        <v>137250</v>
      </c>
      <c r="BE177" s="163">
        <f t="shared" si="158"/>
        <v>26078</v>
      </c>
      <c r="BF177" s="163">
        <f t="shared" si="159"/>
        <v>3103232</v>
      </c>
      <c r="BG177" s="163" cm="1">
        <f t="array" ref="BG177">+ROUND(AVERAGE(SMALL((J177,S177,AB177),{1;2})),0)</f>
        <v>179325</v>
      </c>
      <c r="BH177" s="163">
        <f t="shared" si="177"/>
        <v>34072</v>
      </c>
      <c r="BI177" s="163">
        <f t="shared" si="153"/>
        <v>4054543</v>
      </c>
      <c r="BK177" s="346">
        <f t="shared" si="184"/>
        <v>137250</v>
      </c>
      <c r="BL177" s="167">
        <f t="shared" si="178"/>
        <v>26078</v>
      </c>
      <c r="BM177" s="296">
        <f t="shared" si="189"/>
        <v>3103232</v>
      </c>
      <c r="BN177" s="166"/>
      <c r="BO177" s="167"/>
      <c r="BP177" s="296"/>
      <c r="BR177" s="168">
        <f t="shared" si="185"/>
        <v>67037</v>
      </c>
      <c r="BS177" s="169">
        <f t="shared" si="150"/>
        <v>157217</v>
      </c>
      <c r="BT177" s="170">
        <f t="shared" si="151"/>
        <v>291291</v>
      </c>
      <c r="BU177" s="168">
        <f t="shared" si="179"/>
        <v>133830</v>
      </c>
      <c r="BV177" s="169">
        <f t="shared" si="164"/>
        <v>45495</v>
      </c>
      <c r="BW177" s="170">
        <f t="shared" si="165"/>
        <v>313155</v>
      </c>
    </row>
    <row r="178" spans="2:75" s="131" customFormat="1" ht="39" customHeight="1" x14ac:dyDescent="0.25">
      <c r="B178" s="334">
        <v>158</v>
      </c>
      <c r="C178" s="505"/>
      <c r="D178" s="206" t="s">
        <v>158</v>
      </c>
      <c r="E178" s="505"/>
      <c r="F178" s="206">
        <v>18</v>
      </c>
      <c r="G178" s="204">
        <v>93500</v>
      </c>
      <c r="H178" s="200">
        <f t="shared" si="142"/>
        <v>17765</v>
      </c>
      <c r="I178" s="201">
        <f t="shared" si="143"/>
        <v>2002770</v>
      </c>
      <c r="J178" s="243">
        <v>157850</v>
      </c>
      <c r="K178" s="212">
        <f t="shared" si="104"/>
        <v>29992</v>
      </c>
      <c r="L178" s="254">
        <f t="shared" si="105"/>
        <v>3381156</v>
      </c>
      <c r="M178" s="257">
        <f t="shared" si="156"/>
        <v>298500</v>
      </c>
      <c r="N178" s="201">
        <f t="shared" si="166"/>
        <v>56715</v>
      </c>
      <c r="O178" s="201">
        <v>5373000</v>
      </c>
      <c r="P178" s="131" t="s">
        <v>218</v>
      </c>
      <c r="Q178" s="131" t="s">
        <v>218</v>
      </c>
      <c r="R178" s="131" t="s">
        <v>218</v>
      </c>
      <c r="S178" s="261">
        <v>115000</v>
      </c>
      <c r="T178" s="205">
        <f t="shared" si="170"/>
        <v>21850</v>
      </c>
      <c r="U178" s="203">
        <f t="shared" si="171"/>
        <v>2463300</v>
      </c>
      <c r="V178" s="131" t="s">
        <v>218</v>
      </c>
      <c r="W178" s="131" t="s">
        <v>218</v>
      </c>
      <c r="X178" s="131" t="s">
        <v>218</v>
      </c>
      <c r="Y178" s="204">
        <v>214763</v>
      </c>
      <c r="Z178" s="204">
        <f t="shared" si="172"/>
        <v>40805</v>
      </c>
      <c r="AA178" s="204">
        <f t="shared" si="173"/>
        <v>4600224</v>
      </c>
      <c r="AB178" s="131" t="s">
        <v>218</v>
      </c>
      <c r="AC178" s="131" t="s">
        <v>218</v>
      </c>
      <c r="AD178" s="131" t="s">
        <v>218</v>
      </c>
      <c r="AE178" s="164" cm="1">
        <f t="array" ref="AE178">+ROUND(AVERAGE(SMALL((G178,M178,S178,Y178),{1;2})),0)</f>
        <v>104250</v>
      </c>
      <c r="AF178" s="162">
        <f t="shared" si="180"/>
        <v>19808</v>
      </c>
      <c r="AG178" s="163">
        <f t="shared" si="186"/>
        <v>2233044</v>
      </c>
      <c r="AH178" s="163">
        <v>0</v>
      </c>
      <c r="AI178" s="163">
        <f t="shared" si="124"/>
        <v>0</v>
      </c>
      <c r="AJ178" s="328">
        <f t="shared" si="167"/>
        <v>0</v>
      </c>
      <c r="AK178" s="286"/>
      <c r="AL178" s="162">
        <f t="shared" si="174"/>
        <v>202254</v>
      </c>
      <c r="AM178" s="163">
        <f t="shared" si="147"/>
        <v>38428</v>
      </c>
      <c r="AN178" s="163">
        <f t="shared" si="138"/>
        <v>4332276</v>
      </c>
      <c r="AO178" s="163">
        <f t="shared" si="175"/>
        <v>136425</v>
      </c>
      <c r="AP178" s="163">
        <f t="shared" si="126"/>
        <v>25921</v>
      </c>
      <c r="AQ178" s="163">
        <f t="shared" si="152"/>
        <v>2922228</v>
      </c>
      <c r="AR178" s="260"/>
      <c r="AS178" s="290">
        <f t="shared" si="139"/>
        <v>-88151</v>
      </c>
      <c r="AT178" s="165"/>
      <c r="AU178" s="164">
        <f t="shared" si="168"/>
        <v>181651</v>
      </c>
      <c r="AV178" s="162">
        <f t="shared" si="148"/>
        <v>34514</v>
      </c>
      <c r="AW178" s="163">
        <f t="shared" si="140"/>
        <v>3890970</v>
      </c>
      <c r="AX178" s="163">
        <f t="shared" si="176"/>
        <v>134732</v>
      </c>
      <c r="AY178" s="163">
        <f t="shared" si="127"/>
        <v>25599</v>
      </c>
      <c r="AZ178" s="163">
        <f t="shared" si="155"/>
        <v>2885958</v>
      </c>
      <c r="BA178" s="260"/>
      <c r="BB178" s="291">
        <f t="shared" si="141"/>
        <v>-10750</v>
      </c>
      <c r="BD178" s="163" cm="1">
        <f t="array" ref="BD178">+ROUND(AVERAGE(SMALL((G178,M178,S178,Y178),{1;2})),0)</f>
        <v>104250</v>
      </c>
      <c r="BE178" s="163">
        <f t="shared" si="158"/>
        <v>19808</v>
      </c>
      <c r="BF178" s="163">
        <f t="shared" si="159"/>
        <v>2233044</v>
      </c>
      <c r="BG178" s="163" cm="1">
        <f t="array" ref="BG178">+ROUND(AVERAGE(SMALL((J178,S178,AB178),{1;2})),0)</f>
        <v>136425</v>
      </c>
      <c r="BH178" s="163">
        <f t="shared" si="177"/>
        <v>25921</v>
      </c>
      <c r="BI178" s="163">
        <f t="shared" si="153"/>
        <v>2922228</v>
      </c>
      <c r="BK178" s="346">
        <f t="shared" si="184"/>
        <v>104250</v>
      </c>
      <c r="BL178" s="167">
        <f t="shared" si="178"/>
        <v>19808</v>
      </c>
      <c r="BM178" s="296">
        <f t="shared" si="189"/>
        <v>2233044</v>
      </c>
      <c r="BN178" s="166"/>
      <c r="BO178" s="167"/>
      <c r="BP178" s="296"/>
      <c r="BR178" s="168">
        <f t="shared" si="185"/>
        <v>67607</v>
      </c>
      <c r="BS178" s="169">
        <f t="shared" si="150"/>
        <v>134647</v>
      </c>
      <c r="BT178" s="170">
        <f t="shared" si="151"/>
        <v>269861</v>
      </c>
      <c r="BU178" s="168">
        <f t="shared" si="179"/>
        <v>123334</v>
      </c>
      <c r="BV178" s="169">
        <f t="shared" si="164"/>
        <v>13091</v>
      </c>
      <c r="BW178" s="170">
        <f t="shared" si="165"/>
        <v>259759</v>
      </c>
    </row>
    <row r="179" spans="2:75" s="131" customFormat="1" ht="39" customHeight="1" x14ac:dyDescent="0.25">
      <c r="B179" s="334">
        <v>159</v>
      </c>
      <c r="C179" s="505"/>
      <c r="D179" s="206" t="s">
        <v>185</v>
      </c>
      <c r="E179" s="505"/>
      <c r="F179" s="206">
        <v>18</v>
      </c>
      <c r="G179" s="204">
        <v>90200</v>
      </c>
      <c r="H179" s="200">
        <f t="shared" si="142"/>
        <v>17138</v>
      </c>
      <c r="I179" s="201">
        <f t="shared" si="143"/>
        <v>1932084</v>
      </c>
      <c r="J179" s="243">
        <v>159720</v>
      </c>
      <c r="K179" s="212">
        <f t="shared" si="104"/>
        <v>30347</v>
      </c>
      <c r="L179" s="254">
        <f t="shared" si="105"/>
        <v>3421206</v>
      </c>
      <c r="M179" s="257">
        <f t="shared" si="156"/>
        <v>298500</v>
      </c>
      <c r="N179" s="201">
        <f t="shared" si="166"/>
        <v>56715</v>
      </c>
      <c r="O179" s="201">
        <v>5373000</v>
      </c>
      <c r="P179" s="131" t="s">
        <v>218</v>
      </c>
      <c r="Q179" s="131" t="s">
        <v>218</v>
      </c>
      <c r="R179" s="131" t="s">
        <v>218</v>
      </c>
      <c r="S179" s="261">
        <v>125000</v>
      </c>
      <c r="T179" s="205">
        <f t="shared" si="170"/>
        <v>23750</v>
      </c>
      <c r="U179" s="203">
        <f t="shared" si="171"/>
        <v>2677500</v>
      </c>
      <c r="V179" s="131" t="s">
        <v>218</v>
      </c>
      <c r="W179" s="131" t="s">
        <v>218</v>
      </c>
      <c r="X179" s="131" t="s">
        <v>218</v>
      </c>
      <c r="Z179" s="204">
        <f t="shared" si="172"/>
        <v>0</v>
      </c>
      <c r="AA179" s="204">
        <f t="shared" si="173"/>
        <v>0</v>
      </c>
      <c r="AB179" s="131" t="s">
        <v>218</v>
      </c>
      <c r="AC179" s="131" t="s">
        <v>218</v>
      </c>
      <c r="AD179" s="131" t="s">
        <v>218</v>
      </c>
      <c r="AE179" s="164" cm="1">
        <f t="array" ref="AE179">+ROUND(AVERAGE(SMALL((G179,M179,S179,Y179),{1;2})),0)</f>
        <v>107600</v>
      </c>
      <c r="AF179" s="162">
        <f t="shared" si="180"/>
        <v>20444</v>
      </c>
      <c r="AG179" s="163">
        <f t="shared" si="186"/>
        <v>2304792</v>
      </c>
      <c r="AH179" s="163">
        <v>0</v>
      </c>
      <c r="AI179" s="163">
        <f t="shared" si="124"/>
        <v>0</v>
      </c>
      <c r="AJ179" s="328">
        <f t="shared" si="167"/>
        <v>0</v>
      </c>
      <c r="AK179" s="286"/>
      <c r="AL179" s="162">
        <f t="shared" si="174"/>
        <v>194350</v>
      </c>
      <c r="AM179" s="163">
        <f t="shared" si="147"/>
        <v>36927</v>
      </c>
      <c r="AN179" s="163">
        <f t="shared" si="138"/>
        <v>4162986</v>
      </c>
      <c r="AO179" s="163">
        <f t="shared" si="175"/>
        <v>142360</v>
      </c>
      <c r="AP179" s="163">
        <f t="shared" si="126"/>
        <v>27048</v>
      </c>
      <c r="AQ179" s="163">
        <f t="shared" si="152"/>
        <v>3049344</v>
      </c>
      <c r="AR179" s="260"/>
      <c r="AS179" s="290">
        <f t="shared" si="139"/>
        <v>-73887</v>
      </c>
      <c r="AT179" s="165"/>
      <c r="AU179" s="164">
        <f t="shared" si="168"/>
        <v>164087</v>
      </c>
      <c r="AV179" s="162">
        <f t="shared" si="148"/>
        <v>31177</v>
      </c>
      <c r="AW179" s="163">
        <f t="shared" si="140"/>
        <v>3514752</v>
      </c>
      <c r="AX179" s="163">
        <f t="shared" si="176"/>
        <v>141298</v>
      </c>
      <c r="AY179" s="163">
        <f t="shared" si="127"/>
        <v>26847</v>
      </c>
      <c r="AZ179" s="163">
        <f t="shared" si="155"/>
        <v>3026610</v>
      </c>
      <c r="BA179" s="260"/>
      <c r="BB179" s="291">
        <f t="shared" si="141"/>
        <v>-17400</v>
      </c>
      <c r="BD179" s="163" cm="1">
        <f t="array" ref="BD179">+ROUND(AVERAGE(SMALL((G179,M179,S179,Y179),{1;2})),0)</f>
        <v>107600</v>
      </c>
      <c r="BE179" s="163">
        <f t="shared" si="158"/>
        <v>20444</v>
      </c>
      <c r="BF179" s="163">
        <f t="shared" si="159"/>
        <v>2304792</v>
      </c>
      <c r="BG179" s="163" cm="1">
        <f t="array" ref="BG179">+ROUND(AVERAGE(SMALL((J179,S179,AB179),{1;2})),0)</f>
        <v>142360</v>
      </c>
      <c r="BH179" s="163">
        <f t="shared" ref="BH179" si="190">+ROUND(BG179*19%,0)</f>
        <v>27048</v>
      </c>
      <c r="BI179" s="163">
        <f t="shared" si="153"/>
        <v>3049344</v>
      </c>
      <c r="BK179" s="346">
        <f t="shared" si="184"/>
        <v>107600</v>
      </c>
      <c r="BL179" s="167">
        <f t="shared" ref="BL179" si="191">+ROUND(BK179*19%,0)</f>
        <v>20444</v>
      </c>
      <c r="BM179" s="296">
        <f t="shared" ref="BM179" si="192">ROUND((BK179+BL179)*F179,0)</f>
        <v>2304792</v>
      </c>
      <c r="BN179" s="166"/>
      <c r="BO179" s="167"/>
      <c r="BP179" s="296"/>
      <c r="BR179" s="168">
        <f t="shared" si="185"/>
        <v>34145</v>
      </c>
      <c r="BS179" s="169">
        <f t="shared" si="150"/>
        <v>160205</v>
      </c>
      <c r="BT179" s="170">
        <f t="shared" si="151"/>
        <v>228495</v>
      </c>
      <c r="BU179" s="168">
        <f t="shared" si="179"/>
        <v>122748</v>
      </c>
      <c r="BV179" s="169">
        <f t="shared" si="164"/>
        <v>19612</v>
      </c>
      <c r="BW179" s="170">
        <f t="shared" si="165"/>
        <v>265108</v>
      </c>
    </row>
    <row r="180" spans="2:75" s="131" customFormat="1" ht="39" customHeight="1" x14ac:dyDescent="0.25">
      <c r="B180" s="334">
        <v>160</v>
      </c>
      <c r="C180" s="505"/>
      <c r="D180" s="206" t="s">
        <v>159</v>
      </c>
      <c r="E180" s="505"/>
      <c r="F180" s="206">
        <v>6</v>
      </c>
      <c r="G180" s="204">
        <v>95700</v>
      </c>
      <c r="H180" s="200">
        <f t="shared" si="142"/>
        <v>18183</v>
      </c>
      <c r="I180" s="201">
        <f t="shared" si="143"/>
        <v>683298</v>
      </c>
      <c r="J180" s="243">
        <v>176770</v>
      </c>
      <c r="K180" s="212">
        <f t="shared" si="104"/>
        <v>33586</v>
      </c>
      <c r="L180" s="254">
        <f>ROUND((J180+K180)*F180,0)</f>
        <v>1262136</v>
      </c>
      <c r="M180" s="257">
        <f t="shared" si="156"/>
        <v>298500</v>
      </c>
      <c r="N180" s="201">
        <f t="shared" si="166"/>
        <v>56715</v>
      </c>
      <c r="O180" s="201">
        <v>1791000</v>
      </c>
      <c r="P180" s="131" t="s">
        <v>218</v>
      </c>
      <c r="Q180" s="131" t="s">
        <v>218</v>
      </c>
      <c r="R180" s="131" t="s">
        <v>218</v>
      </c>
      <c r="S180" s="261">
        <v>170000</v>
      </c>
      <c r="T180" s="205">
        <f t="shared" si="170"/>
        <v>32300</v>
      </c>
      <c r="U180" s="203">
        <f t="shared" si="171"/>
        <v>1213800</v>
      </c>
      <c r="V180" s="131" t="s">
        <v>218</v>
      </c>
      <c r="W180" s="131" t="s">
        <v>218</v>
      </c>
      <c r="X180" s="131" t="s">
        <v>218</v>
      </c>
      <c r="Y180" s="204">
        <v>365740</v>
      </c>
      <c r="Z180" s="204">
        <f t="shared" si="172"/>
        <v>69491</v>
      </c>
      <c r="AA180" s="204">
        <f t="shared" si="173"/>
        <v>2611386</v>
      </c>
      <c r="AB180" s="131" t="s">
        <v>218</v>
      </c>
      <c r="AC180" s="131" t="s">
        <v>218</v>
      </c>
      <c r="AD180" s="131" t="s">
        <v>218</v>
      </c>
      <c r="AE180" s="164" cm="1">
        <f t="array" ref="AE180">+ROUND(AVERAGE(SMALL((G180,M180,S180,Y180),{1;2})),0)</f>
        <v>132850</v>
      </c>
      <c r="AF180" s="162">
        <f t="shared" si="180"/>
        <v>25242</v>
      </c>
      <c r="AG180" s="163">
        <f t="shared" si="186"/>
        <v>948552</v>
      </c>
      <c r="AH180" s="163">
        <v>0</v>
      </c>
      <c r="AI180" s="163">
        <f t="shared" si="124"/>
        <v>0</v>
      </c>
      <c r="AJ180" s="328">
        <f t="shared" si="167"/>
        <v>0</v>
      </c>
      <c r="AK180" s="286"/>
      <c r="AL180" s="162">
        <f t="shared" si="174"/>
        <v>253313</v>
      </c>
      <c r="AM180" s="163">
        <f t="shared" si="147"/>
        <v>48129</v>
      </c>
      <c r="AN180" s="163">
        <f t="shared" si="138"/>
        <v>1808652</v>
      </c>
      <c r="AO180" s="163">
        <f t="shared" si="175"/>
        <v>173385</v>
      </c>
      <c r="AP180" s="163">
        <f t="shared" si="126"/>
        <v>32943</v>
      </c>
      <c r="AQ180" s="163">
        <f t="shared" si="152"/>
        <v>1237968</v>
      </c>
      <c r="AR180" s="260"/>
      <c r="AS180" s="290">
        <f t="shared" si="139"/>
        <v>-122913</v>
      </c>
      <c r="AT180" s="165"/>
      <c r="AU180" s="164">
        <f t="shared" si="168"/>
        <v>218613</v>
      </c>
      <c r="AV180" s="162">
        <f t="shared" si="148"/>
        <v>41536</v>
      </c>
      <c r="AW180" s="163">
        <f t="shared" si="140"/>
        <v>1560894</v>
      </c>
      <c r="AX180" s="163">
        <f t="shared" si="176"/>
        <v>173352</v>
      </c>
      <c r="AY180" s="163">
        <f t="shared" si="127"/>
        <v>32937</v>
      </c>
      <c r="AZ180" s="163">
        <f t="shared" si="155"/>
        <v>1237734</v>
      </c>
      <c r="BA180" s="260"/>
      <c r="BB180" s="291">
        <f t="shared" si="141"/>
        <v>-37150</v>
      </c>
      <c r="BD180" s="163" cm="1">
        <f t="array" ref="BD180">+ROUND(AVERAGE(SMALL((G180,M180,S180,Y180),{1;2})),0)</f>
        <v>132850</v>
      </c>
      <c r="BE180" s="163">
        <f t="shared" si="158"/>
        <v>25242</v>
      </c>
      <c r="BF180" s="163">
        <f t="shared" si="159"/>
        <v>948552</v>
      </c>
      <c r="BG180" s="163" cm="1">
        <f t="array" ref="BG180">+ROUND(AVERAGE(SMALL((J180,S180,AB180),{1;2})),0)</f>
        <v>173385</v>
      </c>
      <c r="BH180" s="163">
        <f t="shared" si="177"/>
        <v>32943</v>
      </c>
      <c r="BI180" s="163">
        <f t="shared" si="153"/>
        <v>1237968</v>
      </c>
      <c r="BK180" s="166">
        <f t="shared" ref="BK180:BK199" si="193">ROUND(AVERAGE(G180,Y180),0)</f>
        <v>230720</v>
      </c>
      <c r="BL180" s="167">
        <f t="shared" si="178"/>
        <v>43837</v>
      </c>
      <c r="BM180" s="296">
        <f t="shared" ref="BM180:BM211" si="194">ROUND((BK180+BL180)*F180,0)</f>
        <v>1647342</v>
      </c>
      <c r="BN180" s="166"/>
      <c r="BO180" s="167"/>
      <c r="BP180" s="296"/>
      <c r="BR180" s="168">
        <f t="shared" ref="BR180:BR199" si="195">ROUND(STDEVA(G180,Y180),0)</f>
        <v>190947</v>
      </c>
      <c r="BS180" s="169">
        <f t="shared" si="150"/>
        <v>62366</v>
      </c>
      <c r="BT180" s="170">
        <f t="shared" si="151"/>
        <v>444260</v>
      </c>
      <c r="BU180" s="168">
        <f t="shared" si="179"/>
        <v>122687</v>
      </c>
      <c r="BV180" s="169">
        <f t="shared" si="164"/>
        <v>50698</v>
      </c>
      <c r="BW180" s="170">
        <f t="shared" si="165"/>
        <v>296072</v>
      </c>
    </row>
    <row r="181" spans="2:75" s="131" customFormat="1" ht="39" customHeight="1" x14ac:dyDescent="0.25">
      <c r="B181" s="334">
        <v>161</v>
      </c>
      <c r="C181" s="505"/>
      <c r="D181" s="206" t="s">
        <v>160</v>
      </c>
      <c r="E181" s="505"/>
      <c r="F181" s="206">
        <v>9</v>
      </c>
      <c r="G181" s="204">
        <v>99000</v>
      </c>
      <c r="H181" s="200">
        <f t="shared" si="142"/>
        <v>18810</v>
      </c>
      <c r="I181" s="201">
        <f t="shared" si="143"/>
        <v>1060290</v>
      </c>
      <c r="J181" s="243">
        <v>171600</v>
      </c>
      <c r="K181" s="212">
        <f t="shared" si="104"/>
        <v>32604</v>
      </c>
      <c r="L181" s="254">
        <f t="shared" si="105"/>
        <v>1837836</v>
      </c>
      <c r="M181" s="257">
        <f t="shared" si="156"/>
        <v>29850</v>
      </c>
      <c r="N181" s="201">
        <f t="shared" si="166"/>
        <v>5672</v>
      </c>
      <c r="O181" s="201">
        <v>268650</v>
      </c>
      <c r="P181" s="131" t="s">
        <v>218</v>
      </c>
      <c r="Q181" s="131" t="s">
        <v>218</v>
      </c>
      <c r="R181" s="131" t="s">
        <v>218</v>
      </c>
      <c r="S181" s="261">
        <v>168000</v>
      </c>
      <c r="T181" s="205">
        <f t="shared" si="170"/>
        <v>31920</v>
      </c>
      <c r="U181" s="203">
        <f t="shared" si="171"/>
        <v>1799280</v>
      </c>
      <c r="V181" s="131" t="s">
        <v>218</v>
      </c>
      <c r="W181" s="131" t="s">
        <v>218</v>
      </c>
      <c r="X181" s="131" t="s">
        <v>218</v>
      </c>
      <c r="Y181" s="204">
        <v>335559</v>
      </c>
      <c r="Z181" s="204">
        <f t="shared" si="172"/>
        <v>63756</v>
      </c>
      <c r="AA181" s="204">
        <f t="shared" si="173"/>
        <v>3593835</v>
      </c>
      <c r="AB181" s="131" t="s">
        <v>218</v>
      </c>
      <c r="AC181" s="131" t="s">
        <v>218</v>
      </c>
      <c r="AD181" s="131" t="s">
        <v>218</v>
      </c>
      <c r="AE181" s="164" cm="1">
        <f t="array" ref="AE181">+ROUND(AVERAGE(SMALL((G181,M181,S181,Y181),{1;2})),0)</f>
        <v>64425</v>
      </c>
      <c r="AF181" s="162">
        <f t="shared" si="180"/>
        <v>12241</v>
      </c>
      <c r="AG181" s="163">
        <f t="shared" si="186"/>
        <v>689994</v>
      </c>
      <c r="AH181" s="163">
        <v>0</v>
      </c>
      <c r="AI181" s="163">
        <f t="shared" si="124"/>
        <v>0</v>
      </c>
      <c r="AJ181" s="328">
        <f t="shared" si="167"/>
        <v>0</v>
      </c>
      <c r="AK181" s="286"/>
      <c r="AL181" s="162">
        <f t="shared" si="174"/>
        <v>154803</v>
      </c>
      <c r="AM181" s="163">
        <f t="shared" si="147"/>
        <v>29413</v>
      </c>
      <c r="AN181" s="163">
        <f t="shared" si="138"/>
        <v>1657944</v>
      </c>
      <c r="AO181" s="163">
        <f t="shared" si="175"/>
        <v>169800</v>
      </c>
      <c r="AP181" s="163">
        <f t="shared" si="126"/>
        <v>32262</v>
      </c>
      <c r="AQ181" s="163">
        <f t="shared" si="152"/>
        <v>1818558</v>
      </c>
      <c r="AR181" s="260"/>
      <c r="AS181" s="290">
        <f t="shared" si="139"/>
        <v>-720</v>
      </c>
      <c r="AT181" s="165"/>
      <c r="AU181" s="164">
        <f t="shared" si="168"/>
        <v>99720</v>
      </c>
      <c r="AV181" s="162">
        <f t="shared" si="148"/>
        <v>18947</v>
      </c>
      <c r="AW181" s="163">
        <f t="shared" si="140"/>
        <v>1068003</v>
      </c>
      <c r="AX181" s="163">
        <f t="shared" si="176"/>
        <v>169790</v>
      </c>
      <c r="AY181" s="163">
        <f t="shared" si="127"/>
        <v>32260</v>
      </c>
      <c r="AZ181" s="163">
        <f t="shared" si="155"/>
        <v>1818450</v>
      </c>
      <c r="BA181" s="260"/>
      <c r="BB181" s="291">
        <f t="shared" si="141"/>
        <v>34575</v>
      </c>
      <c r="BD181" s="163" cm="1">
        <f t="array" ref="BD181">+ROUND(AVERAGE(SMALL((G181,M181,S181,Y181),{1;2})),0)</f>
        <v>64425</v>
      </c>
      <c r="BE181" s="163">
        <f t="shared" si="158"/>
        <v>12241</v>
      </c>
      <c r="BF181" s="163">
        <f t="shared" si="159"/>
        <v>689994</v>
      </c>
      <c r="BG181" s="163" cm="1">
        <f t="array" ref="BG181">+ROUND(AVERAGE(SMALL((J181,S181,AB181),{1;2})),0)</f>
        <v>169800</v>
      </c>
      <c r="BH181" s="163">
        <f t="shared" si="177"/>
        <v>32262</v>
      </c>
      <c r="BI181" s="163">
        <f t="shared" si="153"/>
        <v>1818558</v>
      </c>
      <c r="BK181" s="166">
        <f t="shared" si="193"/>
        <v>217280</v>
      </c>
      <c r="BL181" s="167">
        <f t="shared" si="178"/>
        <v>41283</v>
      </c>
      <c r="BM181" s="296">
        <f t="shared" si="194"/>
        <v>2327067</v>
      </c>
      <c r="BN181" s="166"/>
      <c r="BO181" s="167"/>
      <c r="BP181" s="296"/>
      <c r="BR181" s="168">
        <f t="shared" si="195"/>
        <v>167272</v>
      </c>
      <c r="BS181" s="169">
        <f t="shared" si="150"/>
        <v>-12469</v>
      </c>
      <c r="BT181" s="170">
        <f t="shared" si="151"/>
        <v>322075</v>
      </c>
      <c r="BU181" s="168">
        <f t="shared" si="179"/>
        <v>90256</v>
      </c>
      <c r="BV181" s="169">
        <f t="shared" si="164"/>
        <v>79544</v>
      </c>
      <c r="BW181" s="170">
        <f t="shared" si="165"/>
        <v>260056</v>
      </c>
    </row>
    <row r="182" spans="2:75" s="131" customFormat="1" ht="39" customHeight="1" x14ac:dyDescent="0.25">
      <c r="B182" s="334">
        <v>162</v>
      </c>
      <c r="C182" s="505"/>
      <c r="D182" s="206" t="s">
        <v>161</v>
      </c>
      <c r="E182" s="505"/>
      <c r="F182" s="206">
        <v>22</v>
      </c>
      <c r="G182" s="204">
        <v>77000</v>
      </c>
      <c r="H182" s="200">
        <f t="shared" si="142"/>
        <v>14630</v>
      </c>
      <c r="I182" s="201">
        <f t="shared" si="143"/>
        <v>2015860</v>
      </c>
      <c r="J182" s="243">
        <v>161700</v>
      </c>
      <c r="K182" s="212">
        <f t="shared" si="104"/>
        <v>30723</v>
      </c>
      <c r="L182" s="254">
        <f t="shared" si="105"/>
        <v>4233306</v>
      </c>
      <c r="M182" s="257">
        <f t="shared" si="156"/>
        <v>298500</v>
      </c>
      <c r="N182" s="201">
        <f t="shared" si="166"/>
        <v>56715</v>
      </c>
      <c r="O182" s="201">
        <v>6567000</v>
      </c>
      <c r="P182" s="131" t="s">
        <v>218</v>
      </c>
      <c r="Q182" s="131" t="s">
        <v>218</v>
      </c>
      <c r="R182" s="131" t="s">
        <v>218</v>
      </c>
      <c r="S182" s="261">
        <v>130000</v>
      </c>
      <c r="T182" s="205">
        <f t="shared" si="170"/>
        <v>24700</v>
      </c>
      <c r="U182" s="203">
        <f t="shared" si="171"/>
        <v>3403400</v>
      </c>
      <c r="V182" s="131" t="s">
        <v>218</v>
      </c>
      <c r="W182" s="131" t="s">
        <v>218</v>
      </c>
      <c r="X182" s="131" t="s">
        <v>218</v>
      </c>
      <c r="Y182" s="204">
        <v>220179</v>
      </c>
      <c r="Z182" s="204">
        <f t="shared" si="172"/>
        <v>41834</v>
      </c>
      <c r="AA182" s="204">
        <f t="shared" si="173"/>
        <v>5764286</v>
      </c>
      <c r="AB182" s="131" t="s">
        <v>218</v>
      </c>
      <c r="AC182" s="131" t="s">
        <v>218</v>
      </c>
      <c r="AD182" s="131" t="s">
        <v>218</v>
      </c>
      <c r="AE182" s="164" cm="1">
        <f t="array" ref="AE182">+ROUND(AVERAGE(SMALL((G182,M182,S182,Y182),{1;2})),0)</f>
        <v>103500</v>
      </c>
      <c r="AF182" s="162">
        <f t="shared" si="180"/>
        <v>19665</v>
      </c>
      <c r="AG182" s="163">
        <f t="shared" si="186"/>
        <v>2709630</v>
      </c>
      <c r="AH182" s="163">
        <v>0</v>
      </c>
      <c r="AI182" s="163">
        <f t="shared" si="124"/>
        <v>0</v>
      </c>
      <c r="AJ182" s="328">
        <f t="shared" si="167"/>
        <v>0</v>
      </c>
      <c r="AK182" s="286"/>
      <c r="AL182" s="162">
        <f t="shared" si="174"/>
        <v>198560</v>
      </c>
      <c r="AM182" s="163">
        <f t="shared" si="147"/>
        <v>37726</v>
      </c>
      <c r="AN182" s="163">
        <f t="shared" si="138"/>
        <v>5198292</v>
      </c>
      <c r="AO182" s="163">
        <f t="shared" si="175"/>
        <v>145850</v>
      </c>
      <c r="AP182" s="163">
        <f t="shared" si="126"/>
        <v>27712</v>
      </c>
      <c r="AQ182" s="163">
        <f t="shared" si="152"/>
        <v>3818364</v>
      </c>
      <c r="AR182" s="260"/>
      <c r="AS182" s="290">
        <f t="shared" si="139"/>
        <v>-94687</v>
      </c>
      <c r="AT182" s="165"/>
      <c r="AU182" s="164">
        <f t="shared" si="168"/>
        <v>171687</v>
      </c>
      <c r="AV182" s="162">
        <f t="shared" si="148"/>
        <v>32621</v>
      </c>
      <c r="AW182" s="163">
        <f t="shared" si="140"/>
        <v>4494776</v>
      </c>
      <c r="AX182" s="163">
        <f t="shared" si="176"/>
        <v>144986</v>
      </c>
      <c r="AY182" s="163">
        <f t="shared" si="127"/>
        <v>27547</v>
      </c>
      <c r="AZ182" s="163">
        <f t="shared" si="155"/>
        <v>3795726</v>
      </c>
      <c r="BA182" s="260"/>
      <c r="BB182" s="291">
        <f t="shared" si="141"/>
        <v>-26500</v>
      </c>
      <c r="BD182" s="163" cm="1">
        <f t="array" ref="BD182">+ROUND(AVERAGE(SMALL((G182,M182,S182,Y182),{1;2})),0)</f>
        <v>103500</v>
      </c>
      <c r="BE182" s="163">
        <f t="shared" si="158"/>
        <v>19665</v>
      </c>
      <c r="BF182" s="163">
        <f t="shared" si="159"/>
        <v>2709630</v>
      </c>
      <c r="BG182" s="163" cm="1">
        <f t="array" ref="BG182">+ROUND(AVERAGE(SMALL((J182,S182,AB182),{1;2})),0)</f>
        <v>145850</v>
      </c>
      <c r="BH182" s="163">
        <f t="shared" si="177"/>
        <v>27712</v>
      </c>
      <c r="BI182" s="163">
        <f t="shared" si="153"/>
        <v>3818364</v>
      </c>
      <c r="BK182" s="166">
        <f t="shared" si="193"/>
        <v>148590</v>
      </c>
      <c r="BL182" s="167">
        <f t="shared" si="178"/>
        <v>28232</v>
      </c>
      <c r="BM182" s="296">
        <f t="shared" si="194"/>
        <v>3890084</v>
      </c>
      <c r="BN182" s="166"/>
      <c r="BO182" s="167"/>
      <c r="BP182" s="296"/>
      <c r="BR182" s="168">
        <f t="shared" si="195"/>
        <v>101243</v>
      </c>
      <c r="BS182" s="169">
        <f t="shared" si="150"/>
        <v>97317</v>
      </c>
      <c r="BT182" s="170">
        <f t="shared" si="151"/>
        <v>299803</v>
      </c>
      <c r="BU182" s="168">
        <f t="shared" si="179"/>
        <v>122563</v>
      </c>
      <c r="BV182" s="169">
        <f t="shared" si="164"/>
        <v>23287</v>
      </c>
      <c r="BW182" s="170">
        <f t="shared" si="165"/>
        <v>268413</v>
      </c>
    </row>
    <row r="183" spans="2:75" s="131" customFormat="1" ht="39" customHeight="1" x14ac:dyDescent="0.25">
      <c r="B183" s="334">
        <v>163</v>
      </c>
      <c r="C183" s="505"/>
      <c r="D183" s="206" t="s">
        <v>162</v>
      </c>
      <c r="E183" s="505"/>
      <c r="F183" s="206">
        <v>14</v>
      </c>
      <c r="G183" s="204">
        <v>104500</v>
      </c>
      <c r="H183" s="200">
        <f t="shared" si="142"/>
        <v>19855</v>
      </c>
      <c r="I183" s="201">
        <f t="shared" si="143"/>
        <v>1740970</v>
      </c>
      <c r="J183" s="243">
        <v>183150.00000000003</v>
      </c>
      <c r="K183" s="212">
        <f t="shared" si="104"/>
        <v>34799</v>
      </c>
      <c r="L183" s="254">
        <f t="shared" si="105"/>
        <v>3051286</v>
      </c>
      <c r="M183" s="257">
        <f t="shared" si="156"/>
        <v>298500</v>
      </c>
      <c r="N183" s="201">
        <f t="shared" si="166"/>
        <v>56715</v>
      </c>
      <c r="O183" s="201">
        <v>4179000</v>
      </c>
      <c r="P183" s="131" t="s">
        <v>218</v>
      </c>
      <c r="Q183" s="131" t="s">
        <v>218</v>
      </c>
      <c r="R183" s="131" t="s">
        <v>218</v>
      </c>
      <c r="S183" s="261">
        <v>80000</v>
      </c>
      <c r="T183" s="205">
        <f t="shared" si="170"/>
        <v>15200</v>
      </c>
      <c r="U183" s="203">
        <f t="shared" si="171"/>
        <v>1332800</v>
      </c>
      <c r="V183" s="131" t="s">
        <v>218</v>
      </c>
      <c r="W183" s="131" t="s">
        <v>218</v>
      </c>
      <c r="X183" s="131" t="s">
        <v>218</v>
      </c>
      <c r="Y183" s="204">
        <v>302821</v>
      </c>
      <c r="Z183" s="204">
        <f t="shared" si="172"/>
        <v>57536</v>
      </c>
      <c r="AA183" s="204">
        <f t="shared" si="173"/>
        <v>5044998</v>
      </c>
      <c r="AB183" s="131" t="s">
        <v>218</v>
      </c>
      <c r="AC183" s="131" t="s">
        <v>218</v>
      </c>
      <c r="AD183" s="131" t="s">
        <v>218</v>
      </c>
      <c r="AE183" s="164" cm="1">
        <f t="array" ref="AE183">+ROUND(AVERAGE(SMALL((G183,M183,S183,Y183),{1;2})),0)</f>
        <v>92250</v>
      </c>
      <c r="AF183" s="162">
        <f t="shared" si="180"/>
        <v>17528</v>
      </c>
      <c r="AG183" s="163">
        <f t="shared" si="186"/>
        <v>1536892</v>
      </c>
      <c r="AH183" s="163">
        <v>0</v>
      </c>
      <c r="AI183" s="163">
        <f t="shared" si="124"/>
        <v>0</v>
      </c>
      <c r="AJ183" s="328">
        <f t="shared" si="167"/>
        <v>0</v>
      </c>
      <c r="AK183" s="286"/>
      <c r="AL183" s="162">
        <f t="shared" si="174"/>
        <v>235274</v>
      </c>
      <c r="AM183" s="163">
        <f t="shared" si="147"/>
        <v>44702</v>
      </c>
      <c r="AN183" s="163">
        <f t="shared" si="138"/>
        <v>3919664</v>
      </c>
      <c r="AO183" s="163">
        <f t="shared" si="175"/>
        <v>131575</v>
      </c>
      <c r="AP183" s="163">
        <f t="shared" si="126"/>
        <v>24999</v>
      </c>
      <c r="AQ183" s="163">
        <f t="shared" si="152"/>
        <v>2192036</v>
      </c>
      <c r="AR183" s="260"/>
      <c r="AS183" s="290">
        <f t="shared" si="139"/>
        <v>-106889</v>
      </c>
      <c r="AT183" s="165"/>
      <c r="AU183" s="164">
        <f t="shared" si="168"/>
        <v>211389</v>
      </c>
      <c r="AV183" s="162">
        <f t="shared" si="148"/>
        <v>40164</v>
      </c>
      <c r="AW183" s="163">
        <f t="shared" si="140"/>
        <v>3521742</v>
      </c>
      <c r="AX183" s="163">
        <f t="shared" si="176"/>
        <v>121045</v>
      </c>
      <c r="AY183" s="163">
        <f t="shared" si="127"/>
        <v>22999</v>
      </c>
      <c r="AZ183" s="163">
        <f t="shared" si="155"/>
        <v>2016616</v>
      </c>
      <c r="BA183" s="260"/>
      <c r="BB183" s="291">
        <f t="shared" si="141"/>
        <v>12250</v>
      </c>
      <c r="BD183" s="163" cm="1">
        <f t="array" ref="BD183">+ROUND(AVERAGE(SMALL((G183,M183,S183,Y183),{1;2})),0)</f>
        <v>92250</v>
      </c>
      <c r="BE183" s="163">
        <f t="shared" si="158"/>
        <v>17528</v>
      </c>
      <c r="BF183" s="163">
        <f t="shared" si="159"/>
        <v>1536892</v>
      </c>
      <c r="BG183" s="163" cm="1">
        <f t="array" ref="BG183">+ROUND(AVERAGE(SMALL((J183,S183,AB183),{1;2})),0)</f>
        <v>131575</v>
      </c>
      <c r="BH183" s="163">
        <f t="shared" si="177"/>
        <v>24999</v>
      </c>
      <c r="BI183" s="163">
        <f t="shared" si="153"/>
        <v>2192036</v>
      </c>
      <c r="BK183" s="166">
        <f t="shared" si="193"/>
        <v>203661</v>
      </c>
      <c r="BL183" s="167">
        <f t="shared" si="178"/>
        <v>38696</v>
      </c>
      <c r="BM183" s="296">
        <f t="shared" si="194"/>
        <v>3392998</v>
      </c>
      <c r="BN183" s="166"/>
      <c r="BO183" s="167"/>
      <c r="BP183" s="296"/>
      <c r="BR183" s="168">
        <f t="shared" si="195"/>
        <v>140234</v>
      </c>
      <c r="BS183" s="169">
        <f t="shared" si="150"/>
        <v>95040</v>
      </c>
      <c r="BT183" s="170">
        <f t="shared" si="151"/>
        <v>375508</v>
      </c>
      <c r="BU183" s="168">
        <f t="shared" si="179"/>
        <v>129336</v>
      </c>
      <c r="BV183" s="169">
        <f t="shared" si="164"/>
        <v>2239</v>
      </c>
      <c r="BW183" s="170">
        <f t="shared" si="165"/>
        <v>260911</v>
      </c>
    </row>
    <row r="184" spans="2:75" s="131" customFormat="1" ht="39" customHeight="1" x14ac:dyDescent="0.25">
      <c r="B184" s="334">
        <v>164</v>
      </c>
      <c r="C184" s="505"/>
      <c r="D184" s="206" t="s">
        <v>163</v>
      </c>
      <c r="E184" s="505"/>
      <c r="F184" s="206">
        <v>16</v>
      </c>
      <c r="G184" s="204">
        <v>121000</v>
      </c>
      <c r="H184" s="200">
        <f t="shared" si="142"/>
        <v>22990</v>
      </c>
      <c r="I184" s="201">
        <f t="shared" si="143"/>
        <v>2303840</v>
      </c>
      <c r="J184" s="243">
        <v>199100.00000000003</v>
      </c>
      <c r="K184" s="212">
        <f t="shared" si="104"/>
        <v>37829</v>
      </c>
      <c r="L184" s="254">
        <f t="shared" si="105"/>
        <v>3790864</v>
      </c>
      <c r="M184" s="257">
        <f t="shared" si="156"/>
        <v>298500</v>
      </c>
      <c r="N184" s="201">
        <f t="shared" si="166"/>
        <v>56715</v>
      </c>
      <c r="O184" s="201">
        <v>4776000</v>
      </c>
      <c r="P184" s="131" t="s">
        <v>218</v>
      </c>
      <c r="Q184" s="131" t="s">
        <v>218</v>
      </c>
      <c r="R184" s="131" t="s">
        <v>218</v>
      </c>
      <c r="S184" s="261">
        <v>70000</v>
      </c>
      <c r="T184" s="205">
        <f t="shared" si="170"/>
        <v>13300</v>
      </c>
      <c r="U184" s="203">
        <f t="shared" si="171"/>
        <v>1332800</v>
      </c>
      <c r="V184" s="131" t="s">
        <v>218</v>
      </c>
      <c r="W184" s="131" t="s">
        <v>218</v>
      </c>
      <c r="X184" s="131" t="s">
        <v>218</v>
      </c>
      <c r="Y184" s="204">
        <v>245820</v>
      </c>
      <c r="Z184" s="204">
        <f t="shared" si="172"/>
        <v>46706</v>
      </c>
      <c r="AA184" s="204">
        <f t="shared" si="173"/>
        <v>4680416</v>
      </c>
      <c r="AB184" s="131" t="s">
        <v>218</v>
      </c>
      <c r="AC184" s="131" t="s">
        <v>218</v>
      </c>
      <c r="AD184" s="131" t="s">
        <v>218</v>
      </c>
      <c r="AE184" s="164" cm="1">
        <f t="array" ref="AE184">+ROUND(AVERAGE(SMALL((G184,M184,S184,Y184),{1;2})),0)</f>
        <v>95500</v>
      </c>
      <c r="AF184" s="162">
        <f t="shared" si="180"/>
        <v>18145</v>
      </c>
      <c r="AG184" s="163">
        <f t="shared" si="186"/>
        <v>1818320</v>
      </c>
      <c r="AH184" s="163">
        <v>0</v>
      </c>
      <c r="AI184" s="163">
        <f t="shared" si="124"/>
        <v>0</v>
      </c>
      <c r="AJ184" s="328">
        <f t="shared" si="167"/>
        <v>0</v>
      </c>
      <c r="AK184" s="286"/>
      <c r="AL184" s="162">
        <f t="shared" si="174"/>
        <v>221773</v>
      </c>
      <c r="AM184" s="163">
        <f t="shared" si="147"/>
        <v>42137</v>
      </c>
      <c r="AN184" s="163">
        <f t="shared" si="138"/>
        <v>4222560</v>
      </c>
      <c r="AO184" s="163">
        <f t="shared" si="175"/>
        <v>134550</v>
      </c>
      <c r="AP184" s="163">
        <f t="shared" si="126"/>
        <v>25565</v>
      </c>
      <c r="AQ184" s="163">
        <f t="shared" si="152"/>
        <v>2561840</v>
      </c>
      <c r="AR184" s="260"/>
      <c r="AS184" s="290">
        <f t="shared" si="139"/>
        <v>-86069</v>
      </c>
      <c r="AT184" s="165"/>
      <c r="AU184" s="164">
        <f t="shared" si="168"/>
        <v>207069</v>
      </c>
      <c r="AV184" s="162">
        <f t="shared" si="148"/>
        <v>39343</v>
      </c>
      <c r="AW184" s="163">
        <f t="shared" si="140"/>
        <v>3942592</v>
      </c>
      <c r="AX184" s="163">
        <f t="shared" si="176"/>
        <v>118055</v>
      </c>
      <c r="AY184" s="163">
        <f t="shared" si="127"/>
        <v>22430</v>
      </c>
      <c r="AZ184" s="163">
        <f t="shared" si="155"/>
        <v>2247760</v>
      </c>
      <c r="BA184" s="260"/>
      <c r="BB184" s="291">
        <f t="shared" si="141"/>
        <v>25500</v>
      </c>
      <c r="BD184" s="163" cm="1">
        <f t="array" ref="BD184">+ROUND(AVERAGE(SMALL((G184,M184,S184,Y184),{1;2})),0)</f>
        <v>95500</v>
      </c>
      <c r="BE184" s="163">
        <f t="shared" si="158"/>
        <v>18145</v>
      </c>
      <c r="BF184" s="163">
        <f t="shared" si="159"/>
        <v>1818320</v>
      </c>
      <c r="BG184" s="163" cm="1">
        <f t="array" ref="BG184">+ROUND(AVERAGE(SMALL((J184,S184,AB184),{1;2})),0)</f>
        <v>134550</v>
      </c>
      <c r="BH184" s="163">
        <f t="shared" si="177"/>
        <v>25565</v>
      </c>
      <c r="BI184" s="163">
        <f t="shared" si="153"/>
        <v>2561840</v>
      </c>
      <c r="BK184" s="166">
        <f t="shared" si="193"/>
        <v>183410</v>
      </c>
      <c r="BL184" s="167">
        <f t="shared" si="178"/>
        <v>34848</v>
      </c>
      <c r="BM184" s="296">
        <f t="shared" si="194"/>
        <v>3492128</v>
      </c>
      <c r="BN184" s="166"/>
      <c r="BO184" s="167"/>
      <c r="BP184" s="296"/>
      <c r="BR184" s="168">
        <f t="shared" si="195"/>
        <v>88261</v>
      </c>
      <c r="BS184" s="169">
        <f t="shared" si="150"/>
        <v>133512</v>
      </c>
      <c r="BT184" s="170">
        <f t="shared" si="151"/>
        <v>310034</v>
      </c>
      <c r="BU184" s="168">
        <f t="shared" si="179"/>
        <v>133042</v>
      </c>
      <c r="BV184" s="169">
        <f t="shared" si="164"/>
        <v>1508</v>
      </c>
      <c r="BW184" s="170">
        <f t="shared" si="165"/>
        <v>267592</v>
      </c>
    </row>
    <row r="185" spans="2:75" s="131" customFormat="1" ht="39" customHeight="1" x14ac:dyDescent="0.25">
      <c r="B185" s="334">
        <v>165</v>
      </c>
      <c r="C185" s="505"/>
      <c r="D185" s="206" t="s">
        <v>164</v>
      </c>
      <c r="E185" s="505"/>
      <c r="F185" s="206">
        <v>14</v>
      </c>
      <c r="G185" s="204">
        <v>115500</v>
      </c>
      <c r="H185" s="200">
        <f t="shared" si="142"/>
        <v>21945</v>
      </c>
      <c r="I185" s="201">
        <f t="shared" si="143"/>
        <v>1924230</v>
      </c>
      <c r="J185" s="243">
        <v>182050.00000000003</v>
      </c>
      <c r="K185" s="212">
        <f t="shared" si="104"/>
        <v>34590</v>
      </c>
      <c r="L185" s="254">
        <f t="shared" si="105"/>
        <v>3032960</v>
      </c>
      <c r="M185" s="257">
        <f t="shared" si="156"/>
        <v>298500</v>
      </c>
      <c r="N185" s="201">
        <f t="shared" si="166"/>
        <v>56715</v>
      </c>
      <c r="O185" s="201">
        <v>4179000</v>
      </c>
      <c r="P185" s="131" t="s">
        <v>218</v>
      </c>
      <c r="Q185" s="131" t="s">
        <v>218</v>
      </c>
      <c r="R185" s="131" t="s">
        <v>218</v>
      </c>
      <c r="S185" s="261"/>
      <c r="T185" s="205">
        <f t="shared" si="170"/>
        <v>0</v>
      </c>
      <c r="U185" s="203">
        <f t="shared" si="171"/>
        <v>0</v>
      </c>
      <c r="V185" s="131" t="s">
        <v>218</v>
      </c>
      <c r="W185" s="131" t="s">
        <v>218</v>
      </c>
      <c r="X185" s="131" t="s">
        <v>218</v>
      </c>
      <c r="Y185" s="204">
        <v>245150</v>
      </c>
      <c r="Z185" s="204">
        <f t="shared" si="172"/>
        <v>46579</v>
      </c>
      <c r="AA185" s="204">
        <f t="shared" si="173"/>
        <v>4084206</v>
      </c>
      <c r="AB185" s="131" t="s">
        <v>218</v>
      </c>
      <c r="AC185" s="131" t="s">
        <v>218</v>
      </c>
      <c r="AD185" s="131" t="s">
        <v>218</v>
      </c>
      <c r="AE185" s="164" cm="1">
        <f t="array" ref="AE185">+ROUND(AVERAGE(SMALL((G185,M185,S185,Y185),{1;2})),0)</f>
        <v>180325</v>
      </c>
      <c r="AF185" s="162">
        <f t="shared" si="180"/>
        <v>34262</v>
      </c>
      <c r="AG185" s="163">
        <f t="shared" si="186"/>
        <v>3004218</v>
      </c>
      <c r="AH185" s="163">
        <v>0</v>
      </c>
      <c r="AI185" s="163">
        <f t="shared" si="124"/>
        <v>0</v>
      </c>
      <c r="AJ185" s="328">
        <f t="shared" si="167"/>
        <v>0</v>
      </c>
      <c r="AK185" s="286"/>
      <c r="AL185" s="162">
        <f t="shared" si="174"/>
        <v>219717</v>
      </c>
      <c r="AM185" s="163">
        <f t="shared" si="147"/>
        <v>41746</v>
      </c>
      <c r="AN185" s="163">
        <f t="shared" si="138"/>
        <v>3660482</v>
      </c>
      <c r="AO185" s="163">
        <f t="shared" si="175"/>
        <v>182050</v>
      </c>
      <c r="AP185" s="163">
        <f t="shared" si="126"/>
        <v>34590</v>
      </c>
      <c r="AQ185" s="163">
        <f t="shared" si="152"/>
        <v>3032960</v>
      </c>
      <c r="AR185" s="260"/>
      <c r="AS185" s="290">
        <f t="shared" si="139"/>
        <v>-88198</v>
      </c>
      <c r="AT185" s="165"/>
      <c r="AU185" s="164">
        <f t="shared" si="168"/>
        <v>203698</v>
      </c>
      <c r="AV185" s="162">
        <f t="shared" si="148"/>
        <v>38703</v>
      </c>
      <c r="AW185" s="163">
        <f t="shared" si="140"/>
        <v>3393614</v>
      </c>
      <c r="AX185" s="163">
        <f t="shared" si="176"/>
        <v>182050</v>
      </c>
      <c r="AY185" s="163">
        <f t="shared" si="127"/>
        <v>34590</v>
      </c>
      <c r="AZ185" s="163">
        <f t="shared" si="155"/>
        <v>3032960</v>
      </c>
      <c r="BA185" s="260"/>
      <c r="BB185" s="291">
        <f t="shared" si="141"/>
        <v>-64825</v>
      </c>
      <c r="BD185" s="163" cm="1">
        <f t="array" ref="BD185">+ROUND(AVERAGE(SMALL((G185,M185,S185,Y185),{1;2})),0)</f>
        <v>180325</v>
      </c>
      <c r="BE185" s="163">
        <f t="shared" si="158"/>
        <v>34262</v>
      </c>
      <c r="BF185" s="163">
        <f t="shared" si="159"/>
        <v>3004218</v>
      </c>
      <c r="BG185" s="163" t="e" cm="1">
        <f t="array" ref="BG185">+ROUND(AVERAGE(SMALL((J185,S185,AB185),{1;2})),0)</f>
        <v>#NUM!</v>
      </c>
      <c r="BH185" s="163" t="e">
        <f t="shared" si="177"/>
        <v>#NUM!</v>
      </c>
      <c r="BI185" s="163" t="e">
        <f t="shared" si="153"/>
        <v>#NUM!</v>
      </c>
      <c r="BK185" s="166">
        <f t="shared" si="193"/>
        <v>180325</v>
      </c>
      <c r="BL185" s="167">
        <f t="shared" si="178"/>
        <v>34262</v>
      </c>
      <c r="BM185" s="296">
        <f t="shared" si="194"/>
        <v>3004218</v>
      </c>
      <c r="BN185" s="166"/>
      <c r="BO185" s="167"/>
      <c r="BP185" s="296"/>
      <c r="BR185" s="168">
        <f t="shared" si="195"/>
        <v>91676</v>
      </c>
      <c r="BS185" s="169">
        <f t="shared" si="150"/>
        <v>128041</v>
      </c>
      <c r="BT185" s="170">
        <f t="shared" si="151"/>
        <v>311393</v>
      </c>
      <c r="BU185" s="168">
        <f t="shared" si="179"/>
        <v>150447</v>
      </c>
      <c r="BV185" s="169">
        <f t="shared" si="164"/>
        <v>31603</v>
      </c>
      <c r="BW185" s="170">
        <f t="shared" si="165"/>
        <v>332497</v>
      </c>
    </row>
    <row r="186" spans="2:75" s="131" customFormat="1" ht="39" customHeight="1" x14ac:dyDescent="0.25">
      <c r="B186" s="334">
        <v>166</v>
      </c>
      <c r="C186" s="505"/>
      <c r="D186" s="206" t="s">
        <v>165</v>
      </c>
      <c r="E186" s="505"/>
      <c r="F186" s="206">
        <v>20</v>
      </c>
      <c r="G186" s="204">
        <v>94600</v>
      </c>
      <c r="H186" s="200">
        <f t="shared" si="142"/>
        <v>17974</v>
      </c>
      <c r="I186" s="201">
        <f t="shared" si="143"/>
        <v>2251480</v>
      </c>
      <c r="J186" s="243">
        <v>159060</v>
      </c>
      <c r="K186" s="212">
        <f t="shared" si="104"/>
        <v>30221</v>
      </c>
      <c r="L186" s="254">
        <f t="shared" si="105"/>
        <v>3785620</v>
      </c>
      <c r="M186" s="257">
        <f t="shared" si="156"/>
        <v>298500</v>
      </c>
      <c r="N186" s="201">
        <f t="shared" si="166"/>
        <v>56715</v>
      </c>
      <c r="O186" s="201">
        <v>5970000</v>
      </c>
      <c r="P186" s="131" t="s">
        <v>218</v>
      </c>
      <c r="Q186" s="131" t="s">
        <v>218</v>
      </c>
      <c r="R186" s="131" t="s">
        <v>218</v>
      </c>
      <c r="S186" s="261">
        <v>120000</v>
      </c>
      <c r="T186" s="205">
        <f t="shared" si="170"/>
        <v>22800</v>
      </c>
      <c r="U186" s="203">
        <f t="shared" si="171"/>
        <v>2856000</v>
      </c>
      <c r="V186" s="131" t="s">
        <v>218</v>
      </c>
      <c r="W186" s="131" t="s">
        <v>218</v>
      </c>
      <c r="X186" s="131" t="s">
        <v>218</v>
      </c>
      <c r="Y186" s="204">
        <v>243728</v>
      </c>
      <c r="Z186" s="204">
        <f t="shared" si="172"/>
        <v>46308</v>
      </c>
      <c r="AA186" s="204">
        <f t="shared" si="173"/>
        <v>5800720</v>
      </c>
      <c r="AB186" s="131" t="s">
        <v>218</v>
      </c>
      <c r="AC186" s="131" t="s">
        <v>218</v>
      </c>
      <c r="AD186" s="131" t="s">
        <v>218</v>
      </c>
      <c r="AE186" s="164" cm="1">
        <f t="array" ref="AE186">+ROUND(AVERAGE(SMALL((G186,M186,S186,Y186),{1;2})),0)</f>
        <v>107300</v>
      </c>
      <c r="AF186" s="162">
        <f t="shared" si="180"/>
        <v>20387</v>
      </c>
      <c r="AG186" s="163">
        <f t="shared" si="186"/>
        <v>2553740</v>
      </c>
      <c r="AH186" s="163">
        <v>0</v>
      </c>
      <c r="AI186" s="163">
        <f t="shared" si="124"/>
        <v>0</v>
      </c>
      <c r="AJ186" s="328">
        <f t="shared" si="167"/>
        <v>0</v>
      </c>
      <c r="AK186" s="286"/>
      <c r="AL186" s="162">
        <f t="shared" si="174"/>
        <v>212276</v>
      </c>
      <c r="AM186" s="163">
        <f t="shared" si="147"/>
        <v>40332</v>
      </c>
      <c r="AN186" s="163">
        <f t="shared" si="138"/>
        <v>5052160</v>
      </c>
      <c r="AO186" s="163">
        <f t="shared" si="175"/>
        <v>139530</v>
      </c>
      <c r="AP186" s="163">
        <f t="shared" si="126"/>
        <v>26511</v>
      </c>
      <c r="AQ186" s="163">
        <f t="shared" si="152"/>
        <v>3320820</v>
      </c>
      <c r="AR186" s="260"/>
      <c r="AS186" s="290">
        <f t="shared" si="139"/>
        <v>-95616</v>
      </c>
      <c r="AT186" s="165"/>
      <c r="AU186" s="164">
        <f t="shared" si="168"/>
        <v>190216</v>
      </c>
      <c r="AV186" s="162">
        <f t="shared" si="148"/>
        <v>36141</v>
      </c>
      <c r="AW186" s="163">
        <f t="shared" si="140"/>
        <v>4527140</v>
      </c>
      <c r="AX186" s="163">
        <f t="shared" si="176"/>
        <v>138156</v>
      </c>
      <c r="AY186" s="163">
        <f t="shared" si="127"/>
        <v>26250</v>
      </c>
      <c r="AZ186" s="163">
        <f t="shared" si="155"/>
        <v>3288120</v>
      </c>
      <c r="BA186" s="260"/>
      <c r="BB186" s="291">
        <f t="shared" si="141"/>
        <v>-12700</v>
      </c>
      <c r="BD186" s="163" cm="1">
        <f t="array" ref="BD186">+ROUND(AVERAGE(SMALL((G186,M186,S186,Y186),{1;2})),0)</f>
        <v>107300</v>
      </c>
      <c r="BE186" s="163">
        <f t="shared" si="158"/>
        <v>20387</v>
      </c>
      <c r="BF186" s="163">
        <f t="shared" si="159"/>
        <v>2553740</v>
      </c>
      <c r="BG186" s="163" cm="1">
        <f t="array" ref="BG186">+ROUND(AVERAGE(SMALL((J186,S186,AB186),{1;2})),0)</f>
        <v>139530</v>
      </c>
      <c r="BH186" s="163">
        <f t="shared" si="177"/>
        <v>26511</v>
      </c>
      <c r="BI186" s="163">
        <f t="shared" si="153"/>
        <v>3320820</v>
      </c>
      <c r="BK186" s="166">
        <f t="shared" si="193"/>
        <v>169164</v>
      </c>
      <c r="BL186" s="167">
        <f t="shared" si="178"/>
        <v>32141</v>
      </c>
      <c r="BM186" s="296">
        <f t="shared" si="194"/>
        <v>4026100</v>
      </c>
      <c r="BN186" s="166"/>
      <c r="BO186" s="167"/>
      <c r="BP186" s="296"/>
      <c r="BR186" s="168">
        <f t="shared" si="195"/>
        <v>105449</v>
      </c>
      <c r="BS186" s="169">
        <f t="shared" si="150"/>
        <v>106827</v>
      </c>
      <c r="BT186" s="170">
        <f t="shared" si="151"/>
        <v>317725</v>
      </c>
      <c r="BU186" s="168">
        <f t="shared" si="179"/>
        <v>123029</v>
      </c>
      <c r="BV186" s="169">
        <f t="shared" si="164"/>
        <v>16501</v>
      </c>
      <c r="BW186" s="170">
        <f t="shared" si="165"/>
        <v>262559</v>
      </c>
    </row>
    <row r="187" spans="2:75" s="131" customFormat="1" ht="39" customHeight="1" x14ac:dyDescent="0.25">
      <c r="B187" s="334">
        <v>167</v>
      </c>
      <c r="C187" s="505"/>
      <c r="D187" s="206" t="s">
        <v>166</v>
      </c>
      <c r="E187" s="505"/>
      <c r="F187" s="206">
        <v>27</v>
      </c>
      <c r="G187" s="204">
        <v>86900</v>
      </c>
      <c r="H187" s="200">
        <f t="shared" si="142"/>
        <v>16511</v>
      </c>
      <c r="I187" s="201">
        <f t="shared" si="143"/>
        <v>2792097</v>
      </c>
      <c r="J187" s="243">
        <v>150590</v>
      </c>
      <c r="K187" s="212">
        <f t="shared" si="104"/>
        <v>28612</v>
      </c>
      <c r="L187" s="254">
        <f t="shared" si="105"/>
        <v>4838454</v>
      </c>
      <c r="M187" s="257">
        <f t="shared" si="156"/>
        <v>298500</v>
      </c>
      <c r="N187" s="201">
        <f t="shared" si="166"/>
        <v>56715</v>
      </c>
      <c r="O187" s="201">
        <v>8059500</v>
      </c>
      <c r="P187" s="131" t="s">
        <v>218</v>
      </c>
      <c r="Q187" s="131" t="s">
        <v>218</v>
      </c>
      <c r="R187" s="131" t="s">
        <v>218</v>
      </c>
      <c r="S187" s="261">
        <v>135000</v>
      </c>
      <c r="T187" s="205">
        <f t="shared" si="170"/>
        <v>25650</v>
      </c>
      <c r="U187" s="203">
        <f t="shared" si="171"/>
        <v>4337550</v>
      </c>
      <c r="V187" s="131" t="s">
        <v>218</v>
      </c>
      <c r="W187" s="131" t="s">
        <v>218</v>
      </c>
      <c r="X187" s="131" t="s">
        <v>218</v>
      </c>
      <c r="Y187" s="204">
        <v>203883</v>
      </c>
      <c r="Z187" s="204">
        <f t="shared" si="172"/>
        <v>38738</v>
      </c>
      <c r="AA187" s="204">
        <f t="shared" si="173"/>
        <v>6550767</v>
      </c>
      <c r="AB187" s="131" t="s">
        <v>218</v>
      </c>
      <c r="AC187" s="131" t="s">
        <v>218</v>
      </c>
      <c r="AD187" s="131" t="s">
        <v>218</v>
      </c>
      <c r="AE187" s="164" cm="1">
        <f t="array" ref="AE187">+ROUND(AVERAGE(SMALL((G187,M187,S187,Y187),{1;2})),0)</f>
        <v>110950</v>
      </c>
      <c r="AF187" s="162">
        <f t="shared" si="180"/>
        <v>21081</v>
      </c>
      <c r="AG187" s="163">
        <f t="shared" si="186"/>
        <v>3564837</v>
      </c>
      <c r="AH187" s="163">
        <v>0</v>
      </c>
      <c r="AI187" s="163">
        <f t="shared" si="124"/>
        <v>0</v>
      </c>
      <c r="AJ187" s="328">
        <f t="shared" si="167"/>
        <v>0</v>
      </c>
      <c r="AK187" s="286"/>
      <c r="AL187" s="162">
        <f t="shared" si="174"/>
        <v>196428</v>
      </c>
      <c r="AM187" s="163">
        <f t="shared" si="147"/>
        <v>37321</v>
      </c>
      <c r="AN187" s="163">
        <f t="shared" si="138"/>
        <v>6311223</v>
      </c>
      <c r="AO187" s="163">
        <f t="shared" si="175"/>
        <v>142795</v>
      </c>
      <c r="AP187" s="163">
        <f t="shared" si="126"/>
        <v>27131</v>
      </c>
      <c r="AQ187" s="163">
        <f t="shared" si="152"/>
        <v>4588002</v>
      </c>
      <c r="AR187" s="260"/>
      <c r="AS187" s="290">
        <f t="shared" si="139"/>
        <v>-87327</v>
      </c>
      <c r="AT187" s="165"/>
      <c r="AU187" s="164">
        <f t="shared" si="168"/>
        <v>174227</v>
      </c>
      <c r="AV187" s="162">
        <f t="shared" si="148"/>
        <v>33103</v>
      </c>
      <c r="AW187" s="163">
        <f t="shared" si="140"/>
        <v>5597910</v>
      </c>
      <c r="AX187" s="163">
        <f t="shared" si="176"/>
        <v>142582</v>
      </c>
      <c r="AY187" s="163">
        <f t="shared" si="127"/>
        <v>27091</v>
      </c>
      <c r="AZ187" s="163">
        <f t="shared" si="155"/>
        <v>4581171</v>
      </c>
      <c r="BA187" s="260"/>
      <c r="BB187" s="291">
        <f t="shared" si="141"/>
        <v>-24050</v>
      </c>
      <c r="BD187" s="163" cm="1">
        <f t="array" ref="BD187">+ROUND(AVERAGE(SMALL((G187,M187,S187,Y187),{1;2})),0)</f>
        <v>110950</v>
      </c>
      <c r="BE187" s="163">
        <f t="shared" si="158"/>
        <v>21081</v>
      </c>
      <c r="BF187" s="163">
        <f t="shared" si="159"/>
        <v>3564837</v>
      </c>
      <c r="BG187" s="163" cm="1">
        <f t="array" ref="BG187">+ROUND(AVERAGE(SMALL((J187,S187,AB187),{1;2})),0)</f>
        <v>142795</v>
      </c>
      <c r="BH187" s="163">
        <f t="shared" si="177"/>
        <v>27131</v>
      </c>
      <c r="BI187" s="163">
        <f t="shared" si="153"/>
        <v>4588002</v>
      </c>
      <c r="BK187" s="166">
        <f t="shared" si="193"/>
        <v>145392</v>
      </c>
      <c r="BL187" s="167">
        <f t="shared" si="178"/>
        <v>27624</v>
      </c>
      <c r="BM187" s="296">
        <f t="shared" si="194"/>
        <v>4671432</v>
      </c>
      <c r="BN187" s="166"/>
      <c r="BO187" s="167"/>
      <c r="BP187" s="296"/>
      <c r="BR187" s="168">
        <f t="shared" si="195"/>
        <v>82719</v>
      </c>
      <c r="BS187" s="169">
        <f t="shared" si="150"/>
        <v>113709</v>
      </c>
      <c r="BT187" s="170">
        <f t="shared" si="151"/>
        <v>279147</v>
      </c>
      <c r="BU187" s="168">
        <f t="shared" si="179"/>
        <v>122085</v>
      </c>
      <c r="BV187" s="169">
        <f t="shared" si="164"/>
        <v>20710</v>
      </c>
      <c r="BW187" s="170">
        <f t="shared" si="165"/>
        <v>264880</v>
      </c>
    </row>
    <row r="188" spans="2:75" s="131" customFormat="1" ht="39" customHeight="1" x14ac:dyDescent="0.25">
      <c r="B188" s="334">
        <v>168</v>
      </c>
      <c r="C188" s="505"/>
      <c r="D188" s="206" t="s">
        <v>167</v>
      </c>
      <c r="E188" s="505"/>
      <c r="F188" s="206">
        <v>24</v>
      </c>
      <c r="G188" s="204">
        <v>90200</v>
      </c>
      <c r="H188" s="200">
        <f t="shared" si="142"/>
        <v>17138</v>
      </c>
      <c r="I188" s="201">
        <f t="shared" si="143"/>
        <v>2576112</v>
      </c>
      <c r="J188" s="243">
        <v>154220</v>
      </c>
      <c r="K188" s="212">
        <f t="shared" si="104"/>
        <v>29302</v>
      </c>
      <c r="L188" s="254">
        <f t="shared" si="105"/>
        <v>4404528</v>
      </c>
      <c r="M188" s="257">
        <f t="shared" si="156"/>
        <v>298500</v>
      </c>
      <c r="N188" s="201">
        <f t="shared" si="166"/>
        <v>56715</v>
      </c>
      <c r="O188" s="201">
        <v>7164000</v>
      </c>
      <c r="P188" s="131" t="s">
        <v>218</v>
      </c>
      <c r="Q188" s="131" t="s">
        <v>218</v>
      </c>
      <c r="R188" s="131" t="s">
        <v>218</v>
      </c>
      <c r="S188" s="279">
        <v>130000</v>
      </c>
      <c r="T188" s="205">
        <f t="shared" si="170"/>
        <v>24700</v>
      </c>
      <c r="U188" s="203">
        <f t="shared" si="171"/>
        <v>3712800</v>
      </c>
      <c r="V188" s="131" t="s">
        <v>218</v>
      </c>
      <c r="W188" s="131" t="s">
        <v>218</v>
      </c>
      <c r="X188" s="131" t="s">
        <v>218</v>
      </c>
      <c r="Y188" s="204">
        <v>207988</v>
      </c>
      <c r="Z188" s="204">
        <f t="shared" si="172"/>
        <v>39518</v>
      </c>
      <c r="AA188" s="204">
        <f t="shared" si="173"/>
        <v>5940144</v>
      </c>
      <c r="AB188" s="131" t="s">
        <v>218</v>
      </c>
      <c r="AC188" s="131" t="s">
        <v>218</v>
      </c>
      <c r="AD188" s="131" t="s">
        <v>218</v>
      </c>
      <c r="AE188" s="164" cm="1">
        <f t="array" ref="AE188">+ROUND(AVERAGE(SMALL((G188,M188,S188,Y188),{1;2})),0)</f>
        <v>110100</v>
      </c>
      <c r="AF188" s="162">
        <f t="shared" si="180"/>
        <v>20919</v>
      </c>
      <c r="AG188" s="163">
        <f t="shared" si="186"/>
        <v>3144456</v>
      </c>
      <c r="AH188" s="163">
        <v>0</v>
      </c>
      <c r="AI188" s="163">
        <f t="shared" si="124"/>
        <v>0</v>
      </c>
      <c r="AJ188" s="328">
        <f t="shared" si="167"/>
        <v>0</v>
      </c>
      <c r="AK188" s="286"/>
      <c r="AL188" s="162">
        <f t="shared" si="174"/>
        <v>198896</v>
      </c>
      <c r="AM188" s="163">
        <f t="shared" si="147"/>
        <v>37790</v>
      </c>
      <c r="AN188" s="163">
        <f t="shared" si="138"/>
        <v>5680464</v>
      </c>
      <c r="AO188" s="163">
        <f t="shared" si="175"/>
        <v>142110</v>
      </c>
      <c r="AP188" s="163">
        <f t="shared" si="126"/>
        <v>27001</v>
      </c>
      <c r="AQ188" s="163">
        <f t="shared" si="152"/>
        <v>4058664</v>
      </c>
      <c r="AR188" s="260"/>
      <c r="AS188" s="290">
        <f t="shared" si="139"/>
        <v>-87381</v>
      </c>
      <c r="AT188" s="165"/>
      <c r="AU188" s="164">
        <f t="shared" si="168"/>
        <v>177581</v>
      </c>
      <c r="AV188" s="162">
        <f t="shared" si="148"/>
        <v>33740</v>
      </c>
      <c r="AW188" s="163">
        <f t="shared" si="140"/>
        <v>5071704</v>
      </c>
      <c r="AX188" s="163">
        <f t="shared" si="176"/>
        <v>141593</v>
      </c>
      <c r="AY188" s="163">
        <f t="shared" si="127"/>
        <v>26903</v>
      </c>
      <c r="AZ188" s="163">
        <f t="shared" si="155"/>
        <v>4043904</v>
      </c>
      <c r="BA188" s="260"/>
      <c r="BB188" s="291">
        <f t="shared" si="141"/>
        <v>-19900</v>
      </c>
      <c r="BD188" s="163" cm="1">
        <f t="array" ref="BD188">+ROUND(AVERAGE(SMALL((G188,M188,S188,Y188),{1;2})),0)</f>
        <v>110100</v>
      </c>
      <c r="BE188" s="163">
        <f t="shared" si="158"/>
        <v>20919</v>
      </c>
      <c r="BF188" s="163">
        <f t="shared" si="159"/>
        <v>3144456</v>
      </c>
      <c r="BG188" s="163" cm="1">
        <f t="array" ref="BG188">+ROUND(AVERAGE(SMALL((J188,S188,AB188),{1;2})),0)</f>
        <v>142110</v>
      </c>
      <c r="BH188" s="163">
        <f t="shared" si="177"/>
        <v>27001</v>
      </c>
      <c r="BI188" s="163">
        <f t="shared" si="153"/>
        <v>4058664</v>
      </c>
      <c r="BK188" s="166">
        <f t="shared" si="193"/>
        <v>149094</v>
      </c>
      <c r="BL188" s="167">
        <f t="shared" si="178"/>
        <v>28328</v>
      </c>
      <c r="BM188" s="296">
        <f t="shared" si="194"/>
        <v>4258128</v>
      </c>
      <c r="BN188" s="166"/>
      <c r="BO188" s="167"/>
      <c r="BP188" s="296"/>
      <c r="BR188" s="168">
        <f t="shared" si="195"/>
        <v>83289</v>
      </c>
      <c r="BS188" s="169">
        <f t="shared" si="150"/>
        <v>115607</v>
      </c>
      <c r="BT188" s="170">
        <f t="shared" si="151"/>
        <v>282185</v>
      </c>
      <c r="BU188" s="168">
        <f t="shared" si="179"/>
        <v>122332</v>
      </c>
      <c r="BV188" s="169">
        <f t="shared" si="164"/>
        <v>19778</v>
      </c>
      <c r="BW188" s="170">
        <f t="shared" si="165"/>
        <v>264442</v>
      </c>
    </row>
    <row r="189" spans="2:75" s="131" customFormat="1" ht="39" customHeight="1" x14ac:dyDescent="0.25">
      <c r="B189" s="334">
        <v>169</v>
      </c>
      <c r="C189" s="505"/>
      <c r="D189" s="206" t="s">
        <v>168</v>
      </c>
      <c r="E189" s="505"/>
      <c r="F189" s="206">
        <v>15</v>
      </c>
      <c r="G189" s="204">
        <v>104500</v>
      </c>
      <c r="H189" s="200">
        <f t="shared" si="142"/>
        <v>19855</v>
      </c>
      <c r="I189" s="201">
        <f t="shared" si="143"/>
        <v>1865325</v>
      </c>
      <c r="J189" s="243">
        <v>180950.00000000003</v>
      </c>
      <c r="K189" s="212">
        <f t="shared" si="104"/>
        <v>34381</v>
      </c>
      <c r="L189" s="254">
        <f t="shared" si="105"/>
        <v>3229965</v>
      </c>
      <c r="M189" s="257">
        <f t="shared" si="156"/>
        <v>298500</v>
      </c>
      <c r="N189" s="201">
        <f t="shared" si="166"/>
        <v>56715</v>
      </c>
      <c r="O189" s="201">
        <v>4477500</v>
      </c>
      <c r="P189" s="131" t="s">
        <v>218</v>
      </c>
      <c r="Q189" s="131" t="s">
        <v>218</v>
      </c>
      <c r="R189" s="131" t="s">
        <v>218</v>
      </c>
      <c r="S189" s="261">
        <v>155000</v>
      </c>
      <c r="T189" s="205">
        <f t="shared" si="170"/>
        <v>29450</v>
      </c>
      <c r="U189" s="203">
        <f t="shared" si="171"/>
        <v>2766750</v>
      </c>
      <c r="V189" s="131" t="s">
        <v>218</v>
      </c>
      <c r="W189" s="131" t="s">
        <v>218</v>
      </c>
      <c r="X189" s="131" t="s">
        <v>218</v>
      </c>
      <c r="Y189" s="204">
        <v>243616</v>
      </c>
      <c r="Z189" s="204">
        <f t="shared" si="172"/>
        <v>46287</v>
      </c>
      <c r="AA189" s="204">
        <f t="shared" si="173"/>
        <v>4348545</v>
      </c>
      <c r="AB189" s="131" t="s">
        <v>218</v>
      </c>
      <c r="AC189" s="131" t="s">
        <v>218</v>
      </c>
      <c r="AD189" s="131" t="s">
        <v>218</v>
      </c>
      <c r="AE189" s="164" cm="1">
        <f t="array" ref="AE189">+ROUND(AVERAGE(SMALL((G189,M189,S189,Y189),{1;2})),0)</f>
        <v>129750</v>
      </c>
      <c r="AF189" s="162">
        <f t="shared" si="180"/>
        <v>24653</v>
      </c>
      <c r="AG189" s="163">
        <f t="shared" si="186"/>
        <v>2316045</v>
      </c>
      <c r="AH189" s="163">
        <v>0</v>
      </c>
      <c r="AI189" s="163">
        <f t="shared" si="124"/>
        <v>0</v>
      </c>
      <c r="AJ189" s="328">
        <f t="shared" si="167"/>
        <v>0</v>
      </c>
      <c r="AK189" s="286"/>
      <c r="AL189" s="162">
        <f t="shared" si="174"/>
        <v>215539</v>
      </c>
      <c r="AM189" s="163">
        <f t="shared" si="147"/>
        <v>40952</v>
      </c>
      <c r="AN189" s="163">
        <f t="shared" si="138"/>
        <v>3847365</v>
      </c>
      <c r="AO189" s="163">
        <f t="shared" si="175"/>
        <v>167975</v>
      </c>
      <c r="AP189" s="163">
        <f t="shared" si="126"/>
        <v>31915</v>
      </c>
      <c r="AQ189" s="163">
        <f t="shared" si="152"/>
        <v>2998350</v>
      </c>
      <c r="AR189" s="260"/>
      <c r="AS189" s="290">
        <f t="shared" si="139"/>
        <v>-92102</v>
      </c>
      <c r="AT189" s="165"/>
      <c r="AU189" s="164">
        <f t="shared" si="168"/>
        <v>196602</v>
      </c>
      <c r="AV189" s="162">
        <f t="shared" si="148"/>
        <v>37354</v>
      </c>
      <c r="AW189" s="163">
        <f t="shared" si="140"/>
        <v>3509340</v>
      </c>
      <c r="AX189" s="163">
        <f t="shared" si="176"/>
        <v>167473</v>
      </c>
      <c r="AY189" s="163">
        <f t="shared" si="127"/>
        <v>31820</v>
      </c>
      <c r="AZ189" s="163">
        <f t="shared" si="155"/>
        <v>2989395</v>
      </c>
      <c r="BA189" s="260"/>
      <c r="BB189" s="291">
        <f t="shared" si="141"/>
        <v>-25250</v>
      </c>
      <c r="BD189" s="163" cm="1">
        <f t="array" ref="BD189">+ROUND(AVERAGE(SMALL((G189,M189,S189,Y189),{1;2})),0)</f>
        <v>129750</v>
      </c>
      <c r="BE189" s="163">
        <f t="shared" si="158"/>
        <v>24653</v>
      </c>
      <c r="BF189" s="163">
        <f t="shared" si="159"/>
        <v>2316045</v>
      </c>
      <c r="BG189" s="163" cm="1">
        <f t="array" ref="BG189">+ROUND(AVERAGE(SMALL((J189,S189,AB189),{1;2})),0)</f>
        <v>167975</v>
      </c>
      <c r="BH189" s="163">
        <f t="shared" si="177"/>
        <v>31915</v>
      </c>
      <c r="BI189" s="163">
        <f t="shared" si="153"/>
        <v>2998350</v>
      </c>
      <c r="BK189" s="166">
        <f t="shared" si="193"/>
        <v>174058</v>
      </c>
      <c r="BL189" s="167">
        <f t="shared" si="178"/>
        <v>33071</v>
      </c>
      <c r="BM189" s="296">
        <f t="shared" si="194"/>
        <v>3106935</v>
      </c>
      <c r="BN189" s="166"/>
      <c r="BO189" s="167"/>
      <c r="BP189" s="296"/>
      <c r="BR189" s="168">
        <f t="shared" si="195"/>
        <v>98370</v>
      </c>
      <c r="BS189" s="169">
        <f t="shared" si="150"/>
        <v>117169</v>
      </c>
      <c r="BT189" s="170">
        <f t="shared" si="151"/>
        <v>313909</v>
      </c>
      <c r="BU189" s="168">
        <f t="shared" si="179"/>
        <v>122799</v>
      </c>
      <c r="BV189" s="169">
        <f t="shared" si="164"/>
        <v>45176</v>
      </c>
      <c r="BW189" s="170">
        <f t="shared" si="165"/>
        <v>290774</v>
      </c>
    </row>
    <row r="190" spans="2:75" s="131" customFormat="1" ht="39" customHeight="1" x14ac:dyDescent="0.25">
      <c r="B190" s="334">
        <v>170</v>
      </c>
      <c r="C190" s="505"/>
      <c r="D190" s="206" t="s">
        <v>169</v>
      </c>
      <c r="E190" s="505"/>
      <c r="F190" s="206">
        <v>17</v>
      </c>
      <c r="G190" s="204">
        <v>95700</v>
      </c>
      <c r="H190" s="200">
        <f t="shared" si="142"/>
        <v>18183</v>
      </c>
      <c r="I190" s="201">
        <f t="shared" si="143"/>
        <v>1936011</v>
      </c>
      <c r="J190" s="243">
        <v>176770</v>
      </c>
      <c r="K190" s="212">
        <f t="shared" si="104"/>
        <v>33586</v>
      </c>
      <c r="L190" s="254">
        <f t="shared" si="105"/>
        <v>3576052</v>
      </c>
      <c r="M190" s="257">
        <f t="shared" si="156"/>
        <v>298500</v>
      </c>
      <c r="N190" s="201">
        <f t="shared" si="166"/>
        <v>56715</v>
      </c>
      <c r="O190" s="201">
        <v>5074500</v>
      </c>
      <c r="P190" s="131" t="s">
        <v>218</v>
      </c>
      <c r="Q190" s="131" t="s">
        <v>218</v>
      </c>
      <c r="R190" s="131" t="s">
        <v>218</v>
      </c>
      <c r="S190" s="279">
        <v>140000</v>
      </c>
      <c r="T190" s="205">
        <f t="shared" si="170"/>
        <v>26600</v>
      </c>
      <c r="U190" s="203">
        <f t="shared" si="171"/>
        <v>2832200</v>
      </c>
      <c r="V190" s="131" t="s">
        <v>218</v>
      </c>
      <c r="W190" s="131" t="s">
        <v>218</v>
      </c>
      <c r="X190" s="131" t="s">
        <v>218</v>
      </c>
      <c r="Y190" s="204">
        <v>218340</v>
      </c>
      <c r="Z190" s="204">
        <f t="shared" si="172"/>
        <v>41485</v>
      </c>
      <c r="AA190" s="204">
        <f t="shared" si="173"/>
        <v>4417025</v>
      </c>
      <c r="AB190" s="131" t="s">
        <v>218</v>
      </c>
      <c r="AC190" s="131" t="s">
        <v>218</v>
      </c>
      <c r="AD190" s="131" t="s">
        <v>218</v>
      </c>
      <c r="AE190" s="164" cm="1">
        <f t="array" ref="AE190">+ROUND(AVERAGE(SMALL((G190,M190,S190,Y190),{1;2})),0)</f>
        <v>117850</v>
      </c>
      <c r="AF190" s="162">
        <f t="shared" si="180"/>
        <v>22392</v>
      </c>
      <c r="AG190" s="163">
        <f t="shared" si="186"/>
        <v>2384114</v>
      </c>
      <c r="AH190" s="163">
        <v>0</v>
      </c>
      <c r="AI190" s="163">
        <f t="shared" si="124"/>
        <v>0</v>
      </c>
      <c r="AJ190" s="328">
        <f t="shared" si="167"/>
        <v>0</v>
      </c>
      <c r="AK190" s="286"/>
      <c r="AL190" s="162">
        <f t="shared" si="174"/>
        <v>204180</v>
      </c>
      <c r="AM190" s="163">
        <f t="shared" si="147"/>
        <v>38794</v>
      </c>
      <c r="AN190" s="163">
        <f t="shared" si="138"/>
        <v>4130558</v>
      </c>
      <c r="AO190" s="163">
        <f t="shared" si="175"/>
        <v>158385</v>
      </c>
      <c r="AP190" s="163">
        <f t="shared" si="126"/>
        <v>30093</v>
      </c>
      <c r="AQ190" s="163">
        <f t="shared" ref="AQ190:AQ199" si="196">ROUND((+AO190+AP190)*F190,0)</f>
        <v>3204126</v>
      </c>
      <c r="AR190" s="260"/>
      <c r="AS190" s="290">
        <f t="shared" si="139"/>
        <v>-88376</v>
      </c>
      <c r="AT190" s="165"/>
      <c r="AU190" s="164">
        <f t="shared" si="168"/>
        <v>184076</v>
      </c>
      <c r="AV190" s="162">
        <f t="shared" si="148"/>
        <v>34974</v>
      </c>
      <c r="AW190" s="163">
        <f t="shared" si="140"/>
        <v>3723850</v>
      </c>
      <c r="AX190" s="163">
        <f t="shared" si="176"/>
        <v>157314</v>
      </c>
      <c r="AY190" s="163">
        <f t="shared" si="127"/>
        <v>29890</v>
      </c>
      <c r="AZ190" s="163">
        <f t="shared" si="155"/>
        <v>3182468</v>
      </c>
      <c r="BA190" s="260"/>
      <c r="BB190" s="291">
        <f t="shared" si="141"/>
        <v>-22150</v>
      </c>
      <c r="BD190" s="163" cm="1">
        <f t="array" ref="BD190">+ROUND(AVERAGE(SMALL((G190,M190,S190,Y190),{1;2})),0)</f>
        <v>117850</v>
      </c>
      <c r="BE190" s="163">
        <f t="shared" si="158"/>
        <v>22392</v>
      </c>
      <c r="BF190" s="163">
        <f t="shared" si="159"/>
        <v>2384114</v>
      </c>
      <c r="BG190" s="163" cm="1">
        <f t="array" ref="BG190">+ROUND(AVERAGE(SMALL((J190,S190,AB190),{1;2})),0)</f>
        <v>158385</v>
      </c>
      <c r="BH190" s="163">
        <f t="shared" si="177"/>
        <v>30093</v>
      </c>
      <c r="BI190" s="163">
        <f t="shared" ref="BI190:BI199" si="197">ROUND((BG190+BH190)*F190,0)</f>
        <v>3204126</v>
      </c>
      <c r="BK190" s="166">
        <f t="shared" si="193"/>
        <v>157020</v>
      </c>
      <c r="BL190" s="167">
        <f t="shared" si="178"/>
        <v>29834</v>
      </c>
      <c r="BM190" s="296">
        <f t="shared" si="194"/>
        <v>3176518</v>
      </c>
      <c r="BN190" s="166"/>
      <c r="BO190" s="167"/>
      <c r="BP190" s="296"/>
      <c r="BR190" s="168">
        <f t="shared" si="195"/>
        <v>86720</v>
      </c>
      <c r="BS190" s="169">
        <f t="shared" si="150"/>
        <v>117460</v>
      </c>
      <c r="BT190" s="170">
        <f t="shared" si="151"/>
        <v>290900</v>
      </c>
      <c r="BU190" s="168">
        <f t="shared" si="179"/>
        <v>122896</v>
      </c>
      <c r="BV190" s="169">
        <f t="shared" si="164"/>
        <v>35489</v>
      </c>
      <c r="BW190" s="170">
        <f t="shared" si="165"/>
        <v>281281</v>
      </c>
    </row>
    <row r="191" spans="2:75" s="131" customFormat="1" ht="39" customHeight="1" x14ac:dyDescent="0.25">
      <c r="B191" s="334">
        <v>171</v>
      </c>
      <c r="C191" s="505"/>
      <c r="D191" s="206" t="s">
        <v>170</v>
      </c>
      <c r="E191" s="505"/>
      <c r="F191" s="206">
        <v>19</v>
      </c>
      <c r="G191" s="204">
        <v>81400</v>
      </c>
      <c r="H191" s="200">
        <f t="shared" si="142"/>
        <v>15466</v>
      </c>
      <c r="I191" s="201">
        <f t="shared" si="143"/>
        <v>1840454</v>
      </c>
      <c r="J191" s="243">
        <v>152240</v>
      </c>
      <c r="K191" s="212">
        <f t="shared" ref="K191:K199" si="198">ROUND(J191*19%,0)</f>
        <v>28926</v>
      </c>
      <c r="L191" s="254">
        <f t="shared" ref="L191:L199" si="199">ROUND((J191+K191)*F191,0)</f>
        <v>3442154</v>
      </c>
      <c r="M191" s="257">
        <f t="shared" si="156"/>
        <v>298500</v>
      </c>
      <c r="N191" s="201">
        <f t="shared" si="166"/>
        <v>56715</v>
      </c>
      <c r="O191" s="201">
        <v>5671500</v>
      </c>
      <c r="P191" s="131" t="s">
        <v>218</v>
      </c>
      <c r="Q191" s="131" t="s">
        <v>218</v>
      </c>
      <c r="R191" s="131" t="s">
        <v>218</v>
      </c>
      <c r="S191" s="279">
        <v>160000</v>
      </c>
      <c r="T191" s="205">
        <f t="shared" si="170"/>
        <v>30400</v>
      </c>
      <c r="U191" s="203">
        <f t="shared" si="171"/>
        <v>3617600</v>
      </c>
      <c r="V191" s="131" t="s">
        <v>218</v>
      </c>
      <c r="W191" s="131" t="s">
        <v>218</v>
      </c>
      <c r="X191" s="131" t="s">
        <v>218</v>
      </c>
      <c r="Y191" s="204">
        <v>229513</v>
      </c>
      <c r="Z191" s="204">
        <f t="shared" si="172"/>
        <v>43607</v>
      </c>
      <c r="AA191" s="204">
        <f t="shared" si="173"/>
        <v>5189280</v>
      </c>
      <c r="AB191" s="131" t="s">
        <v>218</v>
      </c>
      <c r="AC191" s="131" t="s">
        <v>218</v>
      </c>
      <c r="AD191" s="131" t="s">
        <v>218</v>
      </c>
      <c r="AE191" s="164" cm="1">
        <f t="array" ref="AE191">+ROUND(AVERAGE(SMALL((G191,M191,S191,Y191),{1;2})),0)</f>
        <v>120700</v>
      </c>
      <c r="AF191" s="162">
        <f t="shared" si="180"/>
        <v>22933</v>
      </c>
      <c r="AG191" s="163">
        <f t="shared" si="186"/>
        <v>2729027</v>
      </c>
      <c r="AH191" s="163">
        <v>0</v>
      </c>
      <c r="AI191" s="163">
        <f t="shared" si="124"/>
        <v>0</v>
      </c>
      <c r="AJ191" s="328">
        <f t="shared" si="167"/>
        <v>0</v>
      </c>
      <c r="AK191" s="286"/>
      <c r="AL191" s="162">
        <f t="shared" si="174"/>
        <v>203138</v>
      </c>
      <c r="AM191" s="163">
        <f t="shared" si="147"/>
        <v>38596</v>
      </c>
      <c r="AN191" s="163">
        <f t="shared" si="138"/>
        <v>4592946</v>
      </c>
      <c r="AO191" s="163">
        <f t="shared" si="175"/>
        <v>156120</v>
      </c>
      <c r="AP191" s="163">
        <f t="shared" si="126"/>
        <v>29663</v>
      </c>
      <c r="AQ191" s="163">
        <f t="shared" si="196"/>
        <v>3529877</v>
      </c>
      <c r="AR191" s="260"/>
      <c r="AS191" s="290">
        <f t="shared" si="139"/>
        <v>-95934</v>
      </c>
      <c r="AT191" s="165"/>
      <c r="AU191" s="164">
        <f t="shared" si="168"/>
        <v>177334</v>
      </c>
      <c r="AV191" s="162">
        <f t="shared" si="148"/>
        <v>33693</v>
      </c>
      <c r="AW191" s="163">
        <f t="shared" si="140"/>
        <v>4009513</v>
      </c>
      <c r="AX191" s="163">
        <f t="shared" si="176"/>
        <v>156072</v>
      </c>
      <c r="AY191" s="163">
        <f t="shared" si="127"/>
        <v>29654</v>
      </c>
      <c r="AZ191" s="163">
        <f t="shared" ref="AZ191:AZ199" si="200">ROUND((+AX191+AY191)*F191,0)</f>
        <v>3528794</v>
      </c>
      <c r="BA191" s="260"/>
      <c r="BB191" s="291">
        <f t="shared" si="141"/>
        <v>-39300</v>
      </c>
      <c r="BD191" s="163" cm="1">
        <f t="array" ref="BD191">+ROUND(AVERAGE(SMALL((G191,M191,S191,Y191),{1;2})),0)</f>
        <v>120700</v>
      </c>
      <c r="BE191" s="163">
        <f t="shared" ref="BE191:BE254" si="201">+ROUND(BD191*19%,0)</f>
        <v>22933</v>
      </c>
      <c r="BF191" s="163">
        <f t="shared" si="159"/>
        <v>2729027</v>
      </c>
      <c r="BG191" s="163" cm="1">
        <f t="array" ref="BG191">+ROUND(AVERAGE(SMALL((J191,S191,AB191),{1;2})),0)</f>
        <v>156120</v>
      </c>
      <c r="BH191" s="163">
        <f t="shared" si="177"/>
        <v>29663</v>
      </c>
      <c r="BI191" s="163">
        <f t="shared" si="197"/>
        <v>3529877</v>
      </c>
      <c r="BK191" s="166">
        <f t="shared" si="193"/>
        <v>155457</v>
      </c>
      <c r="BL191" s="167">
        <f t="shared" si="178"/>
        <v>29537</v>
      </c>
      <c r="BM191" s="296">
        <f t="shared" si="194"/>
        <v>3514886</v>
      </c>
      <c r="BN191" s="166"/>
      <c r="BO191" s="167"/>
      <c r="BP191" s="296"/>
      <c r="BR191" s="168">
        <f t="shared" si="195"/>
        <v>104732</v>
      </c>
      <c r="BS191" s="169">
        <f t="shared" si="150"/>
        <v>98406</v>
      </c>
      <c r="BT191" s="170">
        <f t="shared" si="151"/>
        <v>307870</v>
      </c>
      <c r="BU191" s="168">
        <f t="shared" si="179"/>
        <v>121968</v>
      </c>
      <c r="BV191" s="169">
        <f t="shared" si="164"/>
        <v>34152</v>
      </c>
      <c r="BW191" s="170">
        <f t="shared" si="165"/>
        <v>278088</v>
      </c>
    </row>
    <row r="192" spans="2:75" s="131" customFormat="1" ht="39" customHeight="1" x14ac:dyDescent="0.25">
      <c r="B192" s="334">
        <v>172</v>
      </c>
      <c r="C192" s="505"/>
      <c r="D192" s="206" t="s">
        <v>171</v>
      </c>
      <c r="E192" s="505"/>
      <c r="F192" s="206">
        <v>10</v>
      </c>
      <c r="G192" s="204">
        <v>137500</v>
      </c>
      <c r="H192" s="200">
        <f t="shared" si="142"/>
        <v>26125</v>
      </c>
      <c r="I192" s="201">
        <f t="shared" si="143"/>
        <v>1636250</v>
      </c>
      <c r="J192" s="243">
        <v>215050.00000000003</v>
      </c>
      <c r="K192" s="212">
        <f t="shared" si="198"/>
        <v>40860</v>
      </c>
      <c r="L192" s="254">
        <f t="shared" si="199"/>
        <v>2559100</v>
      </c>
      <c r="M192" s="257">
        <f t="shared" si="156"/>
        <v>298500</v>
      </c>
      <c r="N192" s="201">
        <f t="shared" si="166"/>
        <v>56715</v>
      </c>
      <c r="O192" s="201">
        <v>2985000</v>
      </c>
      <c r="P192" s="131" t="s">
        <v>218</v>
      </c>
      <c r="Q192" s="131" t="s">
        <v>218</v>
      </c>
      <c r="R192" s="131" t="s">
        <v>218</v>
      </c>
      <c r="S192" s="261">
        <v>200000</v>
      </c>
      <c r="T192" s="205">
        <f t="shared" si="170"/>
        <v>38000</v>
      </c>
      <c r="U192" s="203">
        <f t="shared" si="171"/>
        <v>2380000</v>
      </c>
      <c r="V192" s="131" t="s">
        <v>218</v>
      </c>
      <c r="W192" s="131" t="s">
        <v>218</v>
      </c>
      <c r="X192" s="131" t="s">
        <v>218</v>
      </c>
      <c r="Y192" s="204">
        <v>323860</v>
      </c>
      <c r="Z192" s="204">
        <f t="shared" si="172"/>
        <v>61533</v>
      </c>
      <c r="AA192" s="204">
        <f t="shared" si="173"/>
        <v>3853930</v>
      </c>
      <c r="AB192" s="131" t="s">
        <v>218</v>
      </c>
      <c r="AC192" s="131" t="s">
        <v>218</v>
      </c>
      <c r="AD192" s="131" t="s">
        <v>218</v>
      </c>
      <c r="AE192" s="164" cm="1">
        <f t="array" ref="AE192">+ROUND(AVERAGE(SMALL((G192,M192,S192,Y192),{1;2})),0)</f>
        <v>168750</v>
      </c>
      <c r="AF192" s="162">
        <f t="shared" si="180"/>
        <v>32063</v>
      </c>
      <c r="AG192" s="163">
        <f t="shared" si="186"/>
        <v>2008130</v>
      </c>
      <c r="AH192" s="163">
        <v>0</v>
      </c>
      <c r="AI192" s="163">
        <f t="shared" ref="AI192:AI205" si="202">+ROUND(AH192*19%,0)</f>
        <v>0</v>
      </c>
      <c r="AJ192" s="328">
        <f t="shared" si="167"/>
        <v>0</v>
      </c>
      <c r="AK192" s="286"/>
      <c r="AL192" s="162">
        <f t="shared" si="174"/>
        <v>253287</v>
      </c>
      <c r="AM192" s="163">
        <f t="shared" si="147"/>
        <v>48125</v>
      </c>
      <c r="AN192" s="163">
        <f t="shared" si="138"/>
        <v>3014120</v>
      </c>
      <c r="AO192" s="163">
        <f t="shared" si="175"/>
        <v>207525</v>
      </c>
      <c r="AP192" s="163">
        <f t="shared" ref="AP192:AP199" si="203">+ROUND(AO192*19%,0)</f>
        <v>39430</v>
      </c>
      <c r="AQ192" s="163">
        <f t="shared" si="196"/>
        <v>2469550</v>
      </c>
      <c r="AR192" s="260"/>
      <c r="AS192" s="290">
        <f t="shared" si="139"/>
        <v>-99383</v>
      </c>
      <c r="AT192" s="165"/>
      <c r="AU192" s="164">
        <f t="shared" si="168"/>
        <v>236883</v>
      </c>
      <c r="AV192" s="162">
        <f t="shared" si="148"/>
        <v>45008</v>
      </c>
      <c r="AW192" s="163">
        <f t="shared" si="140"/>
        <v>2818910</v>
      </c>
      <c r="AX192" s="163">
        <f t="shared" si="176"/>
        <v>207389</v>
      </c>
      <c r="AY192" s="163">
        <f t="shared" ref="AY192:AY199" si="204">+ROUND(AX192*19%,0)</f>
        <v>39404</v>
      </c>
      <c r="AZ192" s="163">
        <f t="shared" si="200"/>
        <v>2467930</v>
      </c>
      <c r="BA192" s="260"/>
      <c r="BB192" s="291">
        <f t="shared" si="141"/>
        <v>-31250</v>
      </c>
      <c r="BD192" s="163" cm="1">
        <f t="array" ref="BD192">+ROUND(AVERAGE(SMALL((G192,M192,S192,Y192),{1;2})),0)</f>
        <v>168750</v>
      </c>
      <c r="BE192" s="163">
        <f t="shared" si="201"/>
        <v>32063</v>
      </c>
      <c r="BF192" s="163">
        <f t="shared" si="159"/>
        <v>2008130</v>
      </c>
      <c r="BG192" s="163" cm="1">
        <f t="array" ref="BG192">+ROUND(AVERAGE(SMALL((J192,S192,AB192),{1;2})),0)</f>
        <v>207525</v>
      </c>
      <c r="BH192" s="163">
        <f t="shared" si="177"/>
        <v>39430</v>
      </c>
      <c r="BI192" s="163">
        <f t="shared" si="197"/>
        <v>2469550</v>
      </c>
      <c r="BK192" s="166">
        <f t="shared" si="193"/>
        <v>230680</v>
      </c>
      <c r="BL192" s="167">
        <f t="shared" si="178"/>
        <v>43829</v>
      </c>
      <c r="BM192" s="296">
        <f t="shared" si="194"/>
        <v>2745090</v>
      </c>
      <c r="BN192" s="166"/>
      <c r="BO192" s="167"/>
      <c r="BP192" s="296"/>
      <c r="BR192" s="168">
        <f t="shared" si="195"/>
        <v>131776</v>
      </c>
      <c r="BS192" s="169">
        <f t="shared" si="150"/>
        <v>121511</v>
      </c>
      <c r="BT192" s="170">
        <f t="shared" si="151"/>
        <v>385063</v>
      </c>
      <c r="BU192" s="168">
        <f t="shared" si="179"/>
        <v>126571</v>
      </c>
      <c r="BV192" s="169">
        <f t="shared" si="164"/>
        <v>80954</v>
      </c>
      <c r="BW192" s="170">
        <f t="shared" si="165"/>
        <v>334096</v>
      </c>
    </row>
    <row r="193" spans="2:75" s="131" customFormat="1" ht="39" customHeight="1" x14ac:dyDescent="0.25">
      <c r="B193" s="334">
        <v>173</v>
      </c>
      <c r="C193" s="505"/>
      <c r="D193" s="206" t="s">
        <v>172</v>
      </c>
      <c r="E193" s="505"/>
      <c r="F193" s="206">
        <v>22</v>
      </c>
      <c r="G193" s="204">
        <v>90200</v>
      </c>
      <c r="H193" s="200">
        <f t="shared" si="142"/>
        <v>17138</v>
      </c>
      <c r="I193" s="201">
        <f t="shared" si="143"/>
        <v>2361436</v>
      </c>
      <c r="J193" s="243">
        <v>165220</v>
      </c>
      <c r="K193" s="212">
        <f t="shared" si="198"/>
        <v>31392</v>
      </c>
      <c r="L193" s="254">
        <f t="shared" si="199"/>
        <v>4325464</v>
      </c>
      <c r="M193" s="257">
        <f t="shared" si="156"/>
        <v>298500</v>
      </c>
      <c r="N193" s="201">
        <f t="shared" si="166"/>
        <v>56715</v>
      </c>
      <c r="O193" s="201">
        <v>6567000</v>
      </c>
      <c r="P193" s="131" t="s">
        <v>218</v>
      </c>
      <c r="Q193" s="131" t="s">
        <v>218</v>
      </c>
      <c r="R193" s="131" t="s">
        <v>218</v>
      </c>
      <c r="S193" s="279">
        <v>130000</v>
      </c>
      <c r="T193" s="205">
        <f t="shared" si="170"/>
        <v>24700</v>
      </c>
      <c r="U193" s="203">
        <f t="shared" si="171"/>
        <v>3403400</v>
      </c>
      <c r="V193" s="131" t="s">
        <v>218</v>
      </c>
      <c r="W193" s="131" t="s">
        <v>218</v>
      </c>
      <c r="X193" s="131" t="s">
        <v>218</v>
      </c>
      <c r="Y193" s="204">
        <v>264342</v>
      </c>
      <c r="Z193" s="204">
        <f t="shared" si="172"/>
        <v>50225</v>
      </c>
      <c r="AA193" s="204">
        <f t="shared" si="173"/>
        <v>6920474</v>
      </c>
      <c r="AB193" s="131" t="s">
        <v>218</v>
      </c>
      <c r="AC193" s="131" t="s">
        <v>218</v>
      </c>
      <c r="AD193" s="131" t="s">
        <v>218</v>
      </c>
      <c r="AE193" s="164" cm="1">
        <f t="array" ref="AE193">+ROUND(AVERAGE(SMALL((G193,M193,S193,Y193),{1;2})),0)</f>
        <v>110100</v>
      </c>
      <c r="AF193" s="162">
        <f t="shared" si="180"/>
        <v>20919</v>
      </c>
      <c r="AG193" s="163">
        <f t="shared" si="186"/>
        <v>2882418</v>
      </c>
      <c r="AH193" s="163">
        <v>0</v>
      </c>
      <c r="AI193" s="163">
        <f t="shared" si="202"/>
        <v>0</v>
      </c>
      <c r="AJ193" s="328">
        <f t="shared" si="167"/>
        <v>0</v>
      </c>
      <c r="AK193" s="286"/>
      <c r="AL193" s="162">
        <f t="shared" si="174"/>
        <v>217681</v>
      </c>
      <c r="AM193" s="163">
        <f t="shared" si="147"/>
        <v>41359</v>
      </c>
      <c r="AN193" s="163">
        <f t="shared" si="138"/>
        <v>5698880</v>
      </c>
      <c r="AO193" s="163">
        <f t="shared" si="175"/>
        <v>147610</v>
      </c>
      <c r="AP193" s="163">
        <f t="shared" si="203"/>
        <v>28046</v>
      </c>
      <c r="AQ193" s="163">
        <f t="shared" si="196"/>
        <v>3864432</v>
      </c>
      <c r="AR193" s="260"/>
      <c r="AS193" s="290">
        <f t="shared" si="139"/>
        <v>-102156</v>
      </c>
      <c r="AT193" s="165"/>
      <c r="AU193" s="164">
        <f t="shared" si="168"/>
        <v>192356</v>
      </c>
      <c r="AV193" s="162">
        <f t="shared" si="148"/>
        <v>36548</v>
      </c>
      <c r="AW193" s="163">
        <f t="shared" si="140"/>
        <v>5035888</v>
      </c>
      <c r="AX193" s="163">
        <f t="shared" si="176"/>
        <v>146556</v>
      </c>
      <c r="AY193" s="163">
        <f t="shared" si="204"/>
        <v>27846</v>
      </c>
      <c r="AZ193" s="163">
        <f t="shared" si="200"/>
        <v>3836844</v>
      </c>
      <c r="BA193" s="260"/>
      <c r="BB193" s="291">
        <f t="shared" si="141"/>
        <v>-19900</v>
      </c>
      <c r="BD193" s="163" cm="1">
        <f t="array" ref="BD193">+ROUND(AVERAGE(SMALL((G193,M193,S193,Y193),{1;2})),0)</f>
        <v>110100</v>
      </c>
      <c r="BE193" s="163">
        <f t="shared" si="201"/>
        <v>20919</v>
      </c>
      <c r="BF193" s="163">
        <f t="shared" si="159"/>
        <v>2882418</v>
      </c>
      <c r="BG193" s="163" cm="1">
        <f t="array" ref="BG193">+ROUND(AVERAGE(SMALL((J193,S193,AB193),{1;2})),0)</f>
        <v>147610</v>
      </c>
      <c r="BH193" s="163">
        <f t="shared" si="177"/>
        <v>28046</v>
      </c>
      <c r="BI193" s="163">
        <f t="shared" si="197"/>
        <v>3864432</v>
      </c>
      <c r="BK193" s="166">
        <f t="shared" si="193"/>
        <v>177271</v>
      </c>
      <c r="BL193" s="167">
        <f t="shared" si="178"/>
        <v>33681</v>
      </c>
      <c r="BM193" s="296">
        <f t="shared" si="194"/>
        <v>4640944</v>
      </c>
      <c r="BN193" s="166"/>
      <c r="BO193" s="167"/>
      <c r="BP193" s="296"/>
      <c r="BR193" s="168">
        <f t="shared" si="195"/>
        <v>123137</v>
      </c>
      <c r="BS193" s="169">
        <f t="shared" si="150"/>
        <v>94544</v>
      </c>
      <c r="BT193" s="170">
        <f t="shared" si="151"/>
        <v>340818</v>
      </c>
      <c r="BU193" s="168">
        <f t="shared" si="179"/>
        <v>122711</v>
      </c>
      <c r="BV193" s="169">
        <f t="shared" si="164"/>
        <v>24899</v>
      </c>
      <c r="BW193" s="170">
        <f t="shared" si="165"/>
        <v>270321</v>
      </c>
    </row>
    <row r="194" spans="2:75" s="131" customFormat="1" ht="39" customHeight="1" x14ac:dyDescent="0.25">
      <c r="B194" s="334">
        <v>174</v>
      </c>
      <c r="C194" s="505"/>
      <c r="D194" s="206" t="s">
        <v>173</v>
      </c>
      <c r="E194" s="505"/>
      <c r="F194" s="206">
        <v>21</v>
      </c>
      <c r="G194" s="204">
        <v>99000</v>
      </c>
      <c r="H194" s="200">
        <f t="shared" si="142"/>
        <v>18810</v>
      </c>
      <c r="I194" s="201">
        <f t="shared" si="143"/>
        <v>2474010</v>
      </c>
      <c r="J194" s="243">
        <v>163900</v>
      </c>
      <c r="K194" s="212">
        <f t="shared" si="198"/>
        <v>31141</v>
      </c>
      <c r="L194" s="254">
        <f t="shared" si="199"/>
        <v>4095861</v>
      </c>
      <c r="M194" s="257">
        <f t="shared" si="156"/>
        <v>298500</v>
      </c>
      <c r="N194" s="201">
        <f t="shared" si="166"/>
        <v>56715</v>
      </c>
      <c r="O194" s="201">
        <v>6268500</v>
      </c>
      <c r="P194" s="131" t="s">
        <v>218</v>
      </c>
      <c r="Q194" s="131" t="s">
        <v>218</v>
      </c>
      <c r="R194" s="131" t="s">
        <v>218</v>
      </c>
      <c r="S194" s="261">
        <v>175000</v>
      </c>
      <c r="T194" s="205">
        <f t="shared" si="170"/>
        <v>33250</v>
      </c>
      <c r="U194" s="203">
        <f t="shared" si="171"/>
        <v>4373250</v>
      </c>
      <c r="V194" s="131" t="s">
        <v>218</v>
      </c>
      <c r="W194" s="131" t="s">
        <v>218</v>
      </c>
      <c r="X194" s="131" t="s">
        <v>218</v>
      </c>
      <c r="Y194" s="204">
        <v>210003</v>
      </c>
      <c r="Z194" s="204">
        <f t="shared" si="172"/>
        <v>39901</v>
      </c>
      <c r="AA194" s="204">
        <f t="shared" si="173"/>
        <v>5247984</v>
      </c>
      <c r="AB194" s="131" t="s">
        <v>218</v>
      </c>
      <c r="AC194" s="131" t="s">
        <v>218</v>
      </c>
      <c r="AD194" s="131" t="s">
        <v>218</v>
      </c>
      <c r="AE194" s="164" cm="1">
        <f t="array" ref="AE194">+ROUND(AVERAGE(SMALL((G194,M194,S194,Y194),{1;2})),0)</f>
        <v>137000</v>
      </c>
      <c r="AF194" s="162">
        <f t="shared" si="180"/>
        <v>26030</v>
      </c>
      <c r="AG194" s="163">
        <f t="shared" si="186"/>
        <v>3423630</v>
      </c>
      <c r="AH194" s="163">
        <v>0</v>
      </c>
      <c r="AI194" s="163">
        <f t="shared" si="202"/>
        <v>0</v>
      </c>
      <c r="AJ194" s="328">
        <f t="shared" si="167"/>
        <v>0</v>
      </c>
      <c r="AK194" s="286"/>
      <c r="AL194" s="162">
        <f t="shared" si="174"/>
        <v>202501</v>
      </c>
      <c r="AM194" s="163">
        <f t="shared" si="147"/>
        <v>38475</v>
      </c>
      <c r="AN194" s="163">
        <f t="shared" si="138"/>
        <v>5060496</v>
      </c>
      <c r="AO194" s="163">
        <f t="shared" si="175"/>
        <v>169450</v>
      </c>
      <c r="AP194" s="163">
        <f t="shared" si="203"/>
        <v>32196</v>
      </c>
      <c r="AQ194" s="163">
        <f t="shared" si="196"/>
        <v>4234566</v>
      </c>
      <c r="AR194" s="260"/>
      <c r="AS194" s="290">
        <f t="shared" si="139"/>
        <v>-84767</v>
      </c>
      <c r="AT194" s="165"/>
      <c r="AU194" s="164">
        <f t="shared" si="168"/>
        <v>183767</v>
      </c>
      <c r="AV194" s="162">
        <f t="shared" si="148"/>
        <v>34916</v>
      </c>
      <c r="AW194" s="163">
        <f t="shared" si="140"/>
        <v>4592343</v>
      </c>
      <c r="AX194" s="163">
        <f t="shared" si="176"/>
        <v>169359</v>
      </c>
      <c r="AY194" s="163">
        <f t="shared" si="204"/>
        <v>32178</v>
      </c>
      <c r="AZ194" s="163">
        <f t="shared" si="200"/>
        <v>4232277</v>
      </c>
      <c r="BA194" s="260"/>
      <c r="BB194" s="291">
        <f t="shared" si="141"/>
        <v>-38000</v>
      </c>
      <c r="BD194" s="163" cm="1">
        <f t="array" ref="BD194">+ROUND(AVERAGE(SMALL((G194,M194,S194,Y194),{1;2})),0)</f>
        <v>137000</v>
      </c>
      <c r="BE194" s="163">
        <f t="shared" si="201"/>
        <v>26030</v>
      </c>
      <c r="BF194" s="163">
        <f t="shared" si="159"/>
        <v>3423630</v>
      </c>
      <c r="BG194" s="163" cm="1">
        <f t="array" ref="BG194">+ROUND(AVERAGE(SMALL((J194,S194,AB194),{1;2})),0)</f>
        <v>169450</v>
      </c>
      <c r="BH194" s="163">
        <f t="shared" si="177"/>
        <v>32196</v>
      </c>
      <c r="BI194" s="163">
        <f t="shared" si="197"/>
        <v>4234566</v>
      </c>
      <c r="BK194" s="166">
        <f t="shared" si="193"/>
        <v>154502</v>
      </c>
      <c r="BL194" s="167">
        <f t="shared" si="178"/>
        <v>29355</v>
      </c>
      <c r="BM194" s="296">
        <f t="shared" si="194"/>
        <v>3860997</v>
      </c>
      <c r="BN194" s="166"/>
      <c r="BO194" s="167"/>
      <c r="BP194" s="296"/>
      <c r="BR194" s="168">
        <f t="shared" si="195"/>
        <v>78491</v>
      </c>
      <c r="BS194" s="169">
        <f t="shared" si="150"/>
        <v>124010</v>
      </c>
      <c r="BT194" s="170">
        <f t="shared" si="151"/>
        <v>280992</v>
      </c>
      <c r="BU194" s="168">
        <f t="shared" si="179"/>
        <v>122503</v>
      </c>
      <c r="BV194" s="169">
        <f t="shared" si="164"/>
        <v>46947</v>
      </c>
      <c r="BW194" s="170">
        <f t="shared" si="165"/>
        <v>291953</v>
      </c>
    </row>
    <row r="195" spans="2:75" s="131" customFormat="1" ht="39" customHeight="1" x14ac:dyDescent="0.25">
      <c r="B195" s="334">
        <v>175</v>
      </c>
      <c r="C195" s="505"/>
      <c r="D195" s="206" t="s">
        <v>174</v>
      </c>
      <c r="E195" s="505"/>
      <c r="F195" s="206">
        <v>26</v>
      </c>
      <c r="G195" s="204">
        <v>79200</v>
      </c>
      <c r="H195" s="200">
        <f t="shared" si="142"/>
        <v>15048</v>
      </c>
      <c r="I195" s="201">
        <f t="shared" si="143"/>
        <v>2450448</v>
      </c>
      <c r="J195" s="243">
        <v>149820</v>
      </c>
      <c r="K195" s="212">
        <f t="shared" si="198"/>
        <v>28466</v>
      </c>
      <c r="L195" s="254">
        <f t="shared" si="199"/>
        <v>4635436</v>
      </c>
      <c r="M195" s="257">
        <f t="shared" si="156"/>
        <v>298500</v>
      </c>
      <c r="N195" s="201">
        <f t="shared" si="166"/>
        <v>56715</v>
      </c>
      <c r="O195" s="201">
        <v>7761000</v>
      </c>
      <c r="P195" s="131" t="s">
        <v>218</v>
      </c>
      <c r="Q195" s="131" t="s">
        <v>218</v>
      </c>
      <c r="R195" s="131" t="s">
        <v>218</v>
      </c>
      <c r="S195" s="279">
        <v>130000</v>
      </c>
      <c r="T195" s="205">
        <f t="shared" si="170"/>
        <v>24700</v>
      </c>
      <c r="U195" s="203">
        <f t="shared" si="171"/>
        <v>4022200</v>
      </c>
      <c r="V195" s="131" t="s">
        <v>218</v>
      </c>
      <c r="W195" s="131" t="s">
        <v>218</v>
      </c>
      <c r="X195" s="131" t="s">
        <v>218</v>
      </c>
      <c r="Y195" s="204">
        <v>211187</v>
      </c>
      <c r="Z195" s="204">
        <f t="shared" si="172"/>
        <v>40126</v>
      </c>
      <c r="AA195" s="204">
        <f t="shared" si="173"/>
        <v>6534138</v>
      </c>
      <c r="AB195" s="131" t="s">
        <v>218</v>
      </c>
      <c r="AC195" s="131" t="s">
        <v>218</v>
      </c>
      <c r="AD195" s="131" t="s">
        <v>218</v>
      </c>
      <c r="AE195" s="164" cm="1">
        <f t="array" ref="AE195">+ROUND(AVERAGE(SMALL((G195,M195,S195,Y195),{1;2})),0)</f>
        <v>104600</v>
      </c>
      <c r="AF195" s="162">
        <f t="shared" si="180"/>
        <v>19874</v>
      </c>
      <c r="AG195" s="163">
        <f t="shared" si="186"/>
        <v>3236324</v>
      </c>
      <c r="AH195" s="163">
        <v>0</v>
      </c>
      <c r="AI195" s="163">
        <f t="shared" si="202"/>
        <v>0</v>
      </c>
      <c r="AJ195" s="328">
        <f t="shared" si="167"/>
        <v>0</v>
      </c>
      <c r="AK195" s="286"/>
      <c r="AL195" s="162">
        <f t="shared" si="174"/>
        <v>196296</v>
      </c>
      <c r="AM195" s="163">
        <f t="shared" si="147"/>
        <v>37296</v>
      </c>
      <c r="AN195" s="163">
        <f t="shared" si="138"/>
        <v>6073392</v>
      </c>
      <c r="AO195" s="163">
        <f t="shared" si="175"/>
        <v>139910</v>
      </c>
      <c r="AP195" s="163">
        <f t="shared" si="203"/>
        <v>26583</v>
      </c>
      <c r="AQ195" s="163">
        <f t="shared" si="196"/>
        <v>4328818</v>
      </c>
      <c r="AR195" s="260"/>
      <c r="AS195" s="290">
        <f t="shared" si="139"/>
        <v>-91714</v>
      </c>
      <c r="AT195" s="165"/>
      <c r="AU195" s="164">
        <f t="shared" si="168"/>
        <v>170914</v>
      </c>
      <c r="AV195" s="162">
        <f t="shared" si="148"/>
        <v>32474</v>
      </c>
      <c r="AW195" s="163">
        <f t="shared" si="140"/>
        <v>5288088</v>
      </c>
      <c r="AX195" s="163">
        <f t="shared" si="176"/>
        <v>139559</v>
      </c>
      <c r="AY195" s="163">
        <f t="shared" si="204"/>
        <v>26516</v>
      </c>
      <c r="AZ195" s="163">
        <f t="shared" si="200"/>
        <v>4317950</v>
      </c>
      <c r="BA195" s="260"/>
      <c r="BB195" s="291">
        <f t="shared" si="141"/>
        <v>-25400</v>
      </c>
      <c r="BD195" s="163" cm="1">
        <f t="array" ref="BD195">+ROUND(AVERAGE(SMALL((G195,M195,S195,Y195),{1;2})),0)</f>
        <v>104600</v>
      </c>
      <c r="BE195" s="163">
        <f t="shared" si="201"/>
        <v>19874</v>
      </c>
      <c r="BF195" s="163">
        <f t="shared" ref="BF195:BF226" si="205">ROUND((BD195+BE195)*F195,0)</f>
        <v>3236324</v>
      </c>
      <c r="BG195" s="163" cm="1">
        <f t="array" ref="BG195">+ROUND(AVERAGE(SMALL((J195,S195,AB195),{1;2})),0)</f>
        <v>139910</v>
      </c>
      <c r="BH195" s="163">
        <f t="shared" si="177"/>
        <v>26583</v>
      </c>
      <c r="BI195" s="163">
        <f t="shared" si="197"/>
        <v>4328818</v>
      </c>
      <c r="BK195" s="166">
        <f t="shared" si="193"/>
        <v>145194</v>
      </c>
      <c r="BL195" s="167">
        <f t="shared" si="178"/>
        <v>27587</v>
      </c>
      <c r="BM195" s="296">
        <f t="shared" si="194"/>
        <v>4492306</v>
      </c>
      <c r="BN195" s="166"/>
      <c r="BO195" s="167"/>
      <c r="BP195" s="296"/>
      <c r="BR195" s="168">
        <f t="shared" si="195"/>
        <v>93329</v>
      </c>
      <c r="BS195" s="169">
        <f t="shared" si="150"/>
        <v>102967</v>
      </c>
      <c r="BT195" s="170">
        <f t="shared" si="151"/>
        <v>289625</v>
      </c>
      <c r="BU195" s="168">
        <f t="shared" si="179"/>
        <v>122249</v>
      </c>
      <c r="BV195" s="169">
        <f t="shared" si="164"/>
        <v>17661</v>
      </c>
      <c r="BW195" s="170">
        <f t="shared" si="165"/>
        <v>262159</v>
      </c>
    </row>
    <row r="196" spans="2:75" s="131" customFormat="1" ht="39" customHeight="1" x14ac:dyDescent="0.25">
      <c r="B196" s="334">
        <v>176</v>
      </c>
      <c r="C196" s="505"/>
      <c r="D196" s="206" t="s">
        <v>175</v>
      </c>
      <c r="E196" s="505"/>
      <c r="F196" s="206">
        <v>23</v>
      </c>
      <c r="G196" s="204">
        <v>132000</v>
      </c>
      <c r="H196" s="200">
        <f t="shared" si="142"/>
        <v>25080</v>
      </c>
      <c r="I196" s="201">
        <f t="shared" si="143"/>
        <v>3612840</v>
      </c>
      <c r="J196" s="243">
        <v>211200.00000000003</v>
      </c>
      <c r="K196" s="212">
        <f t="shared" si="198"/>
        <v>40128</v>
      </c>
      <c r="L196" s="254">
        <f t="shared" si="199"/>
        <v>5780544</v>
      </c>
      <c r="M196" s="257">
        <f t="shared" si="156"/>
        <v>298500</v>
      </c>
      <c r="N196" s="201">
        <f t="shared" si="166"/>
        <v>56715</v>
      </c>
      <c r="O196" s="201">
        <v>6865500</v>
      </c>
      <c r="P196" s="131" t="s">
        <v>218</v>
      </c>
      <c r="Q196" s="131" t="s">
        <v>218</v>
      </c>
      <c r="R196" s="131" t="s">
        <v>218</v>
      </c>
      <c r="S196" s="261">
        <v>230000</v>
      </c>
      <c r="T196" s="205">
        <f t="shared" si="170"/>
        <v>43700</v>
      </c>
      <c r="U196" s="203">
        <f t="shared" si="171"/>
        <v>6295100</v>
      </c>
      <c r="V196" s="131" t="s">
        <v>218</v>
      </c>
      <c r="W196" s="131" t="s">
        <v>218</v>
      </c>
      <c r="X196" s="131" t="s">
        <v>218</v>
      </c>
      <c r="Y196" s="204">
        <v>261273</v>
      </c>
      <c r="Z196" s="204">
        <f t="shared" si="172"/>
        <v>49642</v>
      </c>
      <c r="AA196" s="204">
        <f t="shared" si="173"/>
        <v>7151045</v>
      </c>
      <c r="AB196" s="131" t="s">
        <v>218</v>
      </c>
      <c r="AC196" s="131" t="s">
        <v>218</v>
      </c>
      <c r="AD196" s="131" t="s">
        <v>218</v>
      </c>
      <c r="AE196" s="164" cm="1">
        <f t="array" ref="AE196">+ROUND(AVERAGE(SMALL((G196,M196,S196,Y196),{1;2})),0)</f>
        <v>181000</v>
      </c>
      <c r="AF196" s="162">
        <f t="shared" si="180"/>
        <v>34390</v>
      </c>
      <c r="AG196" s="163">
        <f t="shared" si="186"/>
        <v>4953970</v>
      </c>
      <c r="AH196" s="163">
        <v>0</v>
      </c>
      <c r="AI196" s="163">
        <f t="shared" si="202"/>
        <v>0</v>
      </c>
      <c r="AJ196" s="328">
        <f t="shared" si="167"/>
        <v>0</v>
      </c>
      <c r="AK196" s="286"/>
      <c r="AL196" s="162">
        <f t="shared" si="174"/>
        <v>230591</v>
      </c>
      <c r="AM196" s="163">
        <f t="shared" si="147"/>
        <v>43812</v>
      </c>
      <c r="AN196" s="163">
        <f t="shared" si="138"/>
        <v>6311269</v>
      </c>
      <c r="AO196" s="163">
        <f t="shared" si="175"/>
        <v>220600</v>
      </c>
      <c r="AP196" s="163">
        <f t="shared" si="203"/>
        <v>41914</v>
      </c>
      <c r="AQ196" s="163">
        <f t="shared" si="196"/>
        <v>6037822</v>
      </c>
      <c r="AR196" s="260"/>
      <c r="AS196" s="290">
        <f t="shared" si="139"/>
        <v>-85539</v>
      </c>
      <c r="AT196" s="165"/>
      <c r="AU196" s="164">
        <f t="shared" si="168"/>
        <v>217539</v>
      </c>
      <c r="AV196" s="162">
        <f t="shared" si="148"/>
        <v>41332</v>
      </c>
      <c r="AW196" s="163">
        <f t="shared" si="140"/>
        <v>5954033</v>
      </c>
      <c r="AX196" s="163">
        <f t="shared" si="176"/>
        <v>220400</v>
      </c>
      <c r="AY196" s="163">
        <f t="shared" si="204"/>
        <v>41876</v>
      </c>
      <c r="AZ196" s="163">
        <f t="shared" si="200"/>
        <v>6032348</v>
      </c>
      <c r="BA196" s="260"/>
      <c r="BB196" s="291">
        <f t="shared" si="141"/>
        <v>-49000</v>
      </c>
      <c r="BD196" s="163" cm="1">
        <f t="array" ref="BD196">+ROUND(AVERAGE(SMALL((G196,M196,S196,Y196),{1;2})),0)</f>
        <v>181000</v>
      </c>
      <c r="BE196" s="163">
        <f t="shared" si="201"/>
        <v>34390</v>
      </c>
      <c r="BF196" s="163">
        <f t="shared" si="205"/>
        <v>4953970</v>
      </c>
      <c r="BG196" s="163" cm="1">
        <f t="array" ref="BG196">+ROUND(AVERAGE(SMALL((J196,S196,AB196),{1;2})),0)</f>
        <v>220600</v>
      </c>
      <c r="BH196" s="163">
        <f t="shared" si="177"/>
        <v>41914</v>
      </c>
      <c r="BI196" s="163">
        <f t="shared" si="197"/>
        <v>6037822</v>
      </c>
      <c r="BK196" s="166">
        <f t="shared" si="193"/>
        <v>196637</v>
      </c>
      <c r="BL196" s="167">
        <f t="shared" si="178"/>
        <v>37361</v>
      </c>
      <c r="BM196" s="296">
        <f t="shared" si="194"/>
        <v>5381954</v>
      </c>
      <c r="BN196" s="166"/>
      <c r="BO196" s="167"/>
      <c r="BP196" s="296"/>
      <c r="BR196" s="168">
        <f t="shared" si="195"/>
        <v>91410</v>
      </c>
      <c r="BS196" s="169">
        <f t="shared" si="150"/>
        <v>139181</v>
      </c>
      <c r="BT196" s="170">
        <f t="shared" si="151"/>
        <v>322001</v>
      </c>
      <c r="BU196" s="168">
        <f t="shared" si="179"/>
        <v>128865</v>
      </c>
      <c r="BV196" s="169">
        <f t="shared" si="164"/>
        <v>91735</v>
      </c>
      <c r="BW196" s="170">
        <f t="shared" si="165"/>
        <v>349465</v>
      </c>
    </row>
    <row r="197" spans="2:75" s="131" customFormat="1" ht="39" customHeight="1" x14ac:dyDescent="0.25">
      <c r="B197" s="334">
        <v>177</v>
      </c>
      <c r="C197" s="505"/>
      <c r="D197" s="206" t="s">
        <v>176</v>
      </c>
      <c r="E197" s="505"/>
      <c r="F197" s="206">
        <v>23</v>
      </c>
      <c r="G197" s="204">
        <v>91300</v>
      </c>
      <c r="H197" s="200">
        <f t="shared" si="142"/>
        <v>17347</v>
      </c>
      <c r="I197" s="201">
        <f t="shared" si="143"/>
        <v>2498881</v>
      </c>
      <c r="J197" s="243">
        <v>166430</v>
      </c>
      <c r="K197" s="212">
        <f t="shared" si="198"/>
        <v>31622</v>
      </c>
      <c r="L197" s="254">
        <f t="shared" si="199"/>
        <v>4555196</v>
      </c>
      <c r="M197" s="257">
        <f t="shared" si="156"/>
        <v>298500</v>
      </c>
      <c r="N197" s="201">
        <f t="shared" si="166"/>
        <v>56715</v>
      </c>
      <c r="O197" s="201">
        <v>6865500</v>
      </c>
      <c r="P197" s="131" t="s">
        <v>218</v>
      </c>
      <c r="Q197" s="131" t="s">
        <v>218</v>
      </c>
      <c r="R197" s="131" t="s">
        <v>218</v>
      </c>
      <c r="S197" s="279">
        <v>190000</v>
      </c>
      <c r="T197" s="205">
        <f t="shared" si="170"/>
        <v>36100</v>
      </c>
      <c r="U197" s="203">
        <f t="shared" si="171"/>
        <v>5200300</v>
      </c>
      <c r="V197" s="131" t="s">
        <v>218</v>
      </c>
      <c r="W197" s="131" t="s">
        <v>218</v>
      </c>
      <c r="X197" s="131" t="s">
        <v>218</v>
      </c>
      <c r="Y197" s="204">
        <v>262720</v>
      </c>
      <c r="Z197" s="204">
        <f t="shared" si="172"/>
        <v>49917</v>
      </c>
      <c r="AA197" s="204">
        <f t="shared" si="173"/>
        <v>7190651</v>
      </c>
      <c r="AB197" s="131" t="s">
        <v>218</v>
      </c>
      <c r="AC197" s="131" t="s">
        <v>218</v>
      </c>
      <c r="AD197" s="131" t="s">
        <v>218</v>
      </c>
      <c r="AE197" s="164" cm="1">
        <f t="array" ref="AE197">+ROUND(AVERAGE(SMALL((G197,M197,S197,Y197),{1;2})),0)</f>
        <v>140650</v>
      </c>
      <c r="AF197" s="162">
        <f t="shared" si="180"/>
        <v>26724</v>
      </c>
      <c r="AG197" s="163">
        <f t="shared" si="186"/>
        <v>3849602</v>
      </c>
      <c r="AH197" s="163">
        <v>0</v>
      </c>
      <c r="AI197" s="163">
        <f t="shared" si="202"/>
        <v>0</v>
      </c>
      <c r="AJ197" s="328">
        <f t="shared" si="167"/>
        <v>0</v>
      </c>
      <c r="AK197" s="286"/>
      <c r="AL197" s="162">
        <f t="shared" si="174"/>
        <v>217507</v>
      </c>
      <c r="AM197" s="163">
        <f t="shared" si="147"/>
        <v>41326</v>
      </c>
      <c r="AN197" s="163">
        <f t="shared" si="138"/>
        <v>5953159</v>
      </c>
      <c r="AO197" s="163">
        <f t="shared" si="175"/>
        <v>178215</v>
      </c>
      <c r="AP197" s="163">
        <f t="shared" si="203"/>
        <v>33861</v>
      </c>
      <c r="AQ197" s="163">
        <f t="shared" si="196"/>
        <v>4877748</v>
      </c>
      <c r="AR197" s="260"/>
      <c r="AS197" s="290">
        <f t="shared" si="139"/>
        <v>-101439</v>
      </c>
      <c r="AT197" s="165"/>
      <c r="AU197" s="164">
        <f t="shared" si="168"/>
        <v>192739</v>
      </c>
      <c r="AV197" s="162">
        <f t="shared" si="148"/>
        <v>36620</v>
      </c>
      <c r="AW197" s="163">
        <f t="shared" si="140"/>
        <v>5275257</v>
      </c>
      <c r="AX197" s="163">
        <f t="shared" si="176"/>
        <v>177825</v>
      </c>
      <c r="AY197" s="163">
        <f t="shared" si="204"/>
        <v>33787</v>
      </c>
      <c r="AZ197" s="163">
        <f t="shared" si="200"/>
        <v>4867076</v>
      </c>
      <c r="BA197" s="260"/>
      <c r="BB197" s="291">
        <f t="shared" si="141"/>
        <v>-49350</v>
      </c>
      <c r="BD197" s="163" cm="1">
        <f t="array" ref="BD197">+ROUND(AVERAGE(SMALL((G197,M197,S197,Y197),{1;2})),0)</f>
        <v>140650</v>
      </c>
      <c r="BE197" s="163">
        <f t="shared" si="201"/>
        <v>26724</v>
      </c>
      <c r="BF197" s="163">
        <f t="shared" si="205"/>
        <v>3849602</v>
      </c>
      <c r="BG197" s="163" cm="1">
        <f t="array" ref="BG197">+ROUND(AVERAGE(SMALL((J197,S197,AB197),{1;2})),0)</f>
        <v>178215</v>
      </c>
      <c r="BH197" s="163">
        <f t="shared" si="177"/>
        <v>33861</v>
      </c>
      <c r="BI197" s="163">
        <f t="shared" si="197"/>
        <v>4877748</v>
      </c>
      <c r="BK197" s="166">
        <f t="shared" si="193"/>
        <v>177010</v>
      </c>
      <c r="BL197" s="167">
        <f t="shared" si="178"/>
        <v>33632</v>
      </c>
      <c r="BM197" s="296">
        <f t="shared" si="194"/>
        <v>4844766</v>
      </c>
      <c r="BN197" s="166"/>
      <c r="BO197" s="167"/>
      <c r="BP197" s="296"/>
      <c r="BR197" s="168">
        <f t="shared" si="195"/>
        <v>121212</v>
      </c>
      <c r="BS197" s="169">
        <f t="shared" si="150"/>
        <v>96295</v>
      </c>
      <c r="BT197" s="170">
        <f t="shared" si="151"/>
        <v>338719</v>
      </c>
      <c r="BU197" s="168">
        <f t="shared" si="179"/>
        <v>123380</v>
      </c>
      <c r="BV197" s="169">
        <f t="shared" si="164"/>
        <v>54835</v>
      </c>
      <c r="BW197" s="170">
        <f t="shared" si="165"/>
        <v>301595</v>
      </c>
    </row>
    <row r="198" spans="2:75" s="131" customFormat="1" ht="39" customHeight="1" x14ac:dyDescent="0.25">
      <c r="B198" s="334">
        <v>178</v>
      </c>
      <c r="C198" s="505"/>
      <c r="D198" s="206" t="s">
        <v>177</v>
      </c>
      <c r="E198" s="505"/>
      <c r="F198" s="206">
        <v>9</v>
      </c>
      <c r="G198" s="204">
        <v>102300</v>
      </c>
      <c r="H198" s="200">
        <f t="shared" si="142"/>
        <v>19437</v>
      </c>
      <c r="I198" s="201">
        <f t="shared" si="143"/>
        <v>1095633</v>
      </c>
      <c r="J198" s="243">
        <v>178530</v>
      </c>
      <c r="K198" s="212">
        <f t="shared" si="198"/>
        <v>33921</v>
      </c>
      <c r="L198" s="254">
        <f t="shared" si="199"/>
        <v>1912059</v>
      </c>
      <c r="M198" s="257">
        <f t="shared" si="156"/>
        <v>298500</v>
      </c>
      <c r="N198" s="201">
        <f t="shared" si="166"/>
        <v>56715</v>
      </c>
      <c r="O198" s="201">
        <v>2686500</v>
      </c>
      <c r="P198" s="131" t="s">
        <v>218</v>
      </c>
      <c r="Q198" s="131" t="s">
        <v>218</v>
      </c>
      <c r="R198" s="131" t="s">
        <v>218</v>
      </c>
      <c r="S198" s="261">
        <v>175000</v>
      </c>
      <c r="T198" s="205">
        <f t="shared" si="170"/>
        <v>33250</v>
      </c>
      <c r="U198" s="203">
        <f t="shared" si="171"/>
        <v>1874250</v>
      </c>
      <c r="V198" s="131" t="s">
        <v>218</v>
      </c>
      <c r="W198" s="131" t="s">
        <v>218</v>
      </c>
      <c r="X198" s="131" t="s">
        <v>218</v>
      </c>
      <c r="Y198" s="204">
        <v>406058</v>
      </c>
      <c r="Z198" s="204">
        <f t="shared" si="172"/>
        <v>77151</v>
      </c>
      <c r="AA198" s="204">
        <f t="shared" si="173"/>
        <v>4348881</v>
      </c>
      <c r="AB198" s="131" t="s">
        <v>218</v>
      </c>
      <c r="AC198" s="131" t="s">
        <v>218</v>
      </c>
      <c r="AD198" s="131" t="s">
        <v>218</v>
      </c>
      <c r="AE198" s="164" cm="1">
        <f t="array" ref="AE198">+ROUND(AVERAGE(SMALL((G198,M198,S198,Y198),{1;2})),0)</f>
        <v>138650</v>
      </c>
      <c r="AF198" s="162">
        <f t="shared" si="180"/>
        <v>26344</v>
      </c>
      <c r="AG198" s="163">
        <f t="shared" si="186"/>
        <v>1484946</v>
      </c>
      <c r="AH198" s="163">
        <v>0</v>
      </c>
      <c r="AI198" s="163">
        <f t="shared" si="202"/>
        <v>0</v>
      </c>
      <c r="AJ198" s="328">
        <f t="shared" si="167"/>
        <v>0</v>
      </c>
      <c r="AK198" s="286"/>
      <c r="AL198" s="162">
        <f t="shared" si="174"/>
        <v>268953</v>
      </c>
      <c r="AM198" s="163">
        <f t="shared" si="147"/>
        <v>51101</v>
      </c>
      <c r="AN198" s="163">
        <f t="shared" si="138"/>
        <v>2880486</v>
      </c>
      <c r="AO198" s="163">
        <f t="shared" si="175"/>
        <v>176765</v>
      </c>
      <c r="AP198" s="163">
        <f t="shared" si="203"/>
        <v>33585</v>
      </c>
      <c r="AQ198" s="163">
        <f t="shared" si="196"/>
        <v>1893150</v>
      </c>
      <c r="AR198" s="260"/>
      <c r="AS198" s="290">
        <f t="shared" si="139"/>
        <v>-129156</v>
      </c>
      <c r="AT198" s="165"/>
      <c r="AU198" s="164">
        <f t="shared" si="168"/>
        <v>231456</v>
      </c>
      <c r="AV198" s="162">
        <f t="shared" si="148"/>
        <v>43977</v>
      </c>
      <c r="AW198" s="163">
        <f t="shared" si="140"/>
        <v>2478897</v>
      </c>
      <c r="AX198" s="163">
        <f t="shared" si="176"/>
        <v>176756</v>
      </c>
      <c r="AY198" s="163">
        <f t="shared" si="204"/>
        <v>33584</v>
      </c>
      <c r="AZ198" s="163">
        <f t="shared" si="200"/>
        <v>1893060</v>
      </c>
      <c r="BA198" s="260"/>
      <c r="BB198" s="291">
        <f t="shared" si="141"/>
        <v>-36350</v>
      </c>
      <c r="BD198" s="163" cm="1">
        <f t="array" ref="BD198">+ROUND(AVERAGE(SMALL((G198,M198,S198,Y198),{1;2})),0)</f>
        <v>138650</v>
      </c>
      <c r="BE198" s="163">
        <f t="shared" si="201"/>
        <v>26344</v>
      </c>
      <c r="BF198" s="163">
        <f t="shared" si="205"/>
        <v>1484946</v>
      </c>
      <c r="BG198" s="163" cm="1">
        <f t="array" ref="BG198">+ROUND(AVERAGE(SMALL((J198,S198,AB198),{1;2})),0)</f>
        <v>176765</v>
      </c>
      <c r="BH198" s="163">
        <f t="shared" si="177"/>
        <v>33585</v>
      </c>
      <c r="BI198" s="163">
        <f t="shared" si="197"/>
        <v>1893150</v>
      </c>
      <c r="BK198" s="166">
        <f t="shared" si="193"/>
        <v>254179</v>
      </c>
      <c r="BL198" s="167">
        <f t="shared" si="178"/>
        <v>48294</v>
      </c>
      <c r="BM198" s="296">
        <f t="shared" si="194"/>
        <v>2722257</v>
      </c>
      <c r="BN198" s="166"/>
      <c r="BO198" s="167"/>
      <c r="BP198" s="296"/>
      <c r="BR198" s="168">
        <f t="shared" si="195"/>
        <v>214789</v>
      </c>
      <c r="BS198" s="169">
        <f t="shared" si="150"/>
        <v>54164</v>
      </c>
      <c r="BT198" s="170">
        <f t="shared" si="151"/>
        <v>483742</v>
      </c>
      <c r="BU198" s="168">
        <f t="shared" si="179"/>
        <v>122902</v>
      </c>
      <c r="BV198" s="169">
        <f t="shared" si="164"/>
        <v>53863</v>
      </c>
      <c r="BW198" s="170">
        <f t="shared" si="165"/>
        <v>299667</v>
      </c>
    </row>
    <row r="199" spans="2:75" s="131" customFormat="1" ht="39" customHeight="1" x14ac:dyDescent="0.25">
      <c r="B199" s="334">
        <v>179</v>
      </c>
      <c r="C199" s="505"/>
      <c r="D199" s="206" t="s">
        <v>178</v>
      </c>
      <c r="E199" s="505"/>
      <c r="F199" s="206">
        <v>8</v>
      </c>
      <c r="G199" s="204">
        <v>148500</v>
      </c>
      <c r="H199" s="200">
        <f t="shared" si="142"/>
        <v>28215</v>
      </c>
      <c r="I199" s="201">
        <f t="shared" si="143"/>
        <v>1413720</v>
      </c>
      <c r="J199" s="243">
        <v>229350.00000000003</v>
      </c>
      <c r="K199" s="212">
        <f t="shared" si="198"/>
        <v>43577</v>
      </c>
      <c r="L199" s="254">
        <f t="shared" si="199"/>
        <v>2183416</v>
      </c>
      <c r="M199" s="257">
        <f t="shared" si="156"/>
        <v>298500</v>
      </c>
      <c r="N199" s="201">
        <f t="shared" si="166"/>
        <v>56715</v>
      </c>
      <c r="O199" s="201">
        <v>2388000</v>
      </c>
      <c r="P199" s="131" t="s">
        <v>218</v>
      </c>
      <c r="Q199" s="131" t="s">
        <v>218</v>
      </c>
      <c r="R199" s="131" t="s">
        <v>218</v>
      </c>
      <c r="S199" s="261">
        <v>170000</v>
      </c>
      <c r="T199" s="205">
        <f t="shared" si="170"/>
        <v>32300</v>
      </c>
      <c r="U199" s="203">
        <f t="shared" si="171"/>
        <v>1618400</v>
      </c>
      <c r="V199" s="131" t="s">
        <v>218</v>
      </c>
      <c r="W199" s="131" t="s">
        <v>218</v>
      </c>
      <c r="X199" s="131" t="s">
        <v>218</v>
      </c>
      <c r="Y199" s="204">
        <v>323511</v>
      </c>
      <c r="Z199" s="204">
        <f t="shared" si="172"/>
        <v>61467</v>
      </c>
      <c r="AA199" s="204">
        <f t="shared" si="173"/>
        <v>3079824</v>
      </c>
      <c r="AB199" s="131" t="s">
        <v>218</v>
      </c>
      <c r="AC199" s="131" t="s">
        <v>218</v>
      </c>
      <c r="AD199" s="131" t="s">
        <v>218</v>
      </c>
      <c r="AE199" s="164" cm="1">
        <f t="array" ref="AE199">+ROUND(AVERAGE(SMALL((G199,M199,S199,Y199),{1;2})),0)</f>
        <v>159250</v>
      </c>
      <c r="AF199" s="162">
        <f t="shared" si="180"/>
        <v>30258</v>
      </c>
      <c r="AG199" s="163">
        <f t="shared" si="186"/>
        <v>1516064</v>
      </c>
      <c r="AH199" s="163">
        <v>0</v>
      </c>
      <c r="AI199" s="163">
        <f t="shared" si="202"/>
        <v>0</v>
      </c>
      <c r="AJ199" s="328">
        <f t="shared" si="167"/>
        <v>0</v>
      </c>
      <c r="AK199" s="286"/>
      <c r="AL199" s="162">
        <f t="shared" si="174"/>
        <v>256837</v>
      </c>
      <c r="AM199" s="163">
        <f t="shared" si="147"/>
        <v>48799</v>
      </c>
      <c r="AN199" s="163">
        <f t="shared" si="138"/>
        <v>2445088</v>
      </c>
      <c r="AO199" s="163">
        <f t="shared" si="175"/>
        <v>199675</v>
      </c>
      <c r="AP199" s="163">
        <f t="shared" si="203"/>
        <v>37938</v>
      </c>
      <c r="AQ199" s="163">
        <f t="shared" si="196"/>
        <v>1900904</v>
      </c>
      <c r="AR199" s="260"/>
      <c r="AS199" s="290">
        <f t="shared" si="139"/>
        <v>-94452</v>
      </c>
      <c r="AT199" s="165"/>
      <c r="AU199" s="164">
        <f t="shared" si="168"/>
        <v>242952</v>
      </c>
      <c r="AV199" s="162">
        <f t="shared" si="148"/>
        <v>46161</v>
      </c>
      <c r="AW199" s="163">
        <f t="shared" si="140"/>
        <v>2312904</v>
      </c>
      <c r="AX199" s="163">
        <f t="shared" si="176"/>
        <v>197458</v>
      </c>
      <c r="AY199" s="163">
        <f t="shared" si="204"/>
        <v>37517</v>
      </c>
      <c r="AZ199" s="163">
        <f t="shared" si="200"/>
        <v>1879800</v>
      </c>
      <c r="BA199" s="260"/>
      <c r="BB199" s="291">
        <f t="shared" si="141"/>
        <v>-10750</v>
      </c>
      <c r="BD199" s="163" cm="1">
        <f t="array" ref="BD199">+ROUND(AVERAGE(SMALL((G199,M199,S199,Y199),{1;2})),0)</f>
        <v>159250</v>
      </c>
      <c r="BE199" s="163">
        <f t="shared" si="201"/>
        <v>30258</v>
      </c>
      <c r="BF199" s="163">
        <f t="shared" si="205"/>
        <v>1516064</v>
      </c>
      <c r="BG199" s="163" cm="1">
        <f t="array" ref="BG199">+ROUND(AVERAGE(SMALL((J199,S199,AB199),{1;2})),0)</f>
        <v>199675</v>
      </c>
      <c r="BH199" s="163">
        <f t="shared" si="177"/>
        <v>37938</v>
      </c>
      <c r="BI199" s="163">
        <f t="shared" si="197"/>
        <v>1900904</v>
      </c>
      <c r="BK199" s="166">
        <f t="shared" si="193"/>
        <v>236006</v>
      </c>
      <c r="BL199" s="167">
        <f>+ROUND(BK199*19%,0)</f>
        <v>44841</v>
      </c>
      <c r="BM199" s="296">
        <f t="shared" si="194"/>
        <v>2246776</v>
      </c>
      <c r="BN199" s="166"/>
      <c r="BO199" s="167"/>
      <c r="BP199" s="296"/>
      <c r="BR199" s="168">
        <f t="shared" si="195"/>
        <v>123751</v>
      </c>
      <c r="BS199" s="169">
        <f t="shared" si="150"/>
        <v>133086</v>
      </c>
      <c r="BT199" s="170">
        <f t="shared" si="151"/>
        <v>380588</v>
      </c>
      <c r="BU199" s="168">
        <f t="shared" si="179"/>
        <v>127613</v>
      </c>
      <c r="BV199" s="169">
        <f t="shared" si="164"/>
        <v>72062</v>
      </c>
      <c r="BW199" s="170">
        <f t="shared" si="165"/>
        <v>327288</v>
      </c>
    </row>
    <row r="200" spans="2:75" s="131" customFormat="1" ht="39" customHeight="1" x14ac:dyDescent="0.25">
      <c r="B200" s="334">
        <v>180</v>
      </c>
      <c r="C200" s="211" t="s">
        <v>188</v>
      </c>
      <c r="D200" s="206" t="s">
        <v>149</v>
      </c>
      <c r="E200" s="208" t="s">
        <v>189</v>
      </c>
      <c r="F200" s="210">
        <v>24</v>
      </c>
      <c r="G200" s="204">
        <v>368500</v>
      </c>
      <c r="H200" s="200">
        <f t="shared" si="142"/>
        <v>70015</v>
      </c>
      <c r="I200" s="201">
        <f t="shared" si="143"/>
        <v>10524360</v>
      </c>
      <c r="J200" s="468" t="s">
        <v>218</v>
      </c>
      <c r="K200" s="468" t="s">
        <v>218</v>
      </c>
      <c r="L200" s="539" t="s">
        <v>218</v>
      </c>
      <c r="M200" s="257">
        <f t="shared" si="156"/>
        <v>680208</v>
      </c>
      <c r="N200" s="201">
        <f t="shared" ref="N200:N203" si="206">ROUND(M200*0.19,0)</f>
        <v>129240</v>
      </c>
      <c r="O200" s="201">
        <v>16325000</v>
      </c>
      <c r="P200" s="468" t="s">
        <v>218</v>
      </c>
      <c r="Q200" s="468" t="s">
        <v>218</v>
      </c>
      <c r="R200" s="468" t="s">
        <v>218</v>
      </c>
      <c r="S200" s="262">
        <v>270000</v>
      </c>
      <c r="T200" s="204">
        <f t="shared" si="144"/>
        <v>51300</v>
      </c>
      <c r="U200" s="204">
        <f t="shared" si="145"/>
        <v>7711200</v>
      </c>
      <c r="V200" s="468" t="s">
        <v>218</v>
      </c>
      <c r="W200" s="468" t="s">
        <v>218</v>
      </c>
      <c r="X200" s="468" t="s">
        <v>218</v>
      </c>
      <c r="Y200" s="204">
        <v>295075</v>
      </c>
      <c r="Z200" s="204">
        <f>ROUND(Y200*19%,0)</f>
        <v>56064</v>
      </c>
      <c r="AA200" s="204">
        <f>ROUND(((Y200+Z200)*F200),0)</f>
        <v>8427336</v>
      </c>
      <c r="AB200" s="468" t="s">
        <v>218</v>
      </c>
      <c r="AC200" s="468" t="s">
        <v>218</v>
      </c>
      <c r="AD200" s="468" t="s">
        <v>218</v>
      </c>
      <c r="AE200" s="164" cm="1">
        <f t="array" ref="AE200">+ROUND(AVERAGE(SMALL((G200,M200,S200,Y200),{1;2})),0)</f>
        <v>282538</v>
      </c>
      <c r="AF200" s="162">
        <f t="shared" si="180"/>
        <v>53682</v>
      </c>
      <c r="AG200" s="163">
        <f t="shared" si="186"/>
        <v>8069280</v>
      </c>
      <c r="AH200" s="163">
        <v>0</v>
      </c>
      <c r="AI200" s="163">
        <f t="shared" si="202"/>
        <v>0</v>
      </c>
      <c r="AJ200" s="328">
        <f t="shared" ref="AJ200:AJ203" si="207">ROUND((AH200+AI200)*F200,0)</f>
        <v>0</v>
      </c>
      <c r="AK200" s="286"/>
      <c r="AL200" s="162">
        <f>ROUND(AVERAGE(G200,M200,S200,Y200),0)</f>
        <v>403446</v>
      </c>
      <c r="AM200" s="163">
        <f t="shared" si="147"/>
        <v>76655</v>
      </c>
      <c r="AN200" s="163">
        <f t="shared" si="138"/>
        <v>11522424</v>
      </c>
      <c r="AO200" s="163" t="s">
        <v>218</v>
      </c>
      <c r="AP200" s="163" t="s">
        <v>218</v>
      </c>
      <c r="AQ200" s="163" t="s">
        <v>218</v>
      </c>
      <c r="AR200" s="260"/>
      <c r="AS200" s="290">
        <f t="shared" si="139"/>
        <v>-7419</v>
      </c>
      <c r="AT200" s="165"/>
      <c r="AU200" s="164">
        <f>ROUND(GEOMEAN(G200,M200,S200,Y200),0)</f>
        <v>375919</v>
      </c>
      <c r="AV200" s="162">
        <f t="shared" si="148"/>
        <v>71425</v>
      </c>
      <c r="AW200" s="163">
        <f t="shared" si="140"/>
        <v>10736256</v>
      </c>
      <c r="AX200" s="163" t="s">
        <v>218</v>
      </c>
      <c r="AY200" s="163" t="s">
        <v>218</v>
      </c>
      <c r="AZ200" s="163" t="s">
        <v>218</v>
      </c>
      <c r="BA200" s="260"/>
      <c r="BB200" s="291">
        <f t="shared" si="141"/>
        <v>85962</v>
      </c>
      <c r="BD200" s="163" cm="1">
        <f t="array" ref="BD200">+ROUND(AVERAGE(SMALL((G200,M200,S200,Y200),{1;2})),0)</f>
        <v>282538</v>
      </c>
      <c r="BE200" s="163">
        <f>+ROUND(BD200*19%,0)</f>
        <v>53682</v>
      </c>
      <c r="BF200" s="163">
        <f t="shared" si="205"/>
        <v>8069280</v>
      </c>
      <c r="BG200" s="163" t="s">
        <v>218</v>
      </c>
      <c r="BH200" s="163" t="s">
        <v>218</v>
      </c>
      <c r="BI200" s="163" t="s">
        <v>218</v>
      </c>
      <c r="BK200" s="166">
        <f>ROUND(AVERAGE(G200,S200,Y200),0)</f>
        <v>311192</v>
      </c>
      <c r="BL200" s="167">
        <f>+ROUND(BK200*19%,0)</f>
        <v>59126</v>
      </c>
      <c r="BM200" s="296">
        <f t="shared" si="194"/>
        <v>8887632</v>
      </c>
      <c r="BN200" s="166" t="e">
        <f t="shared" ref="BN200:BN231" si="208">ROUND(AVERAGE(J200,P200,AB200),0)</f>
        <v>#DIV/0!</v>
      </c>
      <c r="BO200" s="167" t="e">
        <f t="shared" si="163"/>
        <v>#DIV/0!</v>
      </c>
      <c r="BP200" s="296">
        <v>0</v>
      </c>
      <c r="BR200" s="168">
        <f>ROUND(STDEVA(G200,M200,S200,Y200),0)</f>
        <v>189183</v>
      </c>
      <c r="BS200" s="169">
        <f t="shared" si="150"/>
        <v>214263</v>
      </c>
      <c r="BT200" s="170">
        <f t="shared" si="151"/>
        <v>592629</v>
      </c>
      <c r="BU200" s="168">
        <f>ROUND(STDEVA(J200,P200,V200,AB200),0)</f>
        <v>0</v>
      </c>
      <c r="BV200" s="169" t="e">
        <f t="shared" si="164"/>
        <v>#VALUE!</v>
      </c>
      <c r="BW200" s="170" t="e">
        <f t="shared" si="165"/>
        <v>#VALUE!</v>
      </c>
    </row>
    <row r="201" spans="2:75" s="131" customFormat="1" ht="39" customHeight="1" x14ac:dyDescent="0.25">
      <c r="B201" s="334">
        <v>181</v>
      </c>
      <c r="C201" s="211" t="s">
        <v>190</v>
      </c>
      <c r="D201" s="206" t="s">
        <v>149</v>
      </c>
      <c r="E201" s="208" t="s">
        <v>189</v>
      </c>
      <c r="F201" s="210">
        <v>24</v>
      </c>
      <c r="G201" s="204">
        <v>325875</v>
      </c>
      <c r="H201" s="200">
        <f t="shared" si="142"/>
        <v>61916</v>
      </c>
      <c r="I201" s="201">
        <f t="shared" si="143"/>
        <v>9306984</v>
      </c>
      <c r="J201" s="468"/>
      <c r="K201" s="468"/>
      <c r="L201" s="539"/>
      <c r="M201" s="257">
        <f t="shared" ref="M201:M203" si="209">ROUND((O201/F201)-(19%),0)</f>
        <v>680208</v>
      </c>
      <c r="N201" s="201">
        <f t="shared" si="206"/>
        <v>129240</v>
      </c>
      <c r="O201" s="201">
        <v>16325000</v>
      </c>
      <c r="P201" s="468"/>
      <c r="Q201" s="468"/>
      <c r="R201" s="468"/>
      <c r="S201" s="262">
        <v>270000</v>
      </c>
      <c r="T201" s="204">
        <f t="shared" ref="T201:T203" si="210">ROUND(S201*19%,0)</f>
        <v>51300</v>
      </c>
      <c r="U201" s="204">
        <f t="shared" ref="U201:U203" si="211">ROUND((S201+T201)*F201,0)</f>
        <v>7711200</v>
      </c>
      <c r="V201" s="468"/>
      <c r="W201" s="468"/>
      <c r="X201" s="468"/>
      <c r="Y201" s="204">
        <v>260800</v>
      </c>
      <c r="Z201" s="204">
        <f t="shared" ref="Z201:Z204" si="212">ROUND(Y201*19%,0)</f>
        <v>49552</v>
      </c>
      <c r="AA201" s="204">
        <f t="shared" ref="AA201:AA204" si="213">ROUND(((Y201+Z201)*F201),0)</f>
        <v>7448448</v>
      </c>
      <c r="AB201" s="468"/>
      <c r="AC201" s="468"/>
      <c r="AD201" s="468"/>
      <c r="AE201" s="164" cm="1">
        <f t="array" ref="AE201">+ROUND(AVERAGE(SMALL((G201,M201,S201,Y201),{1;2})),0)</f>
        <v>265400</v>
      </c>
      <c r="AF201" s="162">
        <f t="shared" si="180"/>
        <v>50426</v>
      </c>
      <c r="AG201" s="163">
        <f t="shared" ref="AG201:AG203" si="214">ROUND((AE201+AF201)*F201,0)</f>
        <v>7579824</v>
      </c>
      <c r="AH201" s="163">
        <v>0</v>
      </c>
      <c r="AI201" s="163">
        <f t="shared" si="202"/>
        <v>0</v>
      </c>
      <c r="AJ201" s="328">
        <f t="shared" si="207"/>
        <v>0</v>
      </c>
      <c r="AK201" s="286"/>
      <c r="AL201" s="162">
        <f>ROUND(AVERAGE(G201,M201,S201,Y201),0)</f>
        <v>384221</v>
      </c>
      <c r="AM201" s="163">
        <f t="shared" si="147"/>
        <v>73002</v>
      </c>
      <c r="AN201" s="163">
        <f t="shared" si="138"/>
        <v>10973352</v>
      </c>
      <c r="AO201" s="163" t="s">
        <v>218</v>
      </c>
      <c r="AP201" s="163" t="s">
        <v>218</v>
      </c>
      <c r="AQ201" s="163" t="s">
        <v>218</v>
      </c>
      <c r="AR201" s="260"/>
      <c r="AS201" s="290">
        <f t="shared" si="139"/>
        <v>-27586</v>
      </c>
      <c r="AT201" s="165"/>
      <c r="AU201" s="164">
        <f>ROUND(GEOMEAN(G201,M201,S201,Y201),0)</f>
        <v>353461</v>
      </c>
      <c r="AV201" s="162">
        <f t="shared" si="148"/>
        <v>67158</v>
      </c>
      <c r="AW201" s="163">
        <f t="shared" si="140"/>
        <v>10094856</v>
      </c>
      <c r="AX201" s="163" t="s">
        <v>218</v>
      </c>
      <c r="AY201" s="163" t="s">
        <v>218</v>
      </c>
      <c r="AZ201" s="163" t="s">
        <v>218</v>
      </c>
      <c r="BA201" s="260"/>
      <c r="BB201" s="291">
        <f t="shared" si="141"/>
        <v>60475</v>
      </c>
      <c r="BD201" s="163" cm="1">
        <f t="array" ref="BD201">+ROUND(AVERAGE(SMALL((G201,M201,S201,Y201),{1;2})),0)</f>
        <v>265400</v>
      </c>
      <c r="BE201" s="163">
        <f t="shared" si="201"/>
        <v>50426</v>
      </c>
      <c r="BF201" s="163">
        <f t="shared" si="205"/>
        <v>7579824</v>
      </c>
      <c r="BG201" s="163" t="s">
        <v>218</v>
      </c>
      <c r="BH201" s="163" t="s">
        <v>218</v>
      </c>
      <c r="BI201" s="163" t="s">
        <v>218</v>
      </c>
      <c r="BK201" s="166">
        <f>ROUND(AVERAGE(G201,S201,Y201),0)</f>
        <v>285558</v>
      </c>
      <c r="BL201" s="167">
        <f t="shared" ref="BL201:BL264" si="215">+ROUND(BK201*19%,0)</f>
        <v>54256</v>
      </c>
      <c r="BM201" s="296">
        <f t="shared" si="194"/>
        <v>8155536</v>
      </c>
      <c r="BN201" s="166" t="e">
        <f t="shared" si="208"/>
        <v>#DIV/0!</v>
      </c>
      <c r="BO201" s="167" t="e">
        <f t="shared" si="163"/>
        <v>#DIV/0!</v>
      </c>
      <c r="BP201" s="296">
        <v>0</v>
      </c>
      <c r="BR201" s="168">
        <f>ROUND(STDEVA(G201,M201,S201,Y201),0)</f>
        <v>199409</v>
      </c>
      <c r="BS201" s="169">
        <f t="shared" si="150"/>
        <v>184812</v>
      </c>
      <c r="BT201" s="170">
        <f t="shared" si="151"/>
        <v>583630</v>
      </c>
      <c r="BU201" s="168" t="e">
        <f>ROUND(STDEVA(J201,P201,V201,AB201),0)</f>
        <v>#DIV/0!</v>
      </c>
      <c r="BV201" s="169" t="e">
        <f t="shared" si="164"/>
        <v>#VALUE!</v>
      </c>
      <c r="BW201" s="170" t="e">
        <f t="shared" si="165"/>
        <v>#DIV/0!</v>
      </c>
    </row>
    <row r="202" spans="2:75" s="131" customFormat="1" ht="39" customHeight="1" x14ac:dyDescent="0.25">
      <c r="B202" s="334">
        <v>182</v>
      </c>
      <c r="C202" s="211" t="s">
        <v>191</v>
      </c>
      <c r="D202" s="206" t="s">
        <v>149</v>
      </c>
      <c r="E202" s="208" t="s">
        <v>189</v>
      </c>
      <c r="F202" s="210">
        <v>24</v>
      </c>
      <c r="G202" s="204">
        <v>347875</v>
      </c>
      <c r="H202" s="200">
        <f t="shared" si="142"/>
        <v>66096</v>
      </c>
      <c r="I202" s="201">
        <f t="shared" si="143"/>
        <v>9935304</v>
      </c>
      <c r="J202" s="468"/>
      <c r="K202" s="468"/>
      <c r="L202" s="539"/>
      <c r="M202" s="257">
        <f t="shared" si="209"/>
        <v>680208</v>
      </c>
      <c r="N202" s="201">
        <f t="shared" si="206"/>
        <v>129240</v>
      </c>
      <c r="O202" s="201">
        <v>16325000</v>
      </c>
      <c r="P202" s="468"/>
      <c r="Q202" s="468"/>
      <c r="R202" s="468"/>
      <c r="S202" s="262">
        <v>270000</v>
      </c>
      <c r="T202" s="204">
        <f t="shared" si="210"/>
        <v>51300</v>
      </c>
      <c r="U202" s="204">
        <f t="shared" si="211"/>
        <v>7711200</v>
      </c>
      <c r="V202" s="468"/>
      <c r="W202" s="468"/>
      <c r="X202" s="468"/>
      <c r="Y202" s="204">
        <v>278679</v>
      </c>
      <c r="Z202" s="204">
        <f t="shared" si="212"/>
        <v>52949</v>
      </c>
      <c r="AA202" s="204">
        <f t="shared" si="213"/>
        <v>7959072</v>
      </c>
      <c r="AB202" s="468"/>
      <c r="AC202" s="468"/>
      <c r="AD202" s="468"/>
      <c r="AE202" s="164" cm="1">
        <f t="array" ref="AE202">+ROUND(AVERAGE(SMALL((G202,M202,S202,Y202),{1;2})),0)</f>
        <v>274340</v>
      </c>
      <c r="AF202" s="162">
        <f t="shared" si="180"/>
        <v>52125</v>
      </c>
      <c r="AG202" s="163">
        <f t="shared" si="214"/>
        <v>7835160</v>
      </c>
      <c r="AH202" s="163">
        <v>0</v>
      </c>
      <c r="AI202" s="163">
        <f t="shared" si="202"/>
        <v>0</v>
      </c>
      <c r="AJ202" s="328">
        <f t="shared" si="207"/>
        <v>0</v>
      </c>
      <c r="AK202" s="286"/>
      <c r="AL202" s="162">
        <f>ROUND(AVERAGE(G202,M202,S202,Y202),0)</f>
        <v>394191</v>
      </c>
      <c r="AM202" s="163">
        <f t="shared" si="147"/>
        <v>74896</v>
      </c>
      <c r="AN202" s="163">
        <f t="shared" si="138"/>
        <v>11258088</v>
      </c>
      <c r="AO202" s="163" t="s">
        <v>218</v>
      </c>
      <c r="AP202" s="163" t="s">
        <v>218</v>
      </c>
      <c r="AQ202" s="163" t="s">
        <v>218</v>
      </c>
      <c r="AR202" s="260"/>
      <c r="AS202" s="290">
        <f t="shared" si="139"/>
        <v>-17411</v>
      </c>
      <c r="AT202" s="165"/>
      <c r="AU202" s="164">
        <f>ROUND(GEOMEAN(G202,M202,S202,Y202),0)</f>
        <v>365286</v>
      </c>
      <c r="AV202" s="162">
        <f t="shared" si="148"/>
        <v>69404</v>
      </c>
      <c r="AW202" s="163">
        <f t="shared" si="140"/>
        <v>10432560</v>
      </c>
      <c r="AX202" s="163" t="s">
        <v>218</v>
      </c>
      <c r="AY202" s="163" t="s">
        <v>218</v>
      </c>
      <c r="AZ202" s="163" t="s">
        <v>218</v>
      </c>
      <c r="BA202" s="260"/>
      <c r="BB202" s="291">
        <f t="shared" si="141"/>
        <v>73535</v>
      </c>
      <c r="BD202" s="163" cm="1">
        <f t="array" ref="BD202">+ROUND(AVERAGE(SMALL((G202,M202,S202,Y202),{1;2})),0)</f>
        <v>274340</v>
      </c>
      <c r="BE202" s="163">
        <f t="shared" si="201"/>
        <v>52125</v>
      </c>
      <c r="BF202" s="163">
        <f t="shared" si="205"/>
        <v>7835160</v>
      </c>
      <c r="BG202" s="163" t="s">
        <v>218</v>
      </c>
      <c r="BH202" s="163" t="s">
        <v>218</v>
      </c>
      <c r="BI202" s="163" t="s">
        <v>218</v>
      </c>
      <c r="BK202" s="166">
        <f>ROUND(AVERAGE(G202,S202,Y202),0)</f>
        <v>298851</v>
      </c>
      <c r="BL202" s="167">
        <f t="shared" si="215"/>
        <v>56782</v>
      </c>
      <c r="BM202" s="296">
        <f t="shared" si="194"/>
        <v>8535192</v>
      </c>
      <c r="BN202" s="166" t="e">
        <f t="shared" si="208"/>
        <v>#DIV/0!</v>
      </c>
      <c r="BO202" s="167" t="e">
        <f t="shared" si="163"/>
        <v>#DIV/0!</v>
      </c>
      <c r="BP202" s="296">
        <v>0</v>
      </c>
      <c r="BR202" s="168">
        <f>ROUND(STDEVA(G202,M202,S202,Y202),0)</f>
        <v>193836</v>
      </c>
      <c r="BS202" s="169">
        <f t="shared" si="150"/>
        <v>200355</v>
      </c>
      <c r="BT202" s="170">
        <f t="shared" si="151"/>
        <v>588027</v>
      </c>
      <c r="BU202" s="168" t="e">
        <f>ROUND(STDEVA(J202,P202,V202,AB202),0)</f>
        <v>#DIV/0!</v>
      </c>
      <c r="BV202" s="169" t="e">
        <f t="shared" si="164"/>
        <v>#VALUE!</v>
      </c>
      <c r="BW202" s="170" t="e">
        <f t="shared" si="165"/>
        <v>#DIV/0!</v>
      </c>
    </row>
    <row r="203" spans="2:75" s="131" customFormat="1" ht="39" customHeight="1" x14ac:dyDescent="0.25">
      <c r="B203" s="334">
        <v>183</v>
      </c>
      <c r="C203" s="211" t="s">
        <v>192</v>
      </c>
      <c r="D203" s="206" t="s">
        <v>149</v>
      </c>
      <c r="E203" s="208" t="s">
        <v>189</v>
      </c>
      <c r="F203" s="210">
        <v>24</v>
      </c>
      <c r="G203" s="204">
        <v>387750</v>
      </c>
      <c r="H203" s="200">
        <f t="shared" si="142"/>
        <v>73673</v>
      </c>
      <c r="I203" s="201">
        <f t="shared" si="143"/>
        <v>11074152</v>
      </c>
      <c r="J203" s="468"/>
      <c r="K203" s="468"/>
      <c r="L203" s="539"/>
      <c r="M203" s="257">
        <f t="shared" si="209"/>
        <v>680208</v>
      </c>
      <c r="N203" s="201">
        <f t="shared" si="206"/>
        <v>129240</v>
      </c>
      <c r="O203" s="201">
        <v>16325000</v>
      </c>
      <c r="P203" s="468"/>
      <c r="Q203" s="468"/>
      <c r="R203" s="468"/>
      <c r="S203" s="262">
        <v>270000</v>
      </c>
      <c r="T203" s="204">
        <f t="shared" si="210"/>
        <v>51300</v>
      </c>
      <c r="U203" s="204">
        <f t="shared" si="211"/>
        <v>7711200</v>
      </c>
      <c r="V203" s="468"/>
      <c r="W203" s="468"/>
      <c r="X203" s="468"/>
      <c r="Y203" s="204">
        <v>310451</v>
      </c>
      <c r="Z203" s="204">
        <f t="shared" si="212"/>
        <v>58986</v>
      </c>
      <c r="AA203" s="204">
        <f t="shared" si="213"/>
        <v>8866488</v>
      </c>
      <c r="AB203" s="468"/>
      <c r="AC203" s="468"/>
      <c r="AD203" s="468"/>
      <c r="AE203" s="164" cm="1">
        <f t="array" ref="AE203">+ROUND(AVERAGE(SMALL((G203,M203,S203,Y203),{1;2})),0)</f>
        <v>290226</v>
      </c>
      <c r="AF203" s="162">
        <f t="shared" si="180"/>
        <v>55143</v>
      </c>
      <c r="AG203" s="163">
        <f t="shared" si="214"/>
        <v>8288856</v>
      </c>
      <c r="AH203" s="163">
        <v>0</v>
      </c>
      <c r="AI203" s="163">
        <f t="shared" si="202"/>
        <v>0</v>
      </c>
      <c r="AJ203" s="328">
        <f t="shared" si="207"/>
        <v>0</v>
      </c>
      <c r="AK203" s="286"/>
      <c r="AL203" s="162">
        <f>ROUND(AVERAGE(G203,M203,S203,Y203),0)</f>
        <v>412102</v>
      </c>
      <c r="AM203" s="163">
        <f t="shared" si="147"/>
        <v>78299</v>
      </c>
      <c r="AN203" s="163">
        <f t="shared" si="138"/>
        <v>11769624</v>
      </c>
      <c r="AO203" s="163" t="s">
        <v>218</v>
      </c>
      <c r="AP203" s="163" t="s">
        <v>218</v>
      </c>
      <c r="AQ203" s="163" t="s">
        <v>218</v>
      </c>
      <c r="AR203" s="260"/>
      <c r="AS203" s="290">
        <f t="shared" si="139"/>
        <v>2149</v>
      </c>
      <c r="AT203" s="165"/>
      <c r="AU203" s="164">
        <f>ROUND(GEOMEAN(G203,M203,S203,Y203),0)</f>
        <v>385601</v>
      </c>
      <c r="AV203" s="162">
        <f t="shared" si="148"/>
        <v>73264</v>
      </c>
      <c r="AW203" s="163">
        <f t="shared" si="140"/>
        <v>11012760</v>
      </c>
      <c r="AX203" s="163" t="s">
        <v>218</v>
      </c>
      <c r="AY203" s="163" t="s">
        <v>218</v>
      </c>
      <c r="AZ203" s="163" t="s">
        <v>218</v>
      </c>
      <c r="BA203" s="260"/>
      <c r="BB203" s="291">
        <f t="shared" si="141"/>
        <v>97524</v>
      </c>
      <c r="BD203" s="163" cm="1">
        <f t="array" ref="BD203">+ROUND(AVERAGE(SMALL((G203,M203,S203,Y203),{1;2})),0)</f>
        <v>290226</v>
      </c>
      <c r="BE203" s="163">
        <f t="shared" si="201"/>
        <v>55143</v>
      </c>
      <c r="BF203" s="163">
        <f t="shared" si="205"/>
        <v>8288856</v>
      </c>
      <c r="BG203" s="163" t="s">
        <v>218</v>
      </c>
      <c r="BH203" s="163" t="s">
        <v>218</v>
      </c>
      <c r="BI203" s="163" t="s">
        <v>218</v>
      </c>
      <c r="BK203" s="166">
        <f>ROUND(AVERAGE(G203,S203,Y203),0)</f>
        <v>322734</v>
      </c>
      <c r="BL203" s="167">
        <f t="shared" si="215"/>
        <v>61319</v>
      </c>
      <c r="BM203" s="296">
        <f t="shared" si="194"/>
        <v>9217272</v>
      </c>
      <c r="BN203" s="166" t="e">
        <f t="shared" si="208"/>
        <v>#DIV/0!</v>
      </c>
      <c r="BO203" s="167" t="e">
        <f t="shared" si="163"/>
        <v>#DIV/0!</v>
      </c>
      <c r="BP203" s="296">
        <v>0</v>
      </c>
      <c r="BR203" s="168">
        <f>ROUND(STDEVA(G203,M203,S203,Y203),0)</f>
        <v>185292</v>
      </c>
      <c r="BS203" s="169">
        <f t="shared" si="150"/>
        <v>226810</v>
      </c>
      <c r="BT203" s="170">
        <f t="shared" si="151"/>
        <v>597394</v>
      </c>
      <c r="BU203" s="168" t="e">
        <f>ROUND(STDEVA(J203,P203,V203,AB203),0)</f>
        <v>#DIV/0!</v>
      </c>
      <c r="BV203" s="169" t="e">
        <f t="shared" si="164"/>
        <v>#VALUE!</v>
      </c>
      <c r="BW203" s="170" t="e">
        <f t="shared" si="165"/>
        <v>#DIV/0!</v>
      </c>
    </row>
    <row r="204" spans="2:75" s="131" customFormat="1" ht="39" customHeight="1" x14ac:dyDescent="0.25">
      <c r="B204" s="334">
        <v>184</v>
      </c>
      <c r="C204" s="211" t="s">
        <v>193</v>
      </c>
      <c r="D204" s="206" t="s">
        <v>149</v>
      </c>
      <c r="E204" s="208" t="s">
        <v>142</v>
      </c>
      <c r="F204" s="210">
        <v>100</v>
      </c>
      <c r="G204" s="204">
        <v>484000</v>
      </c>
      <c r="H204" s="200">
        <f t="shared" si="142"/>
        <v>91960</v>
      </c>
      <c r="I204" s="201">
        <f t="shared" si="143"/>
        <v>57596000</v>
      </c>
      <c r="J204" s="246" t="s">
        <v>218</v>
      </c>
      <c r="K204" s="246" t="s">
        <v>218</v>
      </c>
      <c r="L204" s="248" t="s">
        <v>218</v>
      </c>
      <c r="M204" s="257">
        <f>ROUND((O204/F204)-(19%),0)</f>
        <v>428125</v>
      </c>
      <c r="N204" s="201">
        <f>ROUND(M204*0.19,0)</f>
        <v>81344</v>
      </c>
      <c r="O204" s="201">
        <f>ROUND(428125*F204,0)</f>
        <v>42812500</v>
      </c>
      <c r="P204" s="246" t="s">
        <v>218</v>
      </c>
      <c r="Q204" s="246" t="s">
        <v>218</v>
      </c>
      <c r="R204" s="248" t="s">
        <v>218</v>
      </c>
      <c r="S204" s="201">
        <v>420000</v>
      </c>
      <c r="T204" s="204">
        <f>ROUND(S204*19%,0)</f>
        <v>79800</v>
      </c>
      <c r="U204" s="204">
        <f>ROUND((S204+T204)*F204,0)</f>
        <v>49980000</v>
      </c>
      <c r="V204" s="204"/>
      <c r="W204" s="205">
        <f t="shared" si="146"/>
        <v>0</v>
      </c>
      <c r="X204" s="203">
        <f t="shared" ref="X204:X213" si="216">ROUND((V204+W204)*F204,0)</f>
        <v>0</v>
      </c>
      <c r="Y204" s="204">
        <v>378688</v>
      </c>
      <c r="Z204" s="204">
        <f t="shared" si="212"/>
        <v>71951</v>
      </c>
      <c r="AA204" s="204">
        <f t="shared" si="213"/>
        <v>45063900</v>
      </c>
      <c r="AB204" s="280"/>
      <c r="AC204" s="281"/>
      <c r="AD204" s="282"/>
      <c r="AE204" s="164" cm="1">
        <f t="array" ref="AE204">+ROUND(AVERAGE(SMALL((G204,M204,S204,Y204),{1;2})),0)</f>
        <v>399344</v>
      </c>
      <c r="AF204" s="162">
        <f t="shared" si="180"/>
        <v>75875</v>
      </c>
      <c r="AG204" s="163">
        <f t="shared" ref="AG204" si="217">ROUND((AE204+AF204)*F204,0)</f>
        <v>47521900</v>
      </c>
      <c r="AH204" s="163">
        <v>0</v>
      </c>
      <c r="AI204" s="163">
        <f t="shared" si="202"/>
        <v>0</v>
      </c>
      <c r="AJ204" s="328">
        <f t="shared" ref="AJ204:AJ205" si="218">ROUND((AH204+AI204)*F204,0)</f>
        <v>0</v>
      </c>
      <c r="AK204" s="286"/>
      <c r="AL204" s="162">
        <f>ROUND(AVERAGE(G204,M204,S204,Y204),0)</f>
        <v>427703</v>
      </c>
      <c r="AM204" s="163">
        <f t="shared" si="147"/>
        <v>81264</v>
      </c>
      <c r="AN204" s="163">
        <f t="shared" si="138"/>
        <v>50896700</v>
      </c>
      <c r="AO204" s="163" t="s">
        <v>218</v>
      </c>
      <c r="AP204" s="163" t="s">
        <v>218</v>
      </c>
      <c r="AQ204" s="163" t="s">
        <v>218</v>
      </c>
      <c r="AR204" s="260"/>
      <c r="AS204" s="290">
        <f t="shared" si="139"/>
        <v>57924</v>
      </c>
      <c r="AT204" s="165"/>
      <c r="AU204" s="164">
        <f>ROUND(GEOMEAN(G204,M204,S204,Y204),0)</f>
        <v>426076</v>
      </c>
      <c r="AV204" s="162">
        <f t="shared" si="148"/>
        <v>80954</v>
      </c>
      <c r="AW204" s="163">
        <f t="shared" si="140"/>
        <v>50703000</v>
      </c>
      <c r="AX204" s="163" t="s">
        <v>218</v>
      </c>
      <c r="AY204" s="163" t="s">
        <v>218</v>
      </c>
      <c r="AZ204" s="163" t="s">
        <v>218</v>
      </c>
      <c r="BA204" s="260"/>
      <c r="BB204" s="291">
        <f t="shared" si="141"/>
        <v>84656</v>
      </c>
      <c r="BD204" s="163" cm="1">
        <f t="array" ref="BD204">+ROUND(AVERAGE(SMALL((G204,M204,S204,Y204),{1;2})),0)</f>
        <v>399344</v>
      </c>
      <c r="BE204" s="163">
        <f t="shared" si="201"/>
        <v>75875</v>
      </c>
      <c r="BF204" s="163">
        <f t="shared" si="205"/>
        <v>47521900</v>
      </c>
      <c r="BG204" s="163" t="s">
        <v>218</v>
      </c>
      <c r="BH204" s="163" t="s">
        <v>218</v>
      </c>
      <c r="BI204" s="163" t="s">
        <v>218</v>
      </c>
      <c r="BK204" s="166">
        <f>ROUND(AVERAGE(M204,S204),0)</f>
        <v>424063</v>
      </c>
      <c r="BL204" s="167">
        <f t="shared" si="215"/>
        <v>80572</v>
      </c>
      <c r="BM204" s="296">
        <f t="shared" si="194"/>
        <v>50463500</v>
      </c>
      <c r="BN204" s="166" t="e">
        <f t="shared" si="208"/>
        <v>#DIV/0!</v>
      </c>
      <c r="BO204" s="167" t="e">
        <f t="shared" si="163"/>
        <v>#DIV/0!</v>
      </c>
      <c r="BP204" s="296">
        <v>0</v>
      </c>
      <c r="BR204" s="168">
        <f>ROUND(STDEVA(G204,M204,S204,Y204),0)</f>
        <v>43326</v>
      </c>
      <c r="BS204" s="169">
        <f t="shared" si="150"/>
        <v>384377</v>
      </c>
      <c r="BT204" s="170">
        <f t="shared" si="151"/>
        <v>471029</v>
      </c>
      <c r="BU204" s="168">
        <f>ROUND(STDEVA(J204,P204,V204,AB204),0)</f>
        <v>0</v>
      </c>
      <c r="BV204" s="169" t="e">
        <f t="shared" si="164"/>
        <v>#VALUE!</v>
      </c>
      <c r="BW204" s="170" t="e">
        <f t="shared" si="165"/>
        <v>#VALUE!</v>
      </c>
    </row>
    <row r="205" spans="2:75" s="131" customFormat="1" ht="39" customHeight="1" x14ac:dyDescent="0.25">
      <c r="B205" s="334">
        <v>185</v>
      </c>
      <c r="C205" s="211" t="s">
        <v>194</v>
      </c>
      <c r="D205" s="206" t="s">
        <v>138</v>
      </c>
      <c r="E205" s="206" t="s">
        <v>139</v>
      </c>
      <c r="F205" s="210">
        <v>60</v>
      </c>
      <c r="G205" s="204">
        <v>638000</v>
      </c>
      <c r="H205" s="200">
        <f t="shared" si="142"/>
        <v>121220</v>
      </c>
      <c r="I205" s="201">
        <f t="shared" si="143"/>
        <v>45553200</v>
      </c>
      <c r="J205" s="246" t="s">
        <v>218</v>
      </c>
      <c r="K205" s="246" t="s">
        <v>218</v>
      </c>
      <c r="L205" s="248" t="s">
        <v>218</v>
      </c>
      <c r="M205" s="257">
        <f>ROUND((O205/F205)-(19%),0)</f>
        <v>428125</v>
      </c>
      <c r="N205" s="201">
        <f>ROUND(M205*0.19,0)</f>
        <v>81344</v>
      </c>
      <c r="O205" s="201">
        <f>ROUND(428125*F205,0)</f>
        <v>25687500</v>
      </c>
      <c r="P205" s="246" t="s">
        <v>218</v>
      </c>
      <c r="Q205" s="246" t="s">
        <v>218</v>
      </c>
      <c r="R205" s="248" t="s">
        <v>218</v>
      </c>
      <c r="S205" s="201">
        <v>420001</v>
      </c>
      <c r="T205" s="204">
        <f>ROUND(S205*19%,0)</f>
        <v>79800</v>
      </c>
      <c r="U205" s="204">
        <f>ROUND((S205+T205)*F205,0)</f>
        <v>29988060</v>
      </c>
      <c r="V205" s="204"/>
      <c r="W205" s="205">
        <f t="shared" si="146"/>
        <v>0</v>
      </c>
      <c r="X205" s="203">
        <f t="shared" si="216"/>
        <v>0</v>
      </c>
      <c r="Y205" s="562" t="s">
        <v>218</v>
      </c>
      <c r="Z205" s="563"/>
      <c r="AA205" s="564"/>
      <c r="AB205" s="562" t="s">
        <v>218</v>
      </c>
      <c r="AC205" s="563"/>
      <c r="AD205" s="564"/>
      <c r="AE205" s="164" cm="1">
        <f t="array" ref="AE205">+ROUND(AVERAGE(SMALL((G205,M205,S205,Y205),{1;2})),0)</f>
        <v>424063</v>
      </c>
      <c r="AF205" s="162">
        <f t="shared" si="180"/>
        <v>80572</v>
      </c>
      <c r="AG205" s="163">
        <f t="shared" ref="AG205" si="219">ROUND((AE205+AF205)*F205,0)</f>
        <v>30278100</v>
      </c>
      <c r="AH205" s="163">
        <v>0</v>
      </c>
      <c r="AI205" s="163">
        <f t="shared" si="202"/>
        <v>0</v>
      </c>
      <c r="AJ205" s="328">
        <f t="shared" si="218"/>
        <v>0</v>
      </c>
      <c r="AK205" s="286"/>
      <c r="AL205" s="162">
        <f t="shared" ref="AL205:AL223" si="220">ROUND(AVERAGE(G205,M205,S205),0)</f>
        <v>495375</v>
      </c>
      <c r="AM205" s="163">
        <f t="shared" si="147"/>
        <v>94121</v>
      </c>
      <c r="AN205" s="163">
        <f t="shared" si="138"/>
        <v>35369760</v>
      </c>
      <c r="AO205" s="163" t="s">
        <v>218</v>
      </c>
      <c r="AP205" s="163" t="s">
        <v>218</v>
      </c>
      <c r="AQ205" s="163" t="s">
        <v>218</v>
      </c>
      <c r="AR205" s="260"/>
      <c r="AS205" s="290">
        <f t="shared" si="139"/>
        <v>152100</v>
      </c>
      <c r="AT205" s="165"/>
      <c r="AU205" s="164">
        <f t="shared" ref="AU205:AU223" si="221">ROUND(GEOMEAN(G205,M205,S205),0)</f>
        <v>485900</v>
      </c>
      <c r="AV205" s="162">
        <f t="shared" si="148"/>
        <v>92321</v>
      </c>
      <c r="AW205" s="163">
        <f t="shared" si="140"/>
        <v>34693260</v>
      </c>
      <c r="AX205" s="163" t="s">
        <v>218</v>
      </c>
      <c r="AY205" s="163" t="s">
        <v>218</v>
      </c>
      <c r="AZ205" s="163" t="s">
        <v>218</v>
      </c>
      <c r="BA205" s="260"/>
      <c r="BB205" s="291">
        <f t="shared" si="141"/>
        <v>213937</v>
      </c>
      <c r="BD205" s="163" cm="1">
        <f t="array" ref="BD205">+ROUND(AVERAGE(SMALL((G205,M205,S205),{1;2})),0)</f>
        <v>424063</v>
      </c>
      <c r="BE205" s="163">
        <f t="shared" si="201"/>
        <v>80572</v>
      </c>
      <c r="BF205" s="163">
        <f t="shared" si="205"/>
        <v>30278100</v>
      </c>
      <c r="BG205" s="163" t="s">
        <v>218</v>
      </c>
      <c r="BH205" s="163" t="s">
        <v>218</v>
      </c>
      <c r="BI205" s="163" t="s">
        <v>218</v>
      </c>
      <c r="BK205" s="166">
        <f>ROUND(AVERAGE(M205,S205),0)</f>
        <v>424063</v>
      </c>
      <c r="BL205" s="167">
        <f t="shared" si="215"/>
        <v>80572</v>
      </c>
      <c r="BM205" s="296">
        <f t="shared" si="194"/>
        <v>30278100</v>
      </c>
      <c r="BN205" s="166" t="e">
        <f t="shared" si="208"/>
        <v>#DIV/0!</v>
      </c>
      <c r="BO205" s="167" t="e">
        <f t="shared" si="163"/>
        <v>#DIV/0!</v>
      </c>
      <c r="BP205" s="296">
        <v>0</v>
      </c>
      <c r="BR205" s="168">
        <f>ROUND(STDEVA(G205,M205,S205),0)</f>
        <v>123583</v>
      </c>
      <c r="BS205" s="169">
        <f t="shared" si="150"/>
        <v>371792</v>
      </c>
      <c r="BT205" s="170">
        <f t="shared" si="151"/>
        <v>618958</v>
      </c>
      <c r="BU205" s="168">
        <f>ROUND(STDEVA(J205,P205,V205),0)</f>
        <v>0</v>
      </c>
      <c r="BV205" s="169" t="e">
        <f t="shared" si="164"/>
        <v>#VALUE!</v>
      </c>
      <c r="BW205" s="170" t="e">
        <f t="shared" si="165"/>
        <v>#VALUE!</v>
      </c>
    </row>
    <row r="206" spans="2:75" s="131" customFormat="1" ht="39" customHeight="1" x14ac:dyDescent="0.25">
      <c r="B206" s="334">
        <v>186</v>
      </c>
      <c r="C206" s="505" t="s">
        <v>195</v>
      </c>
      <c r="D206" s="198" t="s">
        <v>145</v>
      </c>
      <c r="E206" s="505" t="s">
        <v>196</v>
      </c>
      <c r="F206" s="209">
        <v>8</v>
      </c>
      <c r="G206" s="204">
        <v>715000</v>
      </c>
      <c r="H206" s="200">
        <f t="shared" si="142"/>
        <v>135850</v>
      </c>
      <c r="I206" s="201">
        <f t="shared" si="143"/>
        <v>6806800</v>
      </c>
      <c r="J206" s="468" t="s">
        <v>218</v>
      </c>
      <c r="K206" s="468" t="s">
        <v>218</v>
      </c>
      <c r="L206" s="539" t="s">
        <v>218</v>
      </c>
      <c r="M206" s="257">
        <f t="shared" ref="M206:M222" si="222">ROUND((O206/F206)-(19%),0)</f>
        <v>199300</v>
      </c>
      <c r="N206" s="201">
        <f t="shared" ref="N206:N223" si="223">ROUND(M206*0.19,0)</f>
        <v>37867</v>
      </c>
      <c r="O206" s="201">
        <v>1594400</v>
      </c>
      <c r="P206" s="468" t="s">
        <v>218</v>
      </c>
      <c r="Q206" s="468" t="s">
        <v>218</v>
      </c>
      <c r="R206" s="539" t="s">
        <v>218</v>
      </c>
      <c r="S206" s="262"/>
      <c r="T206" s="204">
        <f t="shared" si="144"/>
        <v>0</v>
      </c>
      <c r="U206" s="204">
        <f t="shared" si="145"/>
        <v>0</v>
      </c>
      <c r="V206" s="204"/>
      <c r="W206" s="205">
        <f t="shared" si="146"/>
        <v>0</v>
      </c>
      <c r="X206" s="203">
        <f t="shared" si="216"/>
        <v>0</v>
      </c>
      <c r="Y206" s="541" t="s">
        <v>218</v>
      </c>
      <c r="Z206" s="542"/>
      <c r="AA206" s="543"/>
      <c r="AB206" s="541" t="s">
        <v>218</v>
      </c>
      <c r="AC206" s="542"/>
      <c r="AD206" s="543"/>
      <c r="AE206" s="164" cm="1">
        <f t="array" ref="AE206">+ROUND(AVERAGE(SMALL((G206,M206),{1;2})),0)</f>
        <v>457150</v>
      </c>
      <c r="AF206" s="162">
        <f t="shared" si="180"/>
        <v>86859</v>
      </c>
      <c r="AG206" s="163">
        <f t="shared" ref="AG206" si="224">ROUND((AE206+AF206)*F206,0)</f>
        <v>4352072</v>
      </c>
      <c r="AH206" s="313"/>
      <c r="AI206" s="314"/>
      <c r="AJ206" s="329"/>
      <c r="AK206" s="326"/>
      <c r="AL206" s="162">
        <f t="shared" si="220"/>
        <v>457150</v>
      </c>
      <c r="AM206" s="163">
        <f t="shared" si="147"/>
        <v>86859</v>
      </c>
      <c r="AN206" s="163">
        <f t="shared" si="138"/>
        <v>4352072</v>
      </c>
      <c r="AO206" s="163" t="s">
        <v>218</v>
      </c>
      <c r="AP206" s="163" t="s">
        <v>218</v>
      </c>
      <c r="AQ206" s="163" t="s">
        <v>218</v>
      </c>
      <c r="AR206" s="260"/>
      <c r="AS206" s="290">
        <f t="shared" si="139"/>
        <v>337509</v>
      </c>
      <c r="AT206" s="165"/>
      <c r="AU206" s="164">
        <f t="shared" si="221"/>
        <v>377491</v>
      </c>
      <c r="AV206" s="162">
        <f t="shared" si="148"/>
        <v>71723</v>
      </c>
      <c r="AW206" s="163">
        <f t="shared" si="140"/>
        <v>3593712</v>
      </c>
      <c r="AX206" s="163" t="s">
        <v>218</v>
      </c>
      <c r="AY206" s="163" t="s">
        <v>218</v>
      </c>
      <c r="AZ206" s="163" t="s">
        <v>218</v>
      </c>
      <c r="BA206" s="260"/>
      <c r="BB206" s="291">
        <f t="shared" si="141"/>
        <v>257850</v>
      </c>
      <c r="BD206" s="163" cm="1">
        <f t="array" ref="BD206">+ROUND(AVERAGE(SMALL((G206,M206,S206),{1;2})),0)</f>
        <v>457150</v>
      </c>
      <c r="BE206" s="163">
        <f t="shared" si="201"/>
        <v>86859</v>
      </c>
      <c r="BF206" s="163">
        <f t="shared" si="205"/>
        <v>4352072</v>
      </c>
      <c r="BG206" s="163" t="s">
        <v>218</v>
      </c>
      <c r="BH206" s="163" t="s">
        <v>218</v>
      </c>
      <c r="BI206" s="163" t="s">
        <v>218</v>
      </c>
      <c r="BK206" s="166">
        <f>ROUND(AVERAGE(M206),0)</f>
        <v>199300</v>
      </c>
      <c r="BL206" s="167">
        <f t="shared" si="215"/>
        <v>37867</v>
      </c>
      <c r="BM206" s="296">
        <f t="shared" si="194"/>
        <v>1897336</v>
      </c>
      <c r="BN206" s="166" t="e">
        <f t="shared" si="208"/>
        <v>#DIV/0!</v>
      </c>
      <c r="BO206" s="167" t="e">
        <f t="shared" si="163"/>
        <v>#DIV/0!</v>
      </c>
      <c r="BP206" s="296">
        <v>0</v>
      </c>
      <c r="BR206" s="168">
        <f>ROUND(STDEVA(G206,M206),0)</f>
        <v>364655</v>
      </c>
      <c r="BS206" s="169">
        <f t="shared" si="150"/>
        <v>92495</v>
      </c>
      <c r="BT206" s="170">
        <f t="shared" si="151"/>
        <v>821805</v>
      </c>
      <c r="BU206" s="168">
        <f>ROUND(STDEVA(J206,P206),0)</f>
        <v>0</v>
      </c>
      <c r="BV206" s="169" t="e">
        <f t="shared" si="164"/>
        <v>#VALUE!</v>
      </c>
      <c r="BW206" s="170" t="e">
        <f t="shared" si="165"/>
        <v>#VALUE!</v>
      </c>
    </row>
    <row r="207" spans="2:75" s="131" customFormat="1" ht="39" customHeight="1" x14ac:dyDescent="0.25">
      <c r="B207" s="334">
        <v>187</v>
      </c>
      <c r="C207" s="505"/>
      <c r="D207" s="198" t="s">
        <v>197</v>
      </c>
      <c r="E207" s="505"/>
      <c r="F207" s="209">
        <v>11</v>
      </c>
      <c r="G207" s="204">
        <v>858000</v>
      </c>
      <c r="H207" s="200">
        <f t="shared" si="142"/>
        <v>163020</v>
      </c>
      <c r="I207" s="201">
        <f t="shared" si="143"/>
        <v>11231220</v>
      </c>
      <c r="J207" s="468"/>
      <c r="K207" s="468"/>
      <c r="L207" s="539"/>
      <c r="M207" s="257">
        <f t="shared" si="222"/>
        <v>199300</v>
      </c>
      <c r="N207" s="201">
        <f t="shared" si="223"/>
        <v>37867</v>
      </c>
      <c r="O207" s="201">
        <v>2192300</v>
      </c>
      <c r="P207" s="468"/>
      <c r="Q207" s="468"/>
      <c r="R207" s="539"/>
      <c r="S207" s="261">
        <v>100000</v>
      </c>
      <c r="T207" s="204">
        <f t="shared" si="144"/>
        <v>19000</v>
      </c>
      <c r="U207" s="204">
        <f t="shared" si="145"/>
        <v>1309000</v>
      </c>
      <c r="V207" s="204"/>
      <c r="W207" s="205">
        <f t="shared" si="146"/>
        <v>0</v>
      </c>
      <c r="X207" s="203">
        <f t="shared" si="216"/>
        <v>0</v>
      </c>
      <c r="Y207" s="544"/>
      <c r="Z207" s="545"/>
      <c r="AA207" s="546"/>
      <c r="AB207" s="544"/>
      <c r="AC207" s="545"/>
      <c r="AD207" s="546"/>
      <c r="AE207" s="164" cm="1">
        <f t="array" ref="AE207">+ROUND(AVERAGE(SMALL((G207,M207,S207),{1;2})),0)</f>
        <v>149650</v>
      </c>
      <c r="AF207" s="162">
        <f t="shared" si="180"/>
        <v>28434</v>
      </c>
      <c r="AG207" s="163">
        <f t="shared" ref="AG207" si="225">ROUND((AE207+AF207)*F207,0)</f>
        <v>1958924</v>
      </c>
      <c r="AH207" s="313"/>
      <c r="AI207" s="314"/>
      <c r="AJ207" s="329"/>
      <c r="AK207" s="326"/>
      <c r="AL207" s="162">
        <f t="shared" si="220"/>
        <v>385767</v>
      </c>
      <c r="AM207" s="163">
        <f t="shared" si="147"/>
        <v>73296</v>
      </c>
      <c r="AN207" s="163">
        <f t="shared" si="138"/>
        <v>5049693</v>
      </c>
      <c r="AO207" s="163" t="s">
        <v>218</v>
      </c>
      <c r="AP207" s="163" t="s">
        <v>218</v>
      </c>
      <c r="AQ207" s="163" t="s">
        <v>218</v>
      </c>
      <c r="AR207" s="260"/>
      <c r="AS207" s="290">
        <f t="shared" si="139"/>
        <v>600369</v>
      </c>
      <c r="AT207" s="165"/>
      <c r="AU207" s="164">
        <f t="shared" si="221"/>
        <v>257631</v>
      </c>
      <c r="AV207" s="162">
        <f t="shared" si="148"/>
        <v>48950</v>
      </c>
      <c r="AW207" s="163">
        <f t="shared" si="140"/>
        <v>3372391</v>
      </c>
      <c r="AX207" s="163" t="s">
        <v>218</v>
      </c>
      <c r="AY207" s="163" t="s">
        <v>218</v>
      </c>
      <c r="AZ207" s="163" t="s">
        <v>218</v>
      </c>
      <c r="BA207" s="260"/>
      <c r="BB207" s="291">
        <f t="shared" si="141"/>
        <v>708350</v>
      </c>
      <c r="BD207" s="163" cm="1">
        <f t="array" ref="BD207">+ROUND(AVERAGE(SMALL((G207,M207,S207),{1;2})),0)</f>
        <v>149650</v>
      </c>
      <c r="BE207" s="163">
        <f t="shared" si="201"/>
        <v>28434</v>
      </c>
      <c r="BF207" s="163">
        <f t="shared" si="205"/>
        <v>1958924</v>
      </c>
      <c r="BG207" s="163" t="s">
        <v>218</v>
      </c>
      <c r="BH207" s="163" t="s">
        <v>218</v>
      </c>
      <c r="BI207" s="163" t="s">
        <v>218</v>
      </c>
      <c r="BK207" s="166">
        <f t="shared" ref="BK207:BK223" si="226">ROUND(AVERAGE(M207,S207),0)</f>
        <v>149650</v>
      </c>
      <c r="BL207" s="167">
        <f t="shared" si="215"/>
        <v>28434</v>
      </c>
      <c r="BM207" s="296">
        <f t="shared" si="194"/>
        <v>1958924</v>
      </c>
      <c r="BN207" s="166" t="e">
        <f t="shared" si="208"/>
        <v>#DIV/0!</v>
      </c>
      <c r="BO207" s="167" t="e">
        <f t="shared" si="163"/>
        <v>#DIV/0!</v>
      </c>
      <c r="BP207" s="296">
        <v>0</v>
      </c>
      <c r="BR207" s="168">
        <f t="shared" ref="BR207:BR223" si="227">ROUND(STDEVA(G207,M207,S207),0)</f>
        <v>411969</v>
      </c>
      <c r="BS207" s="169">
        <f>+AL207-BR207</f>
        <v>-26202</v>
      </c>
      <c r="BT207" s="170">
        <f t="shared" si="151"/>
        <v>797736</v>
      </c>
      <c r="BU207" s="168" t="e">
        <f>ROUND(STDEVA(J207,P207,V207),0)</f>
        <v>#DIV/0!</v>
      </c>
      <c r="BV207" s="169" t="e">
        <f t="shared" si="164"/>
        <v>#VALUE!</v>
      </c>
      <c r="BW207" s="170" t="e">
        <f t="shared" si="165"/>
        <v>#DIV/0!</v>
      </c>
    </row>
    <row r="208" spans="2:75" s="131" customFormat="1" ht="39" customHeight="1" x14ac:dyDescent="0.25">
      <c r="B208" s="334">
        <v>188</v>
      </c>
      <c r="C208" s="505"/>
      <c r="D208" s="198" t="s">
        <v>147</v>
      </c>
      <c r="E208" s="505"/>
      <c r="F208" s="209">
        <v>13</v>
      </c>
      <c r="G208" s="204">
        <v>660000</v>
      </c>
      <c r="H208" s="200">
        <f t="shared" si="142"/>
        <v>125400</v>
      </c>
      <c r="I208" s="201">
        <f t="shared" si="143"/>
        <v>10210200</v>
      </c>
      <c r="J208" s="468"/>
      <c r="K208" s="468"/>
      <c r="L208" s="539"/>
      <c r="M208" s="257">
        <f t="shared" si="222"/>
        <v>199300</v>
      </c>
      <c r="N208" s="201">
        <f t="shared" si="223"/>
        <v>37867</v>
      </c>
      <c r="O208" s="201">
        <v>2590900</v>
      </c>
      <c r="P208" s="468"/>
      <c r="Q208" s="468"/>
      <c r="R208" s="539"/>
      <c r="S208" s="261">
        <v>100000</v>
      </c>
      <c r="T208" s="204">
        <f t="shared" si="144"/>
        <v>19000</v>
      </c>
      <c r="U208" s="204">
        <f t="shared" si="145"/>
        <v>1547000</v>
      </c>
      <c r="V208" s="204"/>
      <c r="W208" s="205">
        <f t="shared" si="146"/>
        <v>0</v>
      </c>
      <c r="X208" s="203">
        <f t="shared" si="216"/>
        <v>0</v>
      </c>
      <c r="Y208" s="544"/>
      <c r="Z208" s="545"/>
      <c r="AA208" s="546"/>
      <c r="AB208" s="544"/>
      <c r="AC208" s="545"/>
      <c r="AD208" s="546"/>
      <c r="AE208" s="164" cm="1">
        <f t="array" ref="AE208">+ROUND(AVERAGE(SMALL((G208,M208,S208),{1;2})),0)</f>
        <v>149650</v>
      </c>
      <c r="AF208" s="162">
        <f t="shared" si="180"/>
        <v>28434</v>
      </c>
      <c r="AG208" s="163">
        <f t="shared" ref="AG208:AG223" si="228">ROUND((AE208+AF208)*F208,0)</f>
        <v>2315092</v>
      </c>
      <c r="AH208" s="313"/>
      <c r="AI208" s="314"/>
      <c r="AJ208" s="329"/>
      <c r="AK208" s="326"/>
      <c r="AL208" s="162">
        <f t="shared" si="220"/>
        <v>319767</v>
      </c>
      <c r="AM208" s="163">
        <f t="shared" si="147"/>
        <v>60756</v>
      </c>
      <c r="AN208" s="163">
        <f t="shared" si="138"/>
        <v>4946799</v>
      </c>
      <c r="AO208" s="163" t="s">
        <v>218</v>
      </c>
      <c r="AP208" s="163" t="s">
        <v>218</v>
      </c>
      <c r="AQ208" s="163" t="s">
        <v>218</v>
      </c>
      <c r="AR208" s="260"/>
      <c r="AS208" s="290">
        <f t="shared" si="139"/>
        <v>423943</v>
      </c>
      <c r="AT208" s="165"/>
      <c r="AU208" s="164">
        <f t="shared" si="221"/>
        <v>236057</v>
      </c>
      <c r="AV208" s="162">
        <f t="shared" si="148"/>
        <v>44851</v>
      </c>
      <c r="AW208" s="163">
        <f t="shared" si="140"/>
        <v>3651804</v>
      </c>
      <c r="AX208" s="163" t="s">
        <v>218</v>
      </c>
      <c r="AY208" s="163" t="s">
        <v>218</v>
      </c>
      <c r="AZ208" s="163" t="s">
        <v>218</v>
      </c>
      <c r="BA208" s="260"/>
      <c r="BB208" s="291">
        <f t="shared" si="141"/>
        <v>510350</v>
      </c>
      <c r="BD208" s="163" cm="1">
        <f t="array" ref="BD208">+ROUND(AVERAGE(SMALL((G208,M208,S208),{1;2})),0)</f>
        <v>149650</v>
      </c>
      <c r="BE208" s="163">
        <f t="shared" si="201"/>
        <v>28434</v>
      </c>
      <c r="BF208" s="163">
        <f t="shared" si="205"/>
        <v>2315092</v>
      </c>
      <c r="BG208" s="163" t="s">
        <v>218</v>
      </c>
      <c r="BH208" s="163" t="s">
        <v>218</v>
      </c>
      <c r="BI208" s="163" t="s">
        <v>218</v>
      </c>
      <c r="BK208" s="166">
        <f t="shared" si="226"/>
        <v>149650</v>
      </c>
      <c r="BL208" s="167">
        <f t="shared" si="215"/>
        <v>28434</v>
      </c>
      <c r="BM208" s="296">
        <f t="shared" si="194"/>
        <v>2315092</v>
      </c>
      <c r="BN208" s="166" t="e">
        <f t="shared" si="208"/>
        <v>#DIV/0!</v>
      </c>
      <c r="BO208" s="167" t="e">
        <f t="shared" si="163"/>
        <v>#DIV/0!</v>
      </c>
      <c r="BP208" s="296">
        <v>0</v>
      </c>
      <c r="BR208" s="168">
        <f t="shared" si="227"/>
        <v>298805</v>
      </c>
      <c r="BS208" s="169">
        <f t="shared" si="150"/>
        <v>20962</v>
      </c>
      <c r="BT208" s="170">
        <f t="shared" si="151"/>
        <v>618572</v>
      </c>
      <c r="BU208" s="168" t="e">
        <f t="shared" ref="BU208:BU223" si="229">ROUND(STDEVA(J208,P208),0)</f>
        <v>#DIV/0!</v>
      </c>
      <c r="BV208" s="169" t="e">
        <f t="shared" si="164"/>
        <v>#VALUE!</v>
      </c>
      <c r="BW208" s="170" t="e">
        <f t="shared" si="165"/>
        <v>#DIV/0!</v>
      </c>
    </row>
    <row r="209" spans="2:75" s="131" customFormat="1" ht="39" customHeight="1" x14ac:dyDescent="0.25">
      <c r="B209" s="334">
        <v>189</v>
      </c>
      <c r="C209" s="505"/>
      <c r="D209" s="198" t="s">
        <v>153</v>
      </c>
      <c r="E209" s="505"/>
      <c r="F209" s="209">
        <v>16</v>
      </c>
      <c r="G209" s="204">
        <v>785400</v>
      </c>
      <c r="H209" s="200">
        <f t="shared" si="142"/>
        <v>149226</v>
      </c>
      <c r="I209" s="201">
        <f t="shared" si="143"/>
        <v>14954016</v>
      </c>
      <c r="J209" s="468"/>
      <c r="K209" s="468"/>
      <c r="L209" s="539"/>
      <c r="M209" s="257">
        <f t="shared" si="222"/>
        <v>199300</v>
      </c>
      <c r="N209" s="201">
        <f t="shared" si="223"/>
        <v>37867</v>
      </c>
      <c r="O209" s="201">
        <v>3188800</v>
      </c>
      <c r="P209" s="468"/>
      <c r="Q209" s="468"/>
      <c r="R209" s="539"/>
      <c r="S209" s="261">
        <v>100000</v>
      </c>
      <c r="T209" s="204">
        <f t="shared" si="144"/>
        <v>19000</v>
      </c>
      <c r="U209" s="204">
        <f t="shared" si="145"/>
        <v>1904000</v>
      </c>
      <c r="V209" s="204"/>
      <c r="W209" s="205">
        <f t="shared" si="146"/>
        <v>0</v>
      </c>
      <c r="X209" s="203">
        <f t="shared" si="216"/>
        <v>0</v>
      </c>
      <c r="Y209" s="544"/>
      <c r="Z209" s="545"/>
      <c r="AA209" s="546"/>
      <c r="AB209" s="544"/>
      <c r="AC209" s="545"/>
      <c r="AD209" s="546"/>
      <c r="AE209" s="164" cm="1">
        <f t="array" ref="AE209">+ROUND(AVERAGE(SMALL((G209,M209,S209),{1;2})),0)</f>
        <v>149650</v>
      </c>
      <c r="AF209" s="162">
        <f t="shared" si="180"/>
        <v>28434</v>
      </c>
      <c r="AG209" s="163">
        <f t="shared" si="228"/>
        <v>2849344</v>
      </c>
      <c r="AH209" s="313"/>
      <c r="AI209" s="314"/>
      <c r="AJ209" s="329"/>
      <c r="AK209" s="326"/>
      <c r="AL209" s="162">
        <f t="shared" si="220"/>
        <v>361567</v>
      </c>
      <c r="AM209" s="163">
        <f t="shared" si="147"/>
        <v>68698</v>
      </c>
      <c r="AN209" s="163">
        <f t="shared" si="138"/>
        <v>6884240</v>
      </c>
      <c r="AO209" s="163" t="s">
        <v>218</v>
      </c>
      <c r="AP209" s="163" t="s">
        <v>218</v>
      </c>
      <c r="AQ209" s="163" t="s">
        <v>218</v>
      </c>
      <c r="AR209" s="260"/>
      <c r="AS209" s="290">
        <f t="shared" si="139"/>
        <v>535251</v>
      </c>
      <c r="AT209" s="165"/>
      <c r="AU209" s="164">
        <f t="shared" si="221"/>
        <v>250149</v>
      </c>
      <c r="AV209" s="162">
        <f t="shared" si="148"/>
        <v>47528</v>
      </c>
      <c r="AW209" s="163">
        <f t="shared" si="140"/>
        <v>4762832</v>
      </c>
      <c r="AX209" s="163" t="s">
        <v>218</v>
      </c>
      <c r="AY209" s="163" t="s">
        <v>218</v>
      </c>
      <c r="AZ209" s="163" t="s">
        <v>218</v>
      </c>
      <c r="BA209" s="260"/>
      <c r="BB209" s="291">
        <f t="shared" si="141"/>
        <v>635750</v>
      </c>
      <c r="BD209" s="163" cm="1">
        <f t="array" ref="BD209">+ROUND(AVERAGE(SMALL((G209,M209,S209),{1;2})),0)</f>
        <v>149650</v>
      </c>
      <c r="BE209" s="163">
        <f t="shared" si="201"/>
        <v>28434</v>
      </c>
      <c r="BF209" s="163">
        <f t="shared" si="205"/>
        <v>2849344</v>
      </c>
      <c r="BG209" s="163" t="s">
        <v>218</v>
      </c>
      <c r="BH209" s="163" t="s">
        <v>218</v>
      </c>
      <c r="BI209" s="163" t="s">
        <v>218</v>
      </c>
      <c r="BK209" s="166">
        <f t="shared" si="226"/>
        <v>149650</v>
      </c>
      <c r="BL209" s="167">
        <f t="shared" si="215"/>
        <v>28434</v>
      </c>
      <c r="BM209" s="296">
        <f t="shared" si="194"/>
        <v>2849344</v>
      </c>
      <c r="BN209" s="166" t="e">
        <f t="shared" si="208"/>
        <v>#DIV/0!</v>
      </c>
      <c r="BO209" s="167" t="e">
        <f t="shared" si="163"/>
        <v>#DIV/0!</v>
      </c>
      <c r="BP209" s="296">
        <v>0</v>
      </c>
      <c r="BR209" s="168">
        <f t="shared" si="227"/>
        <v>370393</v>
      </c>
      <c r="BS209" s="169">
        <f t="shared" si="150"/>
        <v>-8826</v>
      </c>
      <c r="BT209" s="170">
        <f t="shared" si="151"/>
        <v>731960</v>
      </c>
      <c r="BU209" s="168" t="e">
        <f t="shared" si="229"/>
        <v>#DIV/0!</v>
      </c>
      <c r="BV209" s="169" t="e">
        <f t="shared" si="164"/>
        <v>#VALUE!</v>
      </c>
      <c r="BW209" s="170" t="e">
        <f t="shared" si="165"/>
        <v>#DIV/0!</v>
      </c>
    </row>
    <row r="210" spans="2:75" s="131" customFormat="1" ht="39" customHeight="1" x14ac:dyDescent="0.25">
      <c r="B210" s="334">
        <v>190</v>
      </c>
      <c r="C210" s="505"/>
      <c r="D210" s="198" t="s">
        <v>154</v>
      </c>
      <c r="E210" s="505"/>
      <c r="F210" s="209">
        <v>17</v>
      </c>
      <c r="G210" s="204">
        <v>809600</v>
      </c>
      <c r="H210" s="200">
        <f t="shared" si="142"/>
        <v>153824</v>
      </c>
      <c r="I210" s="201">
        <f t="shared" si="143"/>
        <v>16378208</v>
      </c>
      <c r="J210" s="468"/>
      <c r="K210" s="468"/>
      <c r="L210" s="539"/>
      <c r="M210" s="257">
        <f t="shared" si="222"/>
        <v>199300</v>
      </c>
      <c r="N210" s="201">
        <f t="shared" si="223"/>
        <v>37867</v>
      </c>
      <c r="O210" s="201">
        <v>3388100</v>
      </c>
      <c r="P210" s="468"/>
      <c r="Q210" s="468"/>
      <c r="R210" s="539"/>
      <c r="S210" s="261">
        <v>100000</v>
      </c>
      <c r="T210" s="204">
        <f t="shared" si="144"/>
        <v>19000</v>
      </c>
      <c r="U210" s="204">
        <f t="shared" si="145"/>
        <v>2023000</v>
      </c>
      <c r="V210" s="204"/>
      <c r="W210" s="205">
        <f t="shared" si="146"/>
        <v>0</v>
      </c>
      <c r="X210" s="203">
        <f t="shared" si="216"/>
        <v>0</v>
      </c>
      <c r="Y210" s="544"/>
      <c r="Z210" s="545"/>
      <c r="AA210" s="546"/>
      <c r="AB210" s="544"/>
      <c r="AC210" s="545"/>
      <c r="AD210" s="546"/>
      <c r="AE210" s="164" cm="1">
        <f t="array" ref="AE210">+ROUND(AVERAGE(SMALL((G210,M210,S210),{1;2})),0)</f>
        <v>149650</v>
      </c>
      <c r="AF210" s="162">
        <f t="shared" si="180"/>
        <v>28434</v>
      </c>
      <c r="AG210" s="163">
        <f t="shared" si="228"/>
        <v>3027428</v>
      </c>
      <c r="AH210" s="313"/>
      <c r="AI210" s="314"/>
      <c r="AJ210" s="329"/>
      <c r="AK210" s="326"/>
      <c r="AL210" s="162">
        <f t="shared" si="220"/>
        <v>369633</v>
      </c>
      <c r="AM210" s="163">
        <f t="shared" si="147"/>
        <v>70230</v>
      </c>
      <c r="AN210" s="163">
        <f t="shared" si="138"/>
        <v>7477671</v>
      </c>
      <c r="AO210" s="163" t="s">
        <v>218</v>
      </c>
      <c r="AP210" s="163" t="s">
        <v>218</v>
      </c>
      <c r="AQ210" s="163" t="s">
        <v>218</v>
      </c>
      <c r="AR210" s="260"/>
      <c r="AS210" s="290">
        <f t="shared" si="139"/>
        <v>556907</v>
      </c>
      <c r="AT210" s="165"/>
      <c r="AU210" s="164">
        <f t="shared" si="221"/>
        <v>252693</v>
      </c>
      <c r="AV210" s="162">
        <f t="shared" si="148"/>
        <v>48012</v>
      </c>
      <c r="AW210" s="163">
        <f t="shared" si="140"/>
        <v>5111985</v>
      </c>
      <c r="AX210" s="163" t="s">
        <v>218</v>
      </c>
      <c r="AY210" s="163" t="s">
        <v>218</v>
      </c>
      <c r="AZ210" s="163" t="s">
        <v>218</v>
      </c>
      <c r="BA210" s="260"/>
      <c r="BB210" s="291">
        <f t="shared" si="141"/>
        <v>659950</v>
      </c>
      <c r="BD210" s="163" cm="1">
        <f t="array" ref="BD210">+ROUND(AVERAGE(SMALL((G210,M210,S210),{1;2})),0)</f>
        <v>149650</v>
      </c>
      <c r="BE210" s="163">
        <f t="shared" si="201"/>
        <v>28434</v>
      </c>
      <c r="BF210" s="163">
        <f t="shared" si="205"/>
        <v>3027428</v>
      </c>
      <c r="BG210" s="163" t="s">
        <v>218</v>
      </c>
      <c r="BH210" s="163" t="s">
        <v>218</v>
      </c>
      <c r="BI210" s="163" t="s">
        <v>218</v>
      </c>
      <c r="BK210" s="166">
        <f t="shared" si="226"/>
        <v>149650</v>
      </c>
      <c r="BL210" s="167">
        <f t="shared" si="215"/>
        <v>28434</v>
      </c>
      <c r="BM210" s="296">
        <f t="shared" si="194"/>
        <v>3027428</v>
      </c>
      <c r="BN210" s="166" t="e">
        <f t="shared" si="208"/>
        <v>#DIV/0!</v>
      </c>
      <c r="BO210" s="167" t="e">
        <f t="shared" si="163"/>
        <v>#DIV/0!</v>
      </c>
      <c r="BP210" s="296">
        <v>0</v>
      </c>
      <c r="BR210" s="168">
        <f t="shared" si="227"/>
        <v>384244</v>
      </c>
      <c r="BS210" s="169">
        <f t="shared" si="150"/>
        <v>-14611</v>
      </c>
      <c r="BT210" s="170">
        <f t="shared" si="151"/>
        <v>753877</v>
      </c>
      <c r="BU210" s="168" t="e">
        <f t="shared" si="229"/>
        <v>#DIV/0!</v>
      </c>
      <c r="BV210" s="169" t="e">
        <f t="shared" si="164"/>
        <v>#VALUE!</v>
      </c>
      <c r="BW210" s="170" t="e">
        <f t="shared" si="165"/>
        <v>#DIV/0!</v>
      </c>
    </row>
    <row r="211" spans="2:75" s="131" customFormat="1" ht="39" customHeight="1" x14ac:dyDescent="0.25">
      <c r="B211" s="334">
        <v>191</v>
      </c>
      <c r="C211" s="505"/>
      <c r="D211" s="198" t="s">
        <v>198</v>
      </c>
      <c r="E211" s="505"/>
      <c r="F211" s="209">
        <v>24</v>
      </c>
      <c r="G211" s="204">
        <v>811800</v>
      </c>
      <c r="H211" s="200">
        <f t="shared" si="142"/>
        <v>154242</v>
      </c>
      <c r="I211" s="201">
        <f t="shared" si="143"/>
        <v>23185008</v>
      </c>
      <c r="J211" s="468"/>
      <c r="K211" s="468"/>
      <c r="L211" s="539"/>
      <c r="M211" s="257">
        <f t="shared" si="222"/>
        <v>199300</v>
      </c>
      <c r="N211" s="201">
        <f t="shared" si="223"/>
        <v>37867</v>
      </c>
      <c r="O211" s="201">
        <v>4783200</v>
      </c>
      <c r="P211" s="468"/>
      <c r="Q211" s="468"/>
      <c r="R211" s="539"/>
      <c r="S211" s="261">
        <v>95000</v>
      </c>
      <c r="T211" s="204">
        <f t="shared" si="144"/>
        <v>18050</v>
      </c>
      <c r="U211" s="204">
        <f t="shared" si="145"/>
        <v>2713200</v>
      </c>
      <c r="V211" s="204"/>
      <c r="W211" s="205">
        <f t="shared" si="146"/>
        <v>0</v>
      </c>
      <c r="X211" s="203">
        <f t="shared" si="216"/>
        <v>0</v>
      </c>
      <c r="Y211" s="544"/>
      <c r="Z211" s="545"/>
      <c r="AA211" s="546"/>
      <c r="AB211" s="544"/>
      <c r="AC211" s="545"/>
      <c r="AD211" s="546"/>
      <c r="AE211" s="164" cm="1">
        <f t="array" ref="AE211">+ROUND(AVERAGE(SMALL((G211,M211,S211),{1;2})),0)</f>
        <v>147150</v>
      </c>
      <c r="AF211" s="162">
        <f t="shared" si="180"/>
        <v>27959</v>
      </c>
      <c r="AG211" s="163">
        <f t="shared" si="228"/>
        <v>4202616</v>
      </c>
      <c r="AH211" s="313"/>
      <c r="AI211" s="314"/>
      <c r="AJ211" s="329"/>
      <c r="AK211" s="326"/>
      <c r="AL211" s="162">
        <f t="shared" si="220"/>
        <v>368700</v>
      </c>
      <c r="AM211" s="163">
        <f t="shared" si="147"/>
        <v>70053</v>
      </c>
      <c r="AN211" s="163">
        <f t="shared" si="138"/>
        <v>10530072</v>
      </c>
      <c r="AO211" s="163" t="s">
        <v>218</v>
      </c>
      <c r="AP211" s="163" t="s">
        <v>218</v>
      </c>
      <c r="AQ211" s="163" t="s">
        <v>218</v>
      </c>
      <c r="AR211" s="260"/>
      <c r="AS211" s="290">
        <f t="shared" si="139"/>
        <v>563166</v>
      </c>
      <c r="AT211" s="165"/>
      <c r="AU211" s="164">
        <f t="shared" si="221"/>
        <v>248634</v>
      </c>
      <c r="AV211" s="162">
        <f t="shared" si="148"/>
        <v>47240</v>
      </c>
      <c r="AW211" s="163">
        <f t="shared" si="140"/>
        <v>7100976</v>
      </c>
      <c r="AX211" s="163" t="s">
        <v>218</v>
      </c>
      <c r="AY211" s="163" t="s">
        <v>218</v>
      </c>
      <c r="AZ211" s="163" t="s">
        <v>218</v>
      </c>
      <c r="BA211" s="260"/>
      <c r="BB211" s="291">
        <f t="shared" si="141"/>
        <v>664650</v>
      </c>
      <c r="BD211" s="163" cm="1">
        <f t="array" ref="BD211">+ROUND(AVERAGE(SMALL((G211,M211,S211),{1;2})),0)</f>
        <v>147150</v>
      </c>
      <c r="BE211" s="163">
        <f t="shared" si="201"/>
        <v>27959</v>
      </c>
      <c r="BF211" s="163">
        <f t="shared" si="205"/>
        <v>4202616</v>
      </c>
      <c r="BG211" s="163" t="s">
        <v>218</v>
      </c>
      <c r="BH211" s="163" t="s">
        <v>218</v>
      </c>
      <c r="BI211" s="163" t="s">
        <v>218</v>
      </c>
      <c r="BK211" s="166">
        <f t="shared" si="226"/>
        <v>147150</v>
      </c>
      <c r="BL211" s="167">
        <f t="shared" si="215"/>
        <v>27959</v>
      </c>
      <c r="BM211" s="296">
        <f t="shared" si="194"/>
        <v>4202616</v>
      </c>
      <c r="BN211" s="166" t="e">
        <f t="shared" si="208"/>
        <v>#DIV/0!</v>
      </c>
      <c r="BO211" s="167" t="e">
        <f t="shared" si="163"/>
        <v>#DIV/0!</v>
      </c>
      <c r="BP211" s="296">
        <v>0</v>
      </c>
      <c r="BR211" s="168">
        <f t="shared" si="227"/>
        <v>387263</v>
      </c>
      <c r="BS211" s="169">
        <f t="shared" si="150"/>
        <v>-18563</v>
      </c>
      <c r="BT211" s="170">
        <f t="shared" si="151"/>
        <v>755963</v>
      </c>
      <c r="BU211" s="168" t="e">
        <f t="shared" si="229"/>
        <v>#DIV/0!</v>
      </c>
      <c r="BV211" s="169" t="e">
        <f t="shared" si="164"/>
        <v>#VALUE!</v>
      </c>
      <c r="BW211" s="170" t="e">
        <f t="shared" si="165"/>
        <v>#DIV/0!</v>
      </c>
    </row>
    <row r="212" spans="2:75" s="131" customFormat="1" ht="39" customHeight="1" x14ac:dyDescent="0.25">
      <c r="B212" s="334">
        <v>192</v>
      </c>
      <c r="C212" s="505"/>
      <c r="D212" s="198" t="s">
        <v>157</v>
      </c>
      <c r="E212" s="505"/>
      <c r="F212" s="209">
        <v>19</v>
      </c>
      <c r="G212" s="204">
        <v>819500</v>
      </c>
      <c r="H212" s="200">
        <f t="shared" si="142"/>
        <v>155705</v>
      </c>
      <c r="I212" s="201">
        <f t="shared" si="143"/>
        <v>18528895</v>
      </c>
      <c r="J212" s="468"/>
      <c r="K212" s="468"/>
      <c r="L212" s="539"/>
      <c r="M212" s="257">
        <f t="shared" si="222"/>
        <v>199300</v>
      </c>
      <c r="N212" s="201">
        <f t="shared" si="223"/>
        <v>37867</v>
      </c>
      <c r="O212" s="201">
        <v>3786700</v>
      </c>
      <c r="P212" s="468"/>
      <c r="Q212" s="468"/>
      <c r="R212" s="539"/>
      <c r="S212" s="261">
        <v>100000</v>
      </c>
      <c r="T212" s="204">
        <f t="shared" si="144"/>
        <v>19000</v>
      </c>
      <c r="U212" s="204">
        <f t="shared" si="145"/>
        <v>2261000</v>
      </c>
      <c r="V212" s="204"/>
      <c r="W212" s="205">
        <f t="shared" si="146"/>
        <v>0</v>
      </c>
      <c r="X212" s="203">
        <f t="shared" si="216"/>
        <v>0</v>
      </c>
      <c r="Y212" s="544"/>
      <c r="Z212" s="545"/>
      <c r="AA212" s="546"/>
      <c r="AB212" s="544"/>
      <c r="AC212" s="545"/>
      <c r="AD212" s="546"/>
      <c r="AE212" s="164" cm="1">
        <f t="array" ref="AE212">+ROUND(AVERAGE(SMALL((G212,M212,S212),{1;2})),0)</f>
        <v>149650</v>
      </c>
      <c r="AF212" s="162">
        <f t="shared" si="180"/>
        <v>28434</v>
      </c>
      <c r="AG212" s="163">
        <f t="shared" si="228"/>
        <v>3383596</v>
      </c>
      <c r="AH212" s="313"/>
      <c r="AI212" s="314"/>
      <c r="AJ212" s="329"/>
      <c r="AK212" s="326"/>
      <c r="AL212" s="162">
        <f t="shared" si="220"/>
        <v>372933</v>
      </c>
      <c r="AM212" s="163">
        <f t="shared" si="147"/>
        <v>70857</v>
      </c>
      <c r="AN212" s="163">
        <f t="shared" si="138"/>
        <v>8432010</v>
      </c>
      <c r="AO212" s="163" t="s">
        <v>218</v>
      </c>
      <c r="AP212" s="163" t="s">
        <v>218</v>
      </c>
      <c r="AQ212" s="163" t="s">
        <v>218</v>
      </c>
      <c r="AR212" s="260"/>
      <c r="AS212" s="290">
        <f t="shared" si="139"/>
        <v>565782</v>
      </c>
      <c r="AT212" s="165"/>
      <c r="AU212" s="164">
        <f t="shared" si="221"/>
        <v>253718</v>
      </c>
      <c r="AV212" s="162">
        <f t="shared" si="148"/>
        <v>48206</v>
      </c>
      <c r="AW212" s="163">
        <f t="shared" si="140"/>
        <v>5736556</v>
      </c>
      <c r="AX212" s="163" t="s">
        <v>218</v>
      </c>
      <c r="AY212" s="163" t="s">
        <v>218</v>
      </c>
      <c r="AZ212" s="163" t="s">
        <v>218</v>
      </c>
      <c r="BA212" s="260"/>
      <c r="BB212" s="291">
        <f t="shared" si="141"/>
        <v>669850</v>
      </c>
      <c r="BD212" s="163" cm="1">
        <f t="array" ref="BD212">+ROUND(AVERAGE(SMALL((G212,M212,S212),{1;2})),0)</f>
        <v>149650</v>
      </c>
      <c r="BE212" s="163">
        <f t="shared" si="201"/>
        <v>28434</v>
      </c>
      <c r="BF212" s="163">
        <f t="shared" si="205"/>
        <v>3383596</v>
      </c>
      <c r="BG212" s="163" t="s">
        <v>218</v>
      </c>
      <c r="BH212" s="163" t="s">
        <v>218</v>
      </c>
      <c r="BI212" s="163" t="s">
        <v>218</v>
      </c>
      <c r="BK212" s="166">
        <f t="shared" si="226"/>
        <v>149650</v>
      </c>
      <c r="BL212" s="167">
        <f t="shared" si="215"/>
        <v>28434</v>
      </c>
      <c r="BM212" s="296">
        <f t="shared" ref="BM212:BM243" si="230">ROUND((BK212+BL212)*F212,0)</f>
        <v>3383596</v>
      </c>
      <c r="BN212" s="166" t="e">
        <f t="shared" si="208"/>
        <v>#DIV/0!</v>
      </c>
      <c r="BO212" s="167" t="e">
        <f t="shared" si="163"/>
        <v>#DIV/0!</v>
      </c>
      <c r="BP212" s="296">
        <v>0</v>
      </c>
      <c r="BR212" s="168">
        <f t="shared" si="227"/>
        <v>389912</v>
      </c>
      <c r="BS212" s="169">
        <f t="shared" si="150"/>
        <v>-16979</v>
      </c>
      <c r="BT212" s="170">
        <f t="shared" si="151"/>
        <v>762845</v>
      </c>
      <c r="BU212" s="168" t="e">
        <f t="shared" si="229"/>
        <v>#DIV/0!</v>
      </c>
      <c r="BV212" s="169" t="e">
        <f t="shared" si="164"/>
        <v>#VALUE!</v>
      </c>
      <c r="BW212" s="170" t="e">
        <f t="shared" si="165"/>
        <v>#DIV/0!</v>
      </c>
    </row>
    <row r="213" spans="2:75" s="131" customFormat="1" ht="39" customHeight="1" x14ac:dyDescent="0.25">
      <c r="B213" s="334">
        <v>193</v>
      </c>
      <c r="C213" s="505"/>
      <c r="D213" s="198" t="s">
        <v>199</v>
      </c>
      <c r="E213" s="505"/>
      <c r="F213" s="209">
        <v>6</v>
      </c>
      <c r="G213" s="204">
        <v>792000</v>
      </c>
      <c r="H213" s="200">
        <f t="shared" si="142"/>
        <v>150480</v>
      </c>
      <c r="I213" s="201">
        <f t="shared" si="143"/>
        <v>5654880</v>
      </c>
      <c r="J213" s="468"/>
      <c r="K213" s="468"/>
      <c r="L213" s="539"/>
      <c r="M213" s="257">
        <f t="shared" si="222"/>
        <v>199300</v>
      </c>
      <c r="N213" s="201">
        <f t="shared" si="223"/>
        <v>37867</v>
      </c>
      <c r="O213" s="201">
        <v>1195800</v>
      </c>
      <c r="P213" s="468"/>
      <c r="Q213" s="468"/>
      <c r="R213" s="539"/>
      <c r="S213" s="261">
        <v>100000</v>
      </c>
      <c r="T213" s="204">
        <f t="shared" si="144"/>
        <v>19000</v>
      </c>
      <c r="U213" s="204">
        <f t="shared" si="145"/>
        <v>714000</v>
      </c>
      <c r="V213" s="204"/>
      <c r="W213" s="205">
        <f t="shared" si="146"/>
        <v>0</v>
      </c>
      <c r="X213" s="203">
        <f t="shared" si="216"/>
        <v>0</v>
      </c>
      <c r="Y213" s="544"/>
      <c r="Z213" s="545"/>
      <c r="AA213" s="546"/>
      <c r="AB213" s="544"/>
      <c r="AC213" s="545"/>
      <c r="AD213" s="546"/>
      <c r="AE213" s="164" cm="1">
        <f t="array" ref="AE213">+ROUND(AVERAGE(SMALL((G213,M213,S213),{1;2})),0)</f>
        <v>149650</v>
      </c>
      <c r="AF213" s="162">
        <f t="shared" si="180"/>
        <v>28434</v>
      </c>
      <c r="AG213" s="163">
        <f t="shared" si="228"/>
        <v>1068504</v>
      </c>
      <c r="AH213" s="313"/>
      <c r="AI213" s="314"/>
      <c r="AJ213" s="329"/>
      <c r="AK213" s="326"/>
      <c r="AL213" s="162">
        <f t="shared" si="220"/>
        <v>363767</v>
      </c>
      <c r="AM213" s="163">
        <f t="shared" si="147"/>
        <v>69116</v>
      </c>
      <c r="AN213" s="163">
        <f t="shared" ref="AN213:AN276" si="231">ROUND((+AL213+AM213)*F213,0)</f>
        <v>2597298</v>
      </c>
      <c r="AO213" s="163" t="s">
        <v>218</v>
      </c>
      <c r="AP213" s="163" t="s">
        <v>218</v>
      </c>
      <c r="AQ213" s="163" t="s">
        <v>218</v>
      </c>
      <c r="AR213" s="260"/>
      <c r="AS213" s="290">
        <f t="shared" ref="AS213:AS276" si="232">G213-AU213</f>
        <v>541152</v>
      </c>
      <c r="AT213" s="165"/>
      <c r="AU213" s="164">
        <f t="shared" si="221"/>
        <v>250848</v>
      </c>
      <c r="AV213" s="162">
        <f t="shared" si="148"/>
        <v>47661</v>
      </c>
      <c r="AW213" s="163">
        <f t="shared" ref="AW213:AW276" si="233">ROUND((AU213+AV213)*F213,0)</f>
        <v>1791054</v>
      </c>
      <c r="AX213" s="163" t="s">
        <v>218</v>
      </c>
      <c r="AY213" s="163" t="s">
        <v>218</v>
      </c>
      <c r="AZ213" s="163" t="s">
        <v>218</v>
      </c>
      <c r="BA213" s="260"/>
      <c r="BB213" s="291">
        <f t="shared" ref="BB213:BB276" si="234">G213-BD213</f>
        <v>642350</v>
      </c>
      <c r="BD213" s="163" cm="1">
        <f t="array" ref="BD213">+ROUND(AVERAGE(SMALL((G213,M213,S213),{1;2})),0)</f>
        <v>149650</v>
      </c>
      <c r="BE213" s="163">
        <f t="shared" si="201"/>
        <v>28434</v>
      </c>
      <c r="BF213" s="163">
        <f t="shared" si="205"/>
        <v>1068504</v>
      </c>
      <c r="BG213" s="163" t="s">
        <v>218</v>
      </c>
      <c r="BH213" s="163" t="s">
        <v>218</v>
      </c>
      <c r="BI213" s="163" t="s">
        <v>218</v>
      </c>
      <c r="BK213" s="166">
        <f t="shared" si="226"/>
        <v>149650</v>
      </c>
      <c r="BL213" s="167">
        <f t="shared" si="215"/>
        <v>28434</v>
      </c>
      <c r="BM213" s="296">
        <f t="shared" si="230"/>
        <v>1068504</v>
      </c>
      <c r="BN213" s="166" t="e">
        <f t="shared" si="208"/>
        <v>#DIV/0!</v>
      </c>
      <c r="BO213" s="167" t="e">
        <f t="shared" si="163"/>
        <v>#DIV/0!</v>
      </c>
      <c r="BP213" s="296">
        <v>0</v>
      </c>
      <c r="BR213" s="168">
        <f t="shared" si="227"/>
        <v>374170</v>
      </c>
      <c r="BS213" s="169">
        <f t="shared" si="150"/>
        <v>-10403</v>
      </c>
      <c r="BT213" s="170">
        <f t="shared" si="151"/>
        <v>737937</v>
      </c>
      <c r="BU213" s="168" t="e">
        <f t="shared" si="229"/>
        <v>#DIV/0!</v>
      </c>
      <c r="BV213" s="169" t="e">
        <f t="shared" si="164"/>
        <v>#VALUE!</v>
      </c>
      <c r="BW213" s="170" t="e">
        <f t="shared" si="165"/>
        <v>#DIV/0!</v>
      </c>
    </row>
    <row r="214" spans="2:75" s="131" customFormat="1" ht="39" customHeight="1" x14ac:dyDescent="0.25">
      <c r="B214" s="334">
        <v>194</v>
      </c>
      <c r="C214" s="505"/>
      <c r="D214" s="198" t="s">
        <v>200</v>
      </c>
      <c r="E214" s="505"/>
      <c r="F214" s="209">
        <v>9</v>
      </c>
      <c r="G214" s="204">
        <v>792000</v>
      </c>
      <c r="H214" s="200">
        <f t="shared" ref="H214:H278" si="235">ROUND(G214*19/100,0)</f>
        <v>150480</v>
      </c>
      <c r="I214" s="201">
        <f t="shared" ref="I214:I278" si="236">ROUND((G214+H214)*F214,0)</f>
        <v>8482320</v>
      </c>
      <c r="J214" s="468"/>
      <c r="K214" s="468"/>
      <c r="L214" s="539"/>
      <c r="M214" s="257">
        <f t="shared" si="222"/>
        <v>199300</v>
      </c>
      <c r="N214" s="201">
        <f t="shared" si="223"/>
        <v>37867</v>
      </c>
      <c r="O214" s="201">
        <v>1793700</v>
      </c>
      <c r="P214" s="468"/>
      <c r="Q214" s="468"/>
      <c r="R214" s="539"/>
      <c r="S214" s="261">
        <v>100000</v>
      </c>
      <c r="T214" s="204">
        <f t="shared" ref="T214:T277" si="237">ROUND(S214*19%,0)</f>
        <v>19000</v>
      </c>
      <c r="U214" s="204">
        <f t="shared" ref="U214:U262" si="238">ROUND((S214+T214)*F214,0)</f>
        <v>1071000</v>
      </c>
      <c r="V214" s="204"/>
      <c r="W214" s="205">
        <f t="shared" ref="W214:W262" si="239">ROUND(V214*19%,0)</f>
        <v>0</v>
      </c>
      <c r="X214" s="203">
        <f t="shared" ref="X214:X262" si="240">ROUND((V214+W214)*F214,0)</f>
        <v>0</v>
      </c>
      <c r="Y214" s="544"/>
      <c r="Z214" s="545"/>
      <c r="AA214" s="546"/>
      <c r="AB214" s="544"/>
      <c r="AC214" s="545"/>
      <c r="AD214" s="546"/>
      <c r="AE214" s="164" cm="1">
        <f t="array" ref="AE214">+ROUND(AVERAGE(SMALL((G214,M214,S214),{1;2})),0)</f>
        <v>149650</v>
      </c>
      <c r="AF214" s="162">
        <f t="shared" si="180"/>
        <v>28434</v>
      </c>
      <c r="AG214" s="163">
        <f t="shared" si="228"/>
        <v>1602756</v>
      </c>
      <c r="AH214" s="313"/>
      <c r="AI214" s="314"/>
      <c r="AJ214" s="329"/>
      <c r="AK214" s="326"/>
      <c r="AL214" s="162">
        <f t="shared" si="220"/>
        <v>363767</v>
      </c>
      <c r="AM214" s="163">
        <f t="shared" ref="AM214:AM277" si="241">+ROUND(AL214*19%,0)</f>
        <v>69116</v>
      </c>
      <c r="AN214" s="163">
        <f t="shared" si="231"/>
        <v>3895947</v>
      </c>
      <c r="AO214" s="163" t="s">
        <v>218</v>
      </c>
      <c r="AP214" s="163" t="s">
        <v>218</v>
      </c>
      <c r="AQ214" s="163" t="s">
        <v>218</v>
      </c>
      <c r="AR214" s="260"/>
      <c r="AS214" s="290">
        <f t="shared" si="232"/>
        <v>541152</v>
      </c>
      <c r="AT214" s="165"/>
      <c r="AU214" s="164">
        <f t="shared" si="221"/>
        <v>250848</v>
      </c>
      <c r="AV214" s="162">
        <f t="shared" ref="AV214:AV277" si="242">+ROUND(AU214*19%,0)</f>
        <v>47661</v>
      </c>
      <c r="AW214" s="163">
        <f t="shared" si="233"/>
        <v>2686581</v>
      </c>
      <c r="AX214" s="163" t="s">
        <v>218</v>
      </c>
      <c r="AY214" s="163" t="s">
        <v>218</v>
      </c>
      <c r="AZ214" s="163" t="s">
        <v>218</v>
      </c>
      <c r="BA214" s="260"/>
      <c r="BB214" s="291">
        <f t="shared" si="234"/>
        <v>642350</v>
      </c>
      <c r="BD214" s="163" cm="1">
        <f t="array" ref="BD214">+ROUND(AVERAGE(SMALL((G214,M214,S214),{1;2})),0)</f>
        <v>149650</v>
      </c>
      <c r="BE214" s="163">
        <f t="shared" si="201"/>
        <v>28434</v>
      </c>
      <c r="BF214" s="163">
        <f t="shared" si="205"/>
        <v>1602756</v>
      </c>
      <c r="BG214" s="163" t="s">
        <v>218</v>
      </c>
      <c r="BH214" s="163" t="s">
        <v>218</v>
      </c>
      <c r="BI214" s="163" t="s">
        <v>218</v>
      </c>
      <c r="BK214" s="166">
        <f t="shared" si="226"/>
        <v>149650</v>
      </c>
      <c r="BL214" s="167">
        <f t="shared" si="215"/>
        <v>28434</v>
      </c>
      <c r="BM214" s="296">
        <f t="shared" si="230"/>
        <v>1602756</v>
      </c>
      <c r="BN214" s="166" t="e">
        <f t="shared" si="208"/>
        <v>#DIV/0!</v>
      </c>
      <c r="BO214" s="167" t="e">
        <f t="shared" ref="BO214:BO277" si="243">+ROUND(BN214*19%,0)</f>
        <v>#DIV/0!</v>
      </c>
      <c r="BP214" s="296">
        <v>0</v>
      </c>
      <c r="BR214" s="168">
        <f t="shared" si="227"/>
        <v>374170</v>
      </c>
      <c r="BS214" s="169">
        <f t="shared" si="150"/>
        <v>-10403</v>
      </c>
      <c r="BT214" s="170">
        <f t="shared" si="151"/>
        <v>737937</v>
      </c>
      <c r="BU214" s="168" t="e">
        <f t="shared" si="229"/>
        <v>#DIV/0!</v>
      </c>
      <c r="BV214" s="169" t="e">
        <f t="shared" si="164"/>
        <v>#VALUE!</v>
      </c>
      <c r="BW214" s="170" t="e">
        <f t="shared" si="165"/>
        <v>#DIV/0!</v>
      </c>
    </row>
    <row r="215" spans="2:75" s="131" customFormat="1" ht="39" customHeight="1" x14ac:dyDescent="0.25">
      <c r="B215" s="334">
        <v>195</v>
      </c>
      <c r="C215" s="505"/>
      <c r="D215" s="198" t="s">
        <v>201</v>
      </c>
      <c r="E215" s="505"/>
      <c r="F215" s="209">
        <v>14</v>
      </c>
      <c r="G215" s="204">
        <v>831600</v>
      </c>
      <c r="H215" s="200">
        <f t="shared" si="235"/>
        <v>158004</v>
      </c>
      <c r="I215" s="201">
        <f t="shared" si="236"/>
        <v>13854456</v>
      </c>
      <c r="J215" s="468"/>
      <c r="K215" s="468"/>
      <c r="L215" s="539"/>
      <c r="M215" s="257">
        <f t="shared" si="222"/>
        <v>199300</v>
      </c>
      <c r="N215" s="201">
        <f t="shared" si="223"/>
        <v>37867</v>
      </c>
      <c r="O215" s="201">
        <v>2790200</v>
      </c>
      <c r="P215" s="468"/>
      <c r="Q215" s="468"/>
      <c r="R215" s="539"/>
      <c r="S215" s="261">
        <v>90000</v>
      </c>
      <c r="T215" s="204">
        <f t="shared" si="237"/>
        <v>17100</v>
      </c>
      <c r="U215" s="204">
        <f t="shared" si="238"/>
        <v>1499400</v>
      </c>
      <c r="V215" s="204"/>
      <c r="W215" s="205">
        <f t="shared" si="239"/>
        <v>0</v>
      </c>
      <c r="X215" s="203">
        <f t="shared" si="240"/>
        <v>0</v>
      </c>
      <c r="Y215" s="544"/>
      <c r="Z215" s="545"/>
      <c r="AA215" s="546"/>
      <c r="AB215" s="544"/>
      <c r="AC215" s="545"/>
      <c r="AD215" s="546"/>
      <c r="AE215" s="164" cm="1">
        <f t="array" ref="AE215">+ROUND(AVERAGE(SMALL((G215,M215,S215),{1;2})),0)</f>
        <v>144650</v>
      </c>
      <c r="AF215" s="162">
        <f t="shared" si="180"/>
        <v>27484</v>
      </c>
      <c r="AG215" s="163">
        <f t="shared" si="228"/>
        <v>2409876</v>
      </c>
      <c r="AH215" s="313"/>
      <c r="AI215" s="314"/>
      <c r="AJ215" s="329"/>
      <c r="AK215" s="326"/>
      <c r="AL215" s="162">
        <f t="shared" si="220"/>
        <v>373633</v>
      </c>
      <c r="AM215" s="163">
        <f t="shared" si="241"/>
        <v>70990</v>
      </c>
      <c r="AN215" s="163">
        <f t="shared" si="231"/>
        <v>6224722</v>
      </c>
      <c r="AO215" s="163" t="s">
        <v>218</v>
      </c>
      <c r="AP215" s="163" t="s">
        <v>218</v>
      </c>
      <c r="AQ215" s="163" t="s">
        <v>218</v>
      </c>
      <c r="AR215" s="260"/>
      <c r="AS215" s="290">
        <f t="shared" si="232"/>
        <v>585438</v>
      </c>
      <c r="AT215" s="165"/>
      <c r="AU215" s="164">
        <f t="shared" si="221"/>
        <v>246162</v>
      </c>
      <c r="AV215" s="162">
        <f t="shared" si="242"/>
        <v>46771</v>
      </c>
      <c r="AW215" s="163">
        <f t="shared" si="233"/>
        <v>4101062</v>
      </c>
      <c r="AX215" s="163" t="s">
        <v>218</v>
      </c>
      <c r="AY215" s="163" t="s">
        <v>218</v>
      </c>
      <c r="AZ215" s="163" t="s">
        <v>218</v>
      </c>
      <c r="BA215" s="260"/>
      <c r="BB215" s="291">
        <f t="shared" si="234"/>
        <v>686950</v>
      </c>
      <c r="BD215" s="163" cm="1">
        <f t="array" ref="BD215">+ROUND(AVERAGE(SMALL((G215,M215,S215),{1;2})),0)</f>
        <v>144650</v>
      </c>
      <c r="BE215" s="163">
        <f t="shared" si="201"/>
        <v>27484</v>
      </c>
      <c r="BF215" s="163">
        <f t="shared" si="205"/>
        <v>2409876</v>
      </c>
      <c r="BG215" s="163" t="s">
        <v>218</v>
      </c>
      <c r="BH215" s="163" t="s">
        <v>218</v>
      </c>
      <c r="BI215" s="163" t="s">
        <v>218</v>
      </c>
      <c r="BK215" s="166">
        <f t="shared" si="226"/>
        <v>144650</v>
      </c>
      <c r="BL215" s="167">
        <f t="shared" si="215"/>
        <v>27484</v>
      </c>
      <c r="BM215" s="296">
        <f t="shared" si="230"/>
        <v>2409876</v>
      </c>
      <c r="BN215" s="166" t="e">
        <f t="shared" si="208"/>
        <v>#DIV/0!</v>
      </c>
      <c r="BO215" s="167" t="e">
        <f t="shared" si="243"/>
        <v>#DIV/0!</v>
      </c>
      <c r="BP215" s="296">
        <v>0</v>
      </c>
      <c r="BR215" s="168">
        <f t="shared" si="227"/>
        <v>400358</v>
      </c>
      <c r="BS215" s="169">
        <f t="shared" si="150"/>
        <v>-26725</v>
      </c>
      <c r="BT215" s="170">
        <f t="shared" si="151"/>
        <v>773991</v>
      </c>
      <c r="BU215" s="168" t="e">
        <f t="shared" si="229"/>
        <v>#DIV/0!</v>
      </c>
      <c r="BV215" s="169" t="e">
        <f t="shared" si="164"/>
        <v>#VALUE!</v>
      </c>
      <c r="BW215" s="170" t="e">
        <f t="shared" si="165"/>
        <v>#DIV/0!</v>
      </c>
    </row>
    <row r="216" spans="2:75" s="131" customFormat="1" ht="39" customHeight="1" x14ac:dyDescent="0.25">
      <c r="B216" s="334">
        <v>196</v>
      </c>
      <c r="C216" s="505"/>
      <c r="D216" s="198" t="s">
        <v>202</v>
      </c>
      <c r="E216" s="505"/>
      <c r="F216" s="209">
        <v>16</v>
      </c>
      <c r="G216" s="204">
        <v>858000</v>
      </c>
      <c r="H216" s="200">
        <f t="shared" si="235"/>
        <v>163020</v>
      </c>
      <c r="I216" s="201">
        <f t="shared" si="236"/>
        <v>16336320</v>
      </c>
      <c r="J216" s="468"/>
      <c r="K216" s="468"/>
      <c r="L216" s="539"/>
      <c r="M216" s="257">
        <f t="shared" si="222"/>
        <v>199300</v>
      </c>
      <c r="N216" s="201">
        <f t="shared" si="223"/>
        <v>37867</v>
      </c>
      <c r="O216" s="201">
        <v>3188800</v>
      </c>
      <c r="P216" s="468"/>
      <c r="Q216" s="468"/>
      <c r="R216" s="539"/>
      <c r="S216" s="261">
        <v>100000</v>
      </c>
      <c r="T216" s="204">
        <f t="shared" si="237"/>
        <v>19000</v>
      </c>
      <c r="U216" s="204">
        <f t="shared" si="238"/>
        <v>1904000</v>
      </c>
      <c r="V216" s="204"/>
      <c r="W216" s="205">
        <f t="shared" si="239"/>
        <v>0</v>
      </c>
      <c r="X216" s="203">
        <f t="shared" si="240"/>
        <v>0</v>
      </c>
      <c r="Y216" s="544"/>
      <c r="Z216" s="545"/>
      <c r="AA216" s="546"/>
      <c r="AB216" s="544"/>
      <c r="AC216" s="545"/>
      <c r="AD216" s="546"/>
      <c r="AE216" s="164" cm="1">
        <f t="array" ref="AE216">+ROUND(AVERAGE(SMALL((G216,M216,S216),{1;2})),0)</f>
        <v>149650</v>
      </c>
      <c r="AF216" s="162">
        <f t="shared" si="180"/>
        <v>28434</v>
      </c>
      <c r="AG216" s="163">
        <f t="shared" si="228"/>
        <v>2849344</v>
      </c>
      <c r="AH216" s="313"/>
      <c r="AI216" s="314"/>
      <c r="AJ216" s="329"/>
      <c r="AK216" s="326"/>
      <c r="AL216" s="162">
        <f t="shared" si="220"/>
        <v>385767</v>
      </c>
      <c r="AM216" s="163">
        <f t="shared" si="241"/>
        <v>73296</v>
      </c>
      <c r="AN216" s="163">
        <f t="shared" si="231"/>
        <v>7345008</v>
      </c>
      <c r="AO216" s="163" t="s">
        <v>218</v>
      </c>
      <c r="AP216" s="163" t="s">
        <v>218</v>
      </c>
      <c r="AQ216" s="163" t="s">
        <v>218</v>
      </c>
      <c r="AR216" s="260"/>
      <c r="AS216" s="290">
        <f t="shared" si="232"/>
        <v>600369</v>
      </c>
      <c r="AT216" s="165"/>
      <c r="AU216" s="164">
        <f t="shared" si="221"/>
        <v>257631</v>
      </c>
      <c r="AV216" s="162">
        <f t="shared" si="242"/>
        <v>48950</v>
      </c>
      <c r="AW216" s="163">
        <f t="shared" si="233"/>
        <v>4905296</v>
      </c>
      <c r="AX216" s="163" t="s">
        <v>218</v>
      </c>
      <c r="AY216" s="163" t="s">
        <v>218</v>
      </c>
      <c r="AZ216" s="163" t="s">
        <v>218</v>
      </c>
      <c r="BA216" s="260"/>
      <c r="BB216" s="291">
        <f t="shared" si="234"/>
        <v>708350</v>
      </c>
      <c r="BD216" s="163" cm="1">
        <f t="array" ref="BD216">+ROUND(AVERAGE(SMALL((G216,M216,S216),{1;2})),0)</f>
        <v>149650</v>
      </c>
      <c r="BE216" s="163">
        <f t="shared" si="201"/>
        <v>28434</v>
      </c>
      <c r="BF216" s="163">
        <f t="shared" si="205"/>
        <v>2849344</v>
      </c>
      <c r="BG216" s="163" t="s">
        <v>218</v>
      </c>
      <c r="BH216" s="163" t="s">
        <v>218</v>
      </c>
      <c r="BI216" s="163" t="s">
        <v>218</v>
      </c>
      <c r="BK216" s="166">
        <f t="shared" si="226"/>
        <v>149650</v>
      </c>
      <c r="BL216" s="167">
        <f t="shared" si="215"/>
        <v>28434</v>
      </c>
      <c r="BM216" s="296">
        <f t="shared" si="230"/>
        <v>2849344</v>
      </c>
      <c r="BN216" s="166" t="e">
        <f t="shared" si="208"/>
        <v>#DIV/0!</v>
      </c>
      <c r="BO216" s="167" t="e">
        <f t="shared" si="243"/>
        <v>#DIV/0!</v>
      </c>
      <c r="BP216" s="296">
        <v>0</v>
      </c>
      <c r="BR216" s="168">
        <f t="shared" si="227"/>
        <v>411969</v>
      </c>
      <c r="BS216" s="169">
        <f t="shared" si="150"/>
        <v>-26202</v>
      </c>
      <c r="BT216" s="170">
        <f t="shared" si="151"/>
        <v>797736</v>
      </c>
      <c r="BU216" s="168" t="e">
        <f t="shared" si="229"/>
        <v>#DIV/0!</v>
      </c>
      <c r="BV216" s="169" t="e">
        <f t="shared" si="164"/>
        <v>#VALUE!</v>
      </c>
      <c r="BW216" s="170" t="e">
        <f t="shared" si="165"/>
        <v>#DIV/0!</v>
      </c>
    </row>
    <row r="217" spans="2:75" s="131" customFormat="1" ht="39" customHeight="1" x14ac:dyDescent="0.25">
      <c r="B217" s="334">
        <v>197</v>
      </c>
      <c r="C217" s="505"/>
      <c r="D217" s="198" t="s">
        <v>168</v>
      </c>
      <c r="E217" s="505"/>
      <c r="F217" s="209">
        <v>15</v>
      </c>
      <c r="G217" s="204">
        <v>869000</v>
      </c>
      <c r="H217" s="200">
        <f t="shared" si="235"/>
        <v>165110</v>
      </c>
      <c r="I217" s="201">
        <f t="shared" si="236"/>
        <v>15511650</v>
      </c>
      <c r="J217" s="468"/>
      <c r="K217" s="468"/>
      <c r="L217" s="539"/>
      <c r="M217" s="257">
        <f t="shared" si="222"/>
        <v>199300</v>
      </c>
      <c r="N217" s="201">
        <f t="shared" si="223"/>
        <v>37867</v>
      </c>
      <c r="O217" s="201">
        <v>2989500</v>
      </c>
      <c r="P217" s="468"/>
      <c r="Q217" s="468"/>
      <c r="R217" s="539"/>
      <c r="S217" s="261">
        <v>130000</v>
      </c>
      <c r="T217" s="204">
        <f t="shared" si="237"/>
        <v>24700</v>
      </c>
      <c r="U217" s="204">
        <f t="shared" si="238"/>
        <v>2320500</v>
      </c>
      <c r="V217" s="204"/>
      <c r="W217" s="205">
        <f t="shared" si="239"/>
        <v>0</v>
      </c>
      <c r="X217" s="203">
        <f t="shared" si="240"/>
        <v>0</v>
      </c>
      <c r="Y217" s="544"/>
      <c r="Z217" s="545"/>
      <c r="AA217" s="546"/>
      <c r="AB217" s="544"/>
      <c r="AC217" s="545"/>
      <c r="AD217" s="546"/>
      <c r="AE217" s="164" cm="1">
        <f t="array" ref="AE217">+ROUND(AVERAGE(SMALL((G217,M217,S217),{1;2})),0)</f>
        <v>164650</v>
      </c>
      <c r="AF217" s="162">
        <f t="shared" si="180"/>
        <v>31284</v>
      </c>
      <c r="AG217" s="163">
        <f t="shared" si="228"/>
        <v>2939010</v>
      </c>
      <c r="AH217" s="313"/>
      <c r="AI217" s="314"/>
      <c r="AJ217" s="329"/>
      <c r="AK217" s="326"/>
      <c r="AL217" s="162">
        <f t="shared" si="220"/>
        <v>399433</v>
      </c>
      <c r="AM217" s="163">
        <f t="shared" si="241"/>
        <v>75892</v>
      </c>
      <c r="AN217" s="163">
        <f t="shared" si="231"/>
        <v>7129875</v>
      </c>
      <c r="AO217" s="163" t="s">
        <v>218</v>
      </c>
      <c r="AP217" s="163" t="s">
        <v>218</v>
      </c>
      <c r="AQ217" s="163" t="s">
        <v>218</v>
      </c>
      <c r="AR217" s="260"/>
      <c r="AS217" s="290">
        <f t="shared" si="232"/>
        <v>586627</v>
      </c>
      <c r="AT217" s="165"/>
      <c r="AU217" s="164">
        <f t="shared" si="221"/>
        <v>282373</v>
      </c>
      <c r="AV217" s="162">
        <f t="shared" si="242"/>
        <v>53651</v>
      </c>
      <c r="AW217" s="163">
        <f t="shared" si="233"/>
        <v>5040360</v>
      </c>
      <c r="AX217" s="163" t="s">
        <v>218</v>
      </c>
      <c r="AY217" s="163" t="s">
        <v>218</v>
      </c>
      <c r="AZ217" s="163" t="s">
        <v>218</v>
      </c>
      <c r="BA217" s="260"/>
      <c r="BB217" s="291">
        <f t="shared" si="234"/>
        <v>704350</v>
      </c>
      <c r="BD217" s="163" cm="1">
        <f t="array" ref="BD217">+ROUND(AVERAGE(SMALL((G217,M217,S217),{1;2})),0)</f>
        <v>164650</v>
      </c>
      <c r="BE217" s="163">
        <f t="shared" si="201"/>
        <v>31284</v>
      </c>
      <c r="BF217" s="163">
        <f t="shared" si="205"/>
        <v>2939010</v>
      </c>
      <c r="BG217" s="163" t="s">
        <v>218</v>
      </c>
      <c r="BH217" s="163" t="s">
        <v>218</v>
      </c>
      <c r="BI217" s="163" t="s">
        <v>218</v>
      </c>
      <c r="BK217" s="166">
        <f t="shared" si="226"/>
        <v>164650</v>
      </c>
      <c r="BL217" s="167">
        <f t="shared" si="215"/>
        <v>31284</v>
      </c>
      <c r="BM217" s="296">
        <f t="shared" si="230"/>
        <v>2939010</v>
      </c>
      <c r="BN217" s="166" t="e">
        <f t="shared" si="208"/>
        <v>#DIV/0!</v>
      </c>
      <c r="BO217" s="167" t="e">
        <f t="shared" si="243"/>
        <v>#DIV/0!</v>
      </c>
      <c r="BP217" s="296">
        <v>0</v>
      </c>
      <c r="BR217" s="168">
        <f t="shared" si="227"/>
        <v>408130</v>
      </c>
      <c r="BS217" s="169">
        <f t="shared" si="150"/>
        <v>-8697</v>
      </c>
      <c r="BT217" s="170">
        <f t="shared" si="151"/>
        <v>807563</v>
      </c>
      <c r="BU217" s="168" t="e">
        <f t="shared" si="229"/>
        <v>#DIV/0!</v>
      </c>
      <c r="BV217" s="169" t="e">
        <f t="shared" ref="BV217:BV263" si="244">+AO217-BU217</f>
        <v>#VALUE!</v>
      </c>
      <c r="BW217" s="170" t="e">
        <f t="shared" ref="BW217:BW263" si="245">BU217+AO217</f>
        <v>#DIV/0!</v>
      </c>
    </row>
    <row r="218" spans="2:75" s="131" customFormat="1" ht="39" customHeight="1" x14ac:dyDescent="0.25">
      <c r="B218" s="334">
        <v>198</v>
      </c>
      <c r="C218" s="505"/>
      <c r="D218" s="198" t="s">
        <v>169</v>
      </c>
      <c r="E218" s="505"/>
      <c r="F218" s="209">
        <v>17</v>
      </c>
      <c r="G218" s="204">
        <v>840400</v>
      </c>
      <c r="H218" s="200">
        <f t="shared" si="235"/>
        <v>159676</v>
      </c>
      <c r="I218" s="201">
        <f t="shared" si="236"/>
        <v>17001292</v>
      </c>
      <c r="J218" s="468"/>
      <c r="K218" s="468"/>
      <c r="L218" s="539"/>
      <c r="M218" s="257">
        <f t="shared" si="222"/>
        <v>199300</v>
      </c>
      <c r="N218" s="201">
        <f t="shared" si="223"/>
        <v>37867</v>
      </c>
      <c r="O218" s="201">
        <v>3388100</v>
      </c>
      <c r="P218" s="468"/>
      <c r="Q218" s="468"/>
      <c r="R218" s="539"/>
      <c r="S218" s="261">
        <v>100000</v>
      </c>
      <c r="T218" s="204">
        <f t="shared" si="237"/>
        <v>19000</v>
      </c>
      <c r="U218" s="204">
        <f t="shared" si="238"/>
        <v>2023000</v>
      </c>
      <c r="V218" s="204"/>
      <c r="W218" s="205">
        <f t="shared" si="239"/>
        <v>0</v>
      </c>
      <c r="X218" s="203">
        <f t="shared" si="240"/>
        <v>0</v>
      </c>
      <c r="Y218" s="544"/>
      <c r="Z218" s="545"/>
      <c r="AA218" s="546"/>
      <c r="AB218" s="544"/>
      <c r="AC218" s="545"/>
      <c r="AD218" s="546"/>
      <c r="AE218" s="164" cm="1">
        <f t="array" ref="AE218">+ROUND(AVERAGE(SMALL((G218,M218,S218),{1;2})),0)</f>
        <v>149650</v>
      </c>
      <c r="AF218" s="162">
        <f t="shared" si="180"/>
        <v>28434</v>
      </c>
      <c r="AG218" s="163">
        <f t="shared" si="228"/>
        <v>3027428</v>
      </c>
      <c r="AH218" s="313"/>
      <c r="AI218" s="314"/>
      <c r="AJ218" s="329"/>
      <c r="AK218" s="326"/>
      <c r="AL218" s="162">
        <f t="shared" si="220"/>
        <v>379900</v>
      </c>
      <c r="AM218" s="163">
        <f t="shared" si="241"/>
        <v>72181</v>
      </c>
      <c r="AN218" s="163">
        <f t="shared" si="231"/>
        <v>7685377</v>
      </c>
      <c r="AO218" s="163" t="s">
        <v>218</v>
      </c>
      <c r="AP218" s="163" t="s">
        <v>218</v>
      </c>
      <c r="AQ218" s="163" t="s">
        <v>218</v>
      </c>
      <c r="AR218" s="260"/>
      <c r="AS218" s="290">
        <f t="shared" si="232"/>
        <v>584543</v>
      </c>
      <c r="AT218" s="165"/>
      <c r="AU218" s="164">
        <f t="shared" si="221"/>
        <v>255857</v>
      </c>
      <c r="AV218" s="162">
        <f t="shared" si="242"/>
        <v>48613</v>
      </c>
      <c r="AW218" s="163">
        <f t="shared" si="233"/>
        <v>5175990</v>
      </c>
      <c r="AX218" s="163" t="s">
        <v>218</v>
      </c>
      <c r="AY218" s="163" t="s">
        <v>218</v>
      </c>
      <c r="AZ218" s="163" t="s">
        <v>218</v>
      </c>
      <c r="BA218" s="260"/>
      <c r="BB218" s="291">
        <f t="shared" si="234"/>
        <v>690750</v>
      </c>
      <c r="BD218" s="163" cm="1">
        <f t="array" ref="BD218">+ROUND(AVERAGE(SMALL((G218,M218,S218),{1;2})),0)</f>
        <v>149650</v>
      </c>
      <c r="BE218" s="163">
        <f t="shared" si="201"/>
        <v>28434</v>
      </c>
      <c r="BF218" s="163">
        <f t="shared" si="205"/>
        <v>3027428</v>
      </c>
      <c r="BG218" s="163" t="s">
        <v>218</v>
      </c>
      <c r="BH218" s="163" t="s">
        <v>218</v>
      </c>
      <c r="BI218" s="163" t="s">
        <v>218</v>
      </c>
      <c r="BK218" s="166">
        <f t="shared" si="226"/>
        <v>149650</v>
      </c>
      <c r="BL218" s="167">
        <f t="shared" si="215"/>
        <v>28434</v>
      </c>
      <c r="BM218" s="296">
        <f t="shared" si="230"/>
        <v>3027428</v>
      </c>
      <c r="BN218" s="166" t="e">
        <f t="shared" si="208"/>
        <v>#DIV/0!</v>
      </c>
      <c r="BO218" s="167" t="e">
        <f t="shared" si="243"/>
        <v>#DIV/0!</v>
      </c>
      <c r="BP218" s="296">
        <v>0</v>
      </c>
      <c r="BR218" s="168">
        <f t="shared" si="227"/>
        <v>401883</v>
      </c>
      <c r="BS218" s="169">
        <f t="shared" si="150"/>
        <v>-21983</v>
      </c>
      <c r="BT218" s="170">
        <f t="shared" si="151"/>
        <v>781783</v>
      </c>
      <c r="BU218" s="168" t="e">
        <f t="shared" si="229"/>
        <v>#DIV/0!</v>
      </c>
      <c r="BV218" s="169" t="e">
        <f t="shared" si="244"/>
        <v>#VALUE!</v>
      </c>
      <c r="BW218" s="170" t="e">
        <f t="shared" si="245"/>
        <v>#DIV/0!</v>
      </c>
    </row>
    <row r="219" spans="2:75" s="131" customFormat="1" ht="39" customHeight="1" x14ac:dyDescent="0.25">
      <c r="B219" s="334">
        <v>199</v>
      </c>
      <c r="C219" s="505"/>
      <c r="D219" s="198" t="s">
        <v>203</v>
      </c>
      <c r="E219" s="505"/>
      <c r="F219" s="209">
        <v>10</v>
      </c>
      <c r="G219" s="204">
        <v>880000</v>
      </c>
      <c r="H219" s="200">
        <f t="shared" si="235"/>
        <v>167200</v>
      </c>
      <c r="I219" s="201">
        <f t="shared" si="236"/>
        <v>10472000</v>
      </c>
      <c r="J219" s="468"/>
      <c r="K219" s="468"/>
      <c r="L219" s="539"/>
      <c r="M219" s="257">
        <f t="shared" si="222"/>
        <v>199300</v>
      </c>
      <c r="N219" s="201">
        <f t="shared" si="223"/>
        <v>37867</v>
      </c>
      <c r="O219" s="201">
        <v>1993000</v>
      </c>
      <c r="P219" s="468"/>
      <c r="Q219" s="468"/>
      <c r="R219" s="539"/>
      <c r="S219" s="261">
        <v>130000</v>
      </c>
      <c r="T219" s="204">
        <f t="shared" si="237"/>
        <v>24700</v>
      </c>
      <c r="U219" s="204">
        <f t="shared" si="238"/>
        <v>1547000</v>
      </c>
      <c r="V219" s="204"/>
      <c r="W219" s="205">
        <f t="shared" si="239"/>
        <v>0</v>
      </c>
      <c r="X219" s="203">
        <f t="shared" si="240"/>
        <v>0</v>
      </c>
      <c r="Y219" s="544"/>
      <c r="Z219" s="545"/>
      <c r="AA219" s="546"/>
      <c r="AB219" s="544"/>
      <c r="AC219" s="545"/>
      <c r="AD219" s="546"/>
      <c r="AE219" s="164" cm="1">
        <f t="array" ref="AE219">+ROUND(AVERAGE(SMALL((G219,M219,S219),{1;2})),0)</f>
        <v>164650</v>
      </c>
      <c r="AF219" s="162">
        <f t="shared" si="180"/>
        <v>31284</v>
      </c>
      <c r="AG219" s="163">
        <f t="shared" si="228"/>
        <v>1959340</v>
      </c>
      <c r="AH219" s="313"/>
      <c r="AI219" s="314"/>
      <c r="AJ219" s="329"/>
      <c r="AK219" s="326"/>
      <c r="AL219" s="162">
        <f t="shared" si="220"/>
        <v>403100</v>
      </c>
      <c r="AM219" s="163">
        <f t="shared" si="241"/>
        <v>76589</v>
      </c>
      <c r="AN219" s="163">
        <f t="shared" si="231"/>
        <v>4796890</v>
      </c>
      <c r="AO219" s="163" t="s">
        <v>218</v>
      </c>
      <c r="AP219" s="163" t="s">
        <v>218</v>
      </c>
      <c r="AQ219" s="163" t="s">
        <v>218</v>
      </c>
      <c r="AR219" s="260"/>
      <c r="AS219" s="290">
        <f t="shared" si="232"/>
        <v>596440</v>
      </c>
      <c r="AT219" s="165"/>
      <c r="AU219" s="164">
        <f t="shared" si="221"/>
        <v>283560</v>
      </c>
      <c r="AV219" s="162">
        <f t="shared" si="242"/>
        <v>53876</v>
      </c>
      <c r="AW219" s="163">
        <f t="shared" si="233"/>
        <v>3374360</v>
      </c>
      <c r="AX219" s="163" t="s">
        <v>218</v>
      </c>
      <c r="AY219" s="163" t="s">
        <v>218</v>
      </c>
      <c r="AZ219" s="163" t="s">
        <v>218</v>
      </c>
      <c r="BA219" s="260"/>
      <c r="BB219" s="291">
        <f t="shared" si="234"/>
        <v>715350</v>
      </c>
      <c r="BD219" s="163" cm="1">
        <f t="array" ref="BD219">+ROUND(AVERAGE(SMALL((G219,M219,S219),{1;2})),0)</f>
        <v>164650</v>
      </c>
      <c r="BE219" s="163">
        <f t="shared" si="201"/>
        <v>31284</v>
      </c>
      <c r="BF219" s="163">
        <f t="shared" si="205"/>
        <v>1959340</v>
      </c>
      <c r="BG219" s="163" t="s">
        <v>218</v>
      </c>
      <c r="BH219" s="163" t="s">
        <v>218</v>
      </c>
      <c r="BI219" s="163" t="s">
        <v>218</v>
      </c>
      <c r="BK219" s="166">
        <f t="shared" si="226"/>
        <v>164650</v>
      </c>
      <c r="BL219" s="167">
        <f t="shared" si="215"/>
        <v>31284</v>
      </c>
      <c r="BM219" s="296">
        <f t="shared" si="230"/>
        <v>1959340</v>
      </c>
      <c r="BN219" s="166" t="e">
        <f t="shared" si="208"/>
        <v>#DIV/0!</v>
      </c>
      <c r="BO219" s="167" t="e">
        <f t="shared" si="243"/>
        <v>#DIV/0!</v>
      </c>
      <c r="BP219" s="296">
        <v>0</v>
      </c>
      <c r="BR219" s="168">
        <f t="shared" si="227"/>
        <v>414458</v>
      </c>
      <c r="BS219" s="169">
        <f t="shared" si="150"/>
        <v>-11358</v>
      </c>
      <c r="BT219" s="170">
        <f t="shared" si="151"/>
        <v>817558</v>
      </c>
      <c r="BU219" s="168" t="e">
        <f t="shared" si="229"/>
        <v>#DIV/0!</v>
      </c>
      <c r="BV219" s="169" t="e">
        <f t="shared" si="244"/>
        <v>#VALUE!</v>
      </c>
      <c r="BW219" s="170" t="e">
        <f t="shared" si="245"/>
        <v>#DIV/0!</v>
      </c>
    </row>
    <row r="220" spans="2:75" s="131" customFormat="1" ht="39" customHeight="1" x14ac:dyDescent="0.25">
      <c r="B220" s="334">
        <v>200</v>
      </c>
      <c r="C220" s="505"/>
      <c r="D220" s="198" t="s">
        <v>172</v>
      </c>
      <c r="E220" s="505"/>
      <c r="F220" s="209">
        <v>14</v>
      </c>
      <c r="G220" s="204">
        <v>1045000</v>
      </c>
      <c r="H220" s="200">
        <f t="shared" si="235"/>
        <v>198550</v>
      </c>
      <c r="I220" s="201">
        <f t="shared" si="236"/>
        <v>17409700</v>
      </c>
      <c r="J220" s="468"/>
      <c r="K220" s="468"/>
      <c r="L220" s="539"/>
      <c r="M220" s="257">
        <f t="shared" si="222"/>
        <v>199300</v>
      </c>
      <c r="N220" s="201">
        <f t="shared" si="223"/>
        <v>37867</v>
      </c>
      <c r="O220" s="201">
        <v>2790200</v>
      </c>
      <c r="P220" s="468"/>
      <c r="Q220" s="468"/>
      <c r="R220" s="539"/>
      <c r="S220" s="261">
        <v>100000</v>
      </c>
      <c r="T220" s="204">
        <f t="shared" si="237"/>
        <v>19000</v>
      </c>
      <c r="U220" s="204">
        <f t="shared" si="238"/>
        <v>1666000</v>
      </c>
      <c r="V220" s="204"/>
      <c r="W220" s="205">
        <f t="shared" si="239"/>
        <v>0</v>
      </c>
      <c r="X220" s="203">
        <f t="shared" si="240"/>
        <v>0</v>
      </c>
      <c r="Y220" s="544"/>
      <c r="Z220" s="545"/>
      <c r="AA220" s="546"/>
      <c r="AB220" s="544"/>
      <c r="AC220" s="545"/>
      <c r="AD220" s="546"/>
      <c r="AE220" s="164" cm="1">
        <f t="array" ref="AE220">+ROUND(AVERAGE(SMALL((G220,M220,S220),{1;2})),0)</f>
        <v>149650</v>
      </c>
      <c r="AF220" s="162">
        <f t="shared" si="180"/>
        <v>28434</v>
      </c>
      <c r="AG220" s="163">
        <f t="shared" si="228"/>
        <v>2493176</v>
      </c>
      <c r="AH220" s="313"/>
      <c r="AI220" s="314"/>
      <c r="AJ220" s="329"/>
      <c r="AK220" s="326"/>
      <c r="AL220" s="162">
        <f t="shared" si="220"/>
        <v>448100</v>
      </c>
      <c r="AM220" s="163">
        <f t="shared" si="241"/>
        <v>85139</v>
      </c>
      <c r="AN220" s="163">
        <f t="shared" si="231"/>
        <v>7465346</v>
      </c>
      <c r="AO220" s="163" t="s">
        <v>218</v>
      </c>
      <c r="AP220" s="163" t="s">
        <v>218</v>
      </c>
      <c r="AQ220" s="163" t="s">
        <v>218</v>
      </c>
      <c r="AR220" s="260"/>
      <c r="AS220" s="290">
        <f t="shared" si="232"/>
        <v>769868</v>
      </c>
      <c r="AT220" s="165"/>
      <c r="AU220" s="164">
        <f t="shared" si="221"/>
        <v>275132</v>
      </c>
      <c r="AV220" s="162">
        <f t="shared" si="242"/>
        <v>52275</v>
      </c>
      <c r="AW220" s="163">
        <f t="shared" si="233"/>
        <v>4583698</v>
      </c>
      <c r="AX220" s="163" t="s">
        <v>218</v>
      </c>
      <c r="AY220" s="163" t="s">
        <v>218</v>
      </c>
      <c r="AZ220" s="163" t="s">
        <v>218</v>
      </c>
      <c r="BA220" s="260"/>
      <c r="BB220" s="291">
        <f t="shared" si="234"/>
        <v>895350</v>
      </c>
      <c r="BD220" s="163" cm="1">
        <f t="array" ref="BD220">+ROUND(AVERAGE(SMALL((G220,M220,S220),{1;2})),0)</f>
        <v>149650</v>
      </c>
      <c r="BE220" s="163">
        <f t="shared" si="201"/>
        <v>28434</v>
      </c>
      <c r="BF220" s="163">
        <f t="shared" si="205"/>
        <v>2493176</v>
      </c>
      <c r="BG220" s="163" t="s">
        <v>218</v>
      </c>
      <c r="BH220" s="163" t="s">
        <v>218</v>
      </c>
      <c r="BI220" s="163" t="s">
        <v>218</v>
      </c>
      <c r="BK220" s="166">
        <f t="shared" si="226"/>
        <v>149650</v>
      </c>
      <c r="BL220" s="167">
        <f t="shared" si="215"/>
        <v>28434</v>
      </c>
      <c r="BM220" s="296">
        <f t="shared" si="230"/>
        <v>2493176</v>
      </c>
      <c r="BN220" s="166" t="e">
        <f t="shared" si="208"/>
        <v>#DIV/0!</v>
      </c>
      <c r="BO220" s="167" t="e">
        <f t="shared" si="243"/>
        <v>#DIV/0!</v>
      </c>
      <c r="BP220" s="296">
        <v>0</v>
      </c>
      <c r="BR220" s="168">
        <f t="shared" si="227"/>
        <v>519309</v>
      </c>
      <c r="BS220" s="169">
        <f t="shared" si="150"/>
        <v>-71209</v>
      </c>
      <c r="BT220" s="170">
        <f t="shared" si="151"/>
        <v>967409</v>
      </c>
      <c r="BU220" s="168" t="e">
        <f t="shared" si="229"/>
        <v>#DIV/0!</v>
      </c>
      <c r="BV220" s="169" t="e">
        <f t="shared" si="244"/>
        <v>#VALUE!</v>
      </c>
      <c r="BW220" s="170" t="e">
        <f t="shared" si="245"/>
        <v>#DIV/0!</v>
      </c>
    </row>
    <row r="221" spans="2:75" s="131" customFormat="1" ht="39" customHeight="1" x14ac:dyDescent="0.25">
      <c r="B221" s="334">
        <v>201</v>
      </c>
      <c r="C221" s="505"/>
      <c r="D221" s="198" t="s">
        <v>204</v>
      </c>
      <c r="E221" s="505"/>
      <c r="F221" s="209">
        <v>21</v>
      </c>
      <c r="G221" s="204">
        <v>830500</v>
      </c>
      <c r="H221" s="200">
        <f t="shared" si="235"/>
        <v>157795</v>
      </c>
      <c r="I221" s="201">
        <f t="shared" si="236"/>
        <v>20754195</v>
      </c>
      <c r="J221" s="468"/>
      <c r="K221" s="468"/>
      <c r="L221" s="539"/>
      <c r="M221" s="257">
        <f t="shared" si="222"/>
        <v>199300</v>
      </c>
      <c r="N221" s="201">
        <f t="shared" si="223"/>
        <v>37867</v>
      </c>
      <c r="O221" s="201">
        <v>4185300</v>
      </c>
      <c r="P221" s="468"/>
      <c r="Q221" s="468"/>
      <c r="R221" s="539"/>
      <c r="S221" s="261">
        <v>90000</v>
      </c>
      <c r="T221" s="204">
        <f t="shared" si="237"/>
        <v>17100</v>
      </c>
      <c r="U221" s="204">
        <f t="shared" si="238"/>
        <v>2249100</v>
      </c>
      <c r="V221" s="204"/>
      <c r="W221" s="205">
        <f t="shared" si="239"/>
        <v>0</v>
      </c>
      <c r="X221" s="203">
        <f t="shared" si="240"/>
        <v>0</v>
      </c>
      <c r="Y221" s="544"/>
      <c r="Z221" s="545"/>
      <c r="AA221" s="546"/>
      <c r="AB221" s="544"/>
      <c r="AC221" s="545"/>
      <c r="AD221" s="546"/>
      <c r="AE221" s="164" cm="1">
        <f t="array" ref="AE221">+ROUND(AVERAGE(SMALL((G221,M221,S221),{1;2})),0)</f>
        <v>144650</v>
      </c>
      <c r="AF221" s="162">
        <f t="shared" si="180"/>
        <v>27484</v>
      </c>
      <c r="AG221" s="163">
        <f t="shared" si="228"/>
        <v>3614814</v>
      </c>
      <c r="AH221" s="313"/>
      <c r="AI221" s="314"/>
      <c r="AJ221" s="329"/>
      <c r="AK221" s="326"/>
      <c r="AL221" s="162">
        <f t="shared" si="220"/>
        <v>373267</v>
      </c>
      <c r="AM221" s="163">
        <f t="shared" si="241"/>
        <v>70921</v>
      </c>
      <c r="AN221" s="163">
        <f t="shared" si="231"/>
        <v>9327948</v>
      </c>
      <c r="AO221" s="163" t="s">
        <v>218</v>
      </c>
      <c r="AP221" s="163" t="s">
        <v>218</v>
      </c>
      <c r="AQ221" s="163" t="s">
        <v>218</v>
      </c>
      <c r="AR221" s="260"/>
      <c r="AS221" s="290">
        <f t="shared" si="232"/>
        <v>584446</v>
      </c>
      <c r="AT221" s="165"/>
      <c r="AU221" s="164">
        <f t="shared" si="221"/>
        <v>246054</v>
      </c>
      <c r="AV221" s="162">
        <f t="shared" si="242"/>
        <v>46750</v>
      </c>
      <c r="AW221" s="163">
        <f t="shared" si="233"/>
        <v>6148884</v>
      </c>
      <c r="AX221" s="163" t="s">
        <v>218</v>
      </c>
      <c r="AY221" s="163" t="s">
        <v>218</v>
      </c>
      <c r="AZ221" s="163" t="s">
        <v>218</v>
      </c>
      <c r="BA221" s="260"/>
      <c r="BB221" s="291">
        <f t="shared" si="234"/>
        <v>685850</v>
      </c>
      <c r="BD221" s="163" cm="1">
        <f t="array" ref="BD221">+ROUND(AVERAGE(SMALL((G221,M221,S221),{1;2})),0)</f>
        <v>144650</v>
      </c>
      <c r="BE221" s="163">
        <f t="shared" si="201"/>
        <v>27484</v>
      </c>
      <c r="BF221" s="163">
        <f t="shared" si="205"/>
        <v>3614814</v>
      </c>
      <c r="BG221" s="163" t="s">
        <v>218</v>
      </c>
      <c r="BH221" s="163" t="s">
        <v>218</v>
      </c>
      <c r="BI221" s="163" t="s">
        <v>218</v>
      </c>
      <c r="BK221" s="166">
        <f t="shared" si="226"/>
        <v>144650</v>
      </c>
      <c r="BL221" s="167">
        <f t="shared" si="215"/>
        <v>27484</v>
      </c>
      <c r="BM221" s="296">
        <f t="shared" si="230"/>
        <v>3614814</v>
      </c>
      <c r="BN221" s="166" t="e">
        <f t="shared" si="208"/>
        <v>#DIV/0!</v>
      </c>
      <c r="BO221" s="167" t="e">
        <f t="shared" si="243"/>
        <v>#DIV/0!</v>
      </c>
      <c r="BP221" s="296">
        <v>0</v>
      </c>
      <c r="BR221" s="168">
        <f t="shared" si="227"/>
        <v>399729</v>
      </c>
      <c r="BS221" s="169">
        <f t="shared" ref="BS221:BS284" si="246">+AL221-BR221</f>
        <v>-26462</v>
      </c>
      <c r="BT221" s="170">
        <f t="shared" ref="BT221:BT284" si="247">BR221+AL221</f>
        <v>772996</v>
      </c>
      <c r="BU221" s="168" t="e">
        <f t="shared" si="229"/>
        <v>#DIV/0!</v>
      </c>
      <c r="BV221" s="169" t="e">
        <f t="shared" si="244"/>
        <v>#VALUE!</v>
      </c>
      <c r="BW221" s="170" t="e">
        <f t="shared" si="245"/>
        <v>#DIV/0!</v>
      </c>
    </row>
    <row r="222" spans="2:75" s="131" customFormat="1" ht="39" customHeight="1" x14ac:dyDescent="0.25">
      <c r="B222" s="334">
        <v>202</v>
      </c>
      <c r="C222" s="505"/>
      <c r="D222" s="198" t="s">
        <v>177</v>
      </c>
      <c r="E222" s="505"/>
      <c r="F222" s="209">
        <v>9</v>
      </c>
      <c r="G222" s="204">
        <v>924000</v>
      </c>
      <c r="H222" s="200">
        <f t="shared" si="235"/>
        <v>175560</v>
      </c>
      <c r="I222" s="201">
        <f t="shared" si="236"/>
        <v>9896040</v>
      </c>
      <c r="J222" s="468"/>
      <c r="K222" s="468"/>
      <c r="L222" s="539"/>
      <c r="M222" s="257">
        <f t="shared" si="222"/>
        <v>199300</v>
      </c>
      <c r="N222" s="201">
        <f t="shared" si="223"/>
        <v>37867</v>
      </c>
      <c r="O222" s="201">
        <v>1793700</v>
      </c>
      <c r="P222" s="468"/>
      <c r="Q222" s="468"/>
      <c r="R222" s="539"/>
      <c r="S222" s="261">
        <v>90000</v>
      </c>
      <c r="T222" s="204">
        <f t="shared" si="237"/>
        <v>17100</v>
      </c>
      <c r="U222" s="204">
        <f t="shared" si="238"/>
        <v>963900</v>
      </c>
      <c r="V222" s="204"/>
      <c r="W222" s="205">
        <f t="shared" si="239"/>
        <v>0</v>
      </c>
      <c r="X222" s="203">
        <f t="shared" si="240"/>
        <v>0</v>
      </c>
      <c r="Y222" s="544"/>
      <c r="Z222" s="545"/>
      <c r="AA222" s="546"/>
      <c r="AB222" s="544"/>
      <c r="AC222" s="545"/>
      <c r="AD222" s="546"/>
      <c r="AE222" s="164" cm="1">
        <f t="array" ref="AE222">+ROUND(AVERAGE(SMALL((G222,M222,S222),{1;2})),0)</f>
        <v>144650</v>
      </c>
      <c r="AF222" s="162">
        <f t="shared" si="180"/>
        <v>27484</v>
      </c>
      <c r="AG222" s="163">
        <f t="shared" si="228"/>
        <v>1549206</v>
      </c>
      <c r="AH222" s="313"/>
      <c r="AI222" s="314"/>
      <c r="AJ222" s="329"/>
      <c r="AK222" s="326"/>
      <c r="AL222" s="162">
        <f t="shared" si="220"/>
        <v>404433</v>
      </c>
      <c r="AM222" s="163">
        <f t="shared" si="241"/>
        <v>76842</v>
      </c>
      <c r="AN222" s="163">
        <f t="shared" si="231"/>
        <v>4331475</v>
      </c>
      <c r="AO222" s="163" t="s">
        <v>218</v>
      </c>
      <c r="AP222" s="163" t="s">
        <v>218</v>
      </c>
      <c r="AQ222" s="163" t="s">
        <v>218</v>
      </c>
      <c r="AR222" s="260"/>
      <c r="AS222" s="290">
        <f t="shared" si="232"/>
        <v>669039</v>
      </c>
      <c r="AT222" s="165"/>
      <c r="AU222" s="164">
        <f t="shared" si="221"/>
        <v>254961</v>
      </c>
      <c r="AV222" s="162">
        <f t="shared" si="242"/>
        <v>48443</v>
      </c>
      <c r="AW222" s="163">
        <f t="shared" si="233"/>
        <v>2730636</v>
      </c>
      <c r="AX222" s="163" t="s">
        <v>218</v>
      </c>
      <c r="AY222" s="163" t="s">
        <v>218</v>
      </c>
      <c r="AZ222" s="163" t="s">
        <v>218</v>
      </c>
      <c r="BA222" s="260"/>
      <c r="BB222" s="291">
        <f t="shared" si="234"/>
        <v>779350</v>
      </c>
      <c r="BD222" s="163" cm="1">
        <f t="array" ref="BD222">+ROUND(AVERAGE(SMALL((G222,M222,S222),{1;2})),0)</f>
        <v>144650</v>
      </c>
      <c r="BE222" s="163">
        <f t="shared" si="201"/>
        <v>27484</v>
      </c>
      <c r="BF222" s="163">
        <f t="shared" si="205"/>
        <v>1549206</v>
      </c>
      <c r="BG222" s="163" t="s">
        <v>218</v>
      </c>
      <c r="BH222" s="163" t="s">
        <v>218</v>
      </c>
      <c r="BI222" s="163" t="s">
        <v>218</v>
      </c>
      <c r="BK222" s="166">
        <f t="shared" si="226"/>
        <v>144650</v>
      </c>
      <c r="BL222" s="167">
        <f t="shared" si="215"/>
        <v>27484</v>
      </c>
      <c r="BM222" s="296">
        <f t="shared" si="230"/>
        <v>1549206</v>
      </c>
      <c r="BN222" s="166" t="e">
        <f t="shared" si="208"/>
        <v>#DIV/0!</v>
      </c>
      <c r="BO222" s="167" t="e">
        <f t="shared" si="243"/>
        <v>#DIV/0!</v>
      </c>
      <c r="BP222" s="296">
        <v>0</v>
      </c>
      <c r="BR222" s="168">
        <f t="shared" si="227"/>
        <v>453265</v>
      </c>
      <c r="BS222" s="169">
        <f t="shared" si="246"/>
        <v>-48832</v>
      </c>
      <c r="BT222" s="170">
        <f t="shared" si="247"/>
        <v>857698</v>
      </c>
      <c r="BU222" s="168" t="e">
        <f t="shared" si="229"/>
        <v>#DIV/0!</v>
      </c>
      <c r="BV222" s="169" t="e">
        <f t="shared" si="244"/>
        <v>#VALUE!</v>
      </c>
      <c r="BW222" s="170" t="e">
        <f t="shared" si="245"/>
        <v>#DIV/0!</v>
      </c>
    </row>
    <row r="223" spans="2:75" s="131" customFormat="1" ht="39" customHeight="1" x14ac:dyDescent="0.25">
      <c r="B223" s="334">
        <v>203</v>
      </c>
      <c r="C223" s="505"/>
      <c r="D223" s="198" t="s">
        <v>178</v>
      </c>
      <c r="E223" s="505"/>
      <c r="F223" s="209">
        <v>8</v>
      </c>
      <c r="G223" s="204">
        <v>924000</v>
      </c>
      <c r="H223" s="200">
        <f t="shared" si="235"/>
        <v>175560</v>
      </c>
      <c r="I223" s="201">
        <f t="shared" si="236"/>
        <v>8796480</v>
      </c>
      <c r="J223" s="468"/>
      <c r="K223" s="468"/>
      <c r="L223" s="539"/>
      <c r="M223" s="257">
        <f>ROUND((O223/F223)-(19%),0)</f>
        <v>199300</v>
      </c>
      <c r="N223" s="201">
        <f t="shared" si="223"/>
        <v>37867</v>
      </c>
      <c r="O223" s="201">
        <v>1594400</v>
      </c>
      <c r="P223" s="468"/>
      <c r="Q223" s="468"/>
      <c r="R223" s="539"/>
      <c r="S223" s="261">
        <v>90000</v>
      </c>
      <c r="T223" s="204">
        <f t="shared" si="237"/>
        <v>17100</v>
      </c>
      <c r="U223" s="204">
        <f t="shared" si="238"/>
        <v>856800</v>
      </c>
      <c r="V223" s="204"/>
      <c r="W223" s="205">
        <f t="shared" si="239"/>
        <v>0</v>
      </c>
      <c r="X223" s="203">
        <f t="shared" si="240"/>
        <v>0</v>
      </c>
      <c r="Y223" s="547"/>
      <c r="Z223" s="548"/>
      <c r="AA223" s="549"/>
      <c r="AB223" s="547"/>
      <c r="AC223" s="548"/>
      <c r="AD223" s="549"/>
      <c r="AE223" s="164" cm="1">
        <f t="array" ref="AE223">+ROUND(AVERAGE(SMALL((G223,M223,S223),{1;2})),0)</f>
        <v>144650</v>
      </c>
      <c r="AF223" s="162">
        <f t="shared" si="180"/>
        <v>27484</v>
      </c>
      <c r="AG223" s="163">
        <f t="shared" si="228"/>
        <v>1377072</v>
      </c>
      <c r="AH223" s="313"/>
      <c r="AI223" s="314"/>
      <c r="AJ223" s="329"/>
      <c r="AK223" s="326"/>
      <c r="AL223" s="162">
        <f t="shared" si="220"/>
        <v>404433</v>
      </c>
      <c r="AM223" s="163">
        <f t="shared" si="241"/>
        <v>76842</v>
      </c>
      <c r="AN223" s="163">
        <f t="shared" si="231"/>
        <v>3850200</v>
      </c>
      <c r="AO223" s="163" t="s">
        <v>218</v>
      </c>
      <c r="AP223" s="163" t="s">
        <v>218</v>
      </c>
      <c r="AQ223" s="163" t="s">
        <v>218</v>
      </c>
      <c r="AR223" s="260"/>
      <c r="AS223" s="290">
        <f t="shared" si="232"/>
        <v>669039</v>
      </c>
      <c r="AT223" s="165"/>
      <c r="AU223" s="164">
        <f t="shared" si="221"/>
        <v>254961</v>
      </c>
      <c r="AV223" s="162">
        <f t="shared" si="242"/>
        <v>48443</v>
      </c>
      <c r="AW223" s="163">
        <f t="shared" si="233"/>
        <v>2427232</v>
      </c>
      <c r="AX223" s="163" t="s">
        <v>218</v>
      </c>
      <c r="AY223" s="163" t="s">
        <v>218</v>
      </c>
      <c r="AZ223" s="163" t="s">
        <v>218</v>
      </c>
      <c r="BA223" s="260"/>
      <c r="BB223" s="291">
        <f t="shared" si="234"/>
        <v>779350</v>
      </c>
      <c r="BD223" s="163" cm="1">
        <f t="array" ref="BD223">+ROUND(AVERAGE(SMALL((G223,M223,S223),{1;2})),0)</f>
        <v>144650</v>
      </c>
      <c r="BE223" s="163">
        <f t="shared" si="201"/>
        <v>27484</v>
      </c>
      <c r="BF223" s="163">
        <f t="shared" si="205"/>
        <v>1377072</v>
      </c>
      <c r="BG223" s="163" t="s">
        <v>218</v>
      </c>
      <c r="BH223" s="163" t="s">
        <v>218</v>
      </c>
      <c r="BI223" s="163" t="s">
        <v>218</v>
      </c>
      <c r="BK223" s="166">
        <f t="shared" si="226"/>
        <v>144650</v>
      </c>
      <c r="BL223" s="167">
        <f t="shared" si="215"/>
        <v>27484</v>
      </c>
      <c r="BM223" s="296">
        <f t="shared" si="230"/>
        <v>1377072</v>
      </c>
      <c r="BN223" s="166" t="e">
        <f t="shared" si="208"/>
        <v>#DIV/0!</v>
      </c>
      <c r="BO223" s="167" t="e">
        <f t="shared" si="243"/>
        <v>#DIV/0!</v>
      </c>
      <c r="BP223" s="296">
        <v>0</v>
      </c>
      <c r="BR223" s="168">
        <f t="shared" si="227"/>
        <v>453265</v>
      </c>
      <c r="BS223" s="169">
        <f t="shared" si="246"/>
        <v>-48832</v>
      </c>
      <c r="BT223" s="170">
        <f t="shared" si="247"/>
        <v>857698</v>
      </c>
      <c r="BU223" s="168" t="e">
        <f t="shared" si="229"/>
        <v>#DIV/0!</v>
      </c>
      <c r="BV223" s="169" t="e">
        <f t="shared" si="244"/>
        <v>#VALUE!</v>
      </c>
      <c r="BW223" s="170" t="e">
        <f t="shared" si="245"/>
        <v>#DIV/0!</v>
      </c>
    </row>
    <row r="224" spans="2:75" s="131" customFormat="1" ht="39" customHeight="1" x14ac:dyDescent="0.25">
      <c r="B224" s="334">
        <v>204</v>
      </c>
      <c r="C224" s="247" t="s">
        <v>241</v>
      </c>
      <c r="D224" s="212" t="s">
        <v>149</v>
      </c>
      <c r="E224" s="247"/>
      <c r="F224" s="209">
        <v>12</v>
      </c>
      <c r="G224" s="204"/>
      <c r="H224" s="200"/>
      <c r="I224" s="201"/>
      <c r="J224" s="249"/>
      <c r="K224" s="249"/>
      <c r="L224" s="259"/>
      <c r="M224" s="257">
        <f>ROUND((O224/F224)-(19%),0)</f>
        <v>3066666</v>
      </c>
      <c r="N224" s="201">
        <f t="shared" ref="N224" si="248">ROUND(M224*0.19,0)</f>
        <v>582667</v>
      </c>
      <c r="O224" s="201">
        <v>36800000</v>
      </c>
      <c r="P224" s="550" t="s">
        <v>218</v>
      </c>
      <c r="Q224" s="551"/>
      <c r="R224" s="552"/>
      <c r="S224" s="262"/>
      <c r="T224" s="204"/>
      <c r="U224" s="204"/>
      <c r="V224" s="204"/>
      <c r="W224" s="205"/>
      <c r="X224" s="203"/>
      <c r="Y224" s="204">
        <v>452402</v>
      </c>
      <c r="Z224" s="204">
        <f>ROUND(Y224*19%,0)</f>
        <v>85956</v>
      </c>
      <c r="AA224" s="204">
        <f>ROUND(Y224+Z224,0)</f>
        <v>538358</v>
      </c>
      <c r="AB224" s="567" t="s">
        <v>218</v>
      </c>
      <c r="AC224" s="563"/>
      <c r="AD224" s="564"/>
      <c r="AE224" s="164" cm="1">
        <f t="array" ref="AE224">+ROUND(AVERAGE(SMALL((G224,M224,Y224),{1;2})),0)</f>
        <v>1759534</v>
      </c>
      <c r="AF224" s="162">
        <f t="shared" si="180"/>
        <v>334311</v>
      </c>
      <c r="AG224" s="163">
        <f>ROUND((AE224+AF224)*F224,0)</f>
        <v>25126140</v>
      </c>
      <c r="AH224" s="313"/>
      <c r="AI224" s="314"/>
      <c r="AJ224" s="329"/>
      <c r="AK224" s="326"/>
      <c r="AL224" s="162">
        <f>ROUND(AVERAGE(G224,M224,Y224),0)</f>
        <v>1759534</v>
      </c>
      <c r="AM224" s="163">
        <f t="shared" si="241"/>
        <v>334311</v>
      </c>
      <c r="AN224" s="163">
        <f t="shared" si="231"/>
        <v>25126140</v>
      </c>
      <c r="AO224" s="163" t="s">
        <v>218</v>
      </c>
      <c r="AP224" s="163" t="s">
        <v>218</v>
      </c>
      <c r="AQ224" s="163" t="s">
        <v>218</v>
      </c>
      <c r="AR224" s="260"/>
      <c r="AS224" s="290">
        <f t="shared" si="232"/>
        <v>-1177865</v>
      </c>
      <c r="AT224" s="165"/>
      <c r="AU224" s="164">
        <f>ROUND(GEOMEAN(G224,M224,Y224),0)</f>
        <v>1177865</v>
      </c>
      <c r="AV224" s="162">
        <f t="shared" si="242"/>
        <v>223794</v>
      </c>
      <c r="AW224" s="163">
        <f t="shared" si="233"/>
        <v>16819908</v>
      </c>
      <c r="AX224" s="163" t="s">
        <v>218</v>
      </c>
      <c r="AY224" s="163" t="s">
        <v>218</v>
      </c>
      <c r="AZ224" s="163" t="s">
        <v>218</v>
      </c>
      <c r="BA224" s="260"/>
      <c r="BB224" s="291">
        <f t="shared" si="234"/>
        <v>-1759534</v>
      </c>
      <c r="BD224" s="163" cm="1">
        <f t="array" ref="BD224">+ROUND(AVERAGE(SMALL((G224,M224,Y224),{1;2})),0)</f>
        <v>1759534</v>
      </c>
      <c r="BE224" s="163">
        <f t="shared" si="201"/>
        <v>334311</v>
      </c>
      <c r="BF224" s="163">
        <f t="shared" si="205"/>
        <v>25126140</v>
      </c>
      <c r="BG224" s="163" t="s">
        <v>218</v>
      </c>
      <c r="BH224" s="163" t="s">
        <v>218</v>
      </c>
      <c r="BI224" s="163" t="s">
        <v>218</v>
      </c>
      <c r="BK224" s="166">
        <f>ROUND(AVERAGE(M224,),0)</f>
        <v>1533333</v>
      </c>
      <c r="BL224" s="167">
        <f t="shared" si="215"/>
        <v>291333</v>
      </c>
      <c r="BM224" s="296">
        <f t="shared" si="230"/>
        <v>21895992</v>
      </c>
      <c r="BN224" s="166" t="e">
        <f t="shared" si="208"/>
        <v>#DIV/0!</v>
      </c>
      <c r="BO224" s="167" t="e">
        <f t="shared" si="243"/>
        <v>#DIV/0!</v>
      </c>
      <c r="BP224" s="296">
        <v>0</v>
      </c>
      <c r="BR224" s="168">
        <f>ROUND(STDEVA(M224,Y224),0)</f>
        <v>1848564</v>
      </c>
      <c r="BS224" s="169">
        <f t="shared" si="246"/>
        <v>-89030</v>
      </c>
      <c r="BT224" s="170">
        <f t="shared" si="247"/>
        <v>3608098</v>
      </c>
      <c r="BU224" s="168">
        <f>ROUND(STDEVA(P224,AB224),0)</f>
        <v>0</v>
      </c>
      <c r="BV224" s="169" t="e">
        <f t="shared" si="244"/>
        <v>#VALUE!</v>
      </c>
      <c r="BW224" s="170" t="e">
        <f t="shared" si="245"/>
        <v>#VALUE!</v>
      </c>
    </row>
    <row r="225" spans="2:75" s="131" customFormat="1" ht="39" customHeight="1" x14ac:dyDescent="0.25">
      <c r="B225" s="334">
        <v>205</v>
      </c>
      <c r="C225" s="208" t="s">
        <v>205</v>
      </c>
      <c r="D225" s="212" t="s">
        <v>149</v>
      </c>
      <c r="E225" s="208" t="s">
        <v>139</v>
      </c>
      <c r="F225" s="213">
        <v>10</v>
      </c>
      <c r="G225" s="204">
        <v>1155000</v>
      </c>
      <c r="H225" s="200">
        <f t="shared" si="235"/>
        <v>219450</v>
      </c>
      <c r="I225" s="201">
        <f t="shared" si="236"/>
        <v>13744500</v>
      </c>
      <c r="J225" s="246" t="s">
        <v>218</v>
      </c>
      <c r="K225" s="246" t="s">
        <v>218</v>
      </c>
      <c r="L225" s="248" t="s">
        <v>218</v>
      </c>
      <c r="M225" s="257">
        <f t="shared" ref="M225" si="249">ROUND(O225/F225,0)</f>
        <v>1930000</v>
      </c>
      <c r="N225" s="201">
        <f t="shared" ref="N225" si="250">ROUND(M225*0.19,0)</f>
        <v>366700</v>
      </c>
      <c r="O225" s="201">
        <v>19300000</v>
      </c>
      <c r="P225" s="246" t="s">
        <v>218</v>
      </c>
      <c r="Q225" s="246" t="s">
        <v>218</v>
      </c>
      <c r="R225" s="248" t="s">
        <v>218</v>
      </c>
      <c r="S225" s="262">
        <v>171000</v>
      </c>
      <c r="T225" s="204">
        <f t="shared" si="237"/>
        <v>32490</v>
      </c>
      <c r="U225" s="204">
        <f>ROUND((S225+T225)*(F225),0)</f>
        <v>2034900</v>
      </c>
      <c r="V225" s="204"/>
      <c r="W225" s="205">
        <f t="shared" si="239"/>
        <v>0</v>
      </c>
      <c r="X225" s="203">
        <f t="shared" si="240"/>
        <v>0</v>
      </c>
      <c r="Y225" s="204">
        <v>486149</v>
      </c>
      <c r="Z225" s="204">
        <f>ROUND(Y225*19%,0)</f>
        <v>92368</v>
      </c>
      <c r="AA225" s="204">
        <f>ROUND((Y225+Z225)*F225,0)</f>
        <v>5785170</v>
      </c>
      <c r="AB225" s="567" t="s">
        <v>218</v>
      </c>
      <c r="AC225" s="563"/>
      <c r="AD225" s="564"/>
      <c r="AE225" s="164" cm="1">
        <f t="array" ref="AE225">+ROUND(AVERAGE(SMALL((G225,M225,S225,Y225),{1;2})),0)</f>
        <v>328575</v>
      </c>
      <c r="AF225" s="162">
        <f t="shared" si="180"/>
        <v>62429</v>
      </c>
      <c r="AG225" s="163">
        <f>ROUND((AE225+AF225)*F225,0)</f>
        <v>3910040</v>
      </c>
      <c r="AH225" s="313"/>
      <c r="AI225" s="314"/>
      <c r="AJ225" s="329"/>
      <c r="AK225" s="326"/>
      <c r="AL225" s="162">
        <f>ROUND(AVERAGE(G225,M225,S225,Y225),0)</f>
        <v>935537</v>
      </c>
      <c r="AM225" s="163">
        <f t="shared" si="241"/>
        <v>177752</v>
      </c>
      <c r="AN225" s="163">
        <f t="shared" si="231"/>
        <v>11132890</v>
      </c>
      <c r="AO225" s="163" t="s">
        <v>218</v>
      </c>
      <c r="AP225" s="163" t="s">
        <v>218</v>
      </c>
      <c r="AQ225" s="163" t="s">
        <v>218</v>
      </c>
      <c r="AR225" s="260"/>
      <c r="AS225" s="290">
        <f t="shared" si="232"/>
        <v>498891</v>
      </c>
      <c r="AT225" s="165"/>
      <c r="AU225" s="164">
        <f>ROUND(GEOMEAN(G225,M225,S225,Y225),0)</f>
        <v>656109</v>
      </c>
      <c r="AV225" s="162">
        <f t="shared" si="242"/>
        <v>124661</v>
      </c>
      <c r="AW225" s="163">
        <f t="shared" si="233"/>
        <v>7807700</v>
      </c>
      <c r="AX225" s="163" t="s">
        <v>218</v>
      </c>
      <c r="AY225" s="163" t="s">
        <v>218</v>
      </c>
      <c r="AZ225" s="163" t="s">
        <v>218</v>
      </c>
      <c r="BA225" s="260"/>
      <c r="BB225" s="291">
        <f t="shared" si="234"/>
        <v>826425</v>
      </c>
      <c r="BD225" s="163" cm="1">
        <f t="array" ref="BD225">+ROUND(AVERAGE(SMALL((G225,M225,S225,Y225),{1;2})),0)</f>
        <v>328575</v>
      </c>
      <c r="BE225" s="163">
        <f t="shared" si="201"/>
        <v>62429</v>
      </c>
      <c r="BF225" s="163">
        <f t="shared" si="205"/>
        <v>3910040</v>
      </c>
      <c r="BG225" s="163" t="s">
        <v>218</v>
      </c>
      <c r="BH225" s="163" t="s">
        <v>218</v>
      </c>
      <c r="BI225" s="163" t="s">
        <v>218</v>
      </c>
      <c r="BK225" s="166">
        <f>ROUND(AVERAGE(G225,Y225),0)</f>
        <v>820575</v>
      </c>
      <c r="BL225" s="167">
        <f t="shared" si="215"/>
        <v>155909</v>
      </c>
      <c r="BM225" s="296">
        <f t="shared" si="230"/>
        <v>9764840</v>
      </c>
      <c r="BN225" s="166" t="e">
        <f t="shared" si="208"/>
        <v>#DIV/0!</v>
      </c>
      <c r="BO225" s="167" t="e">
        <f t="shared" si="243"/>
        <v>#DIV/0!</v>
      </c>
      <c r="BP225" s="296">
        <v>0</v>
      </c>
      <c r="BR225" s="168">
        <f>ROUND(STDEVA(G225,M225,S225,Y225),0)</f>
        <v>779655</v>
      </c>
      <c r="BS225" s="169">
        <f t="shared" si="246"/>
        <v>155882</v>
      </c>
      <c r="BT225" s="170">
        <f t="shared" si="247"/>
        <v>1715192</v>
      </c>
      <c r="BU225" s="168">
        <f>ROUND(STDEVA(J225,P225,V225,AB225),0)</f>
        <v>0</v>
      </c>
      <c r="BV225" s="169" t="e">
        <f t="shared" si="244"/>
        <v>#VALUE!</v>
      </c>
      <c r="BW225" s="170" t="e">
        <f t="shared" si="245"/>
        <v>#VALUE!</v>
      </c>
    </row>
    <row r="226" spans="2:75" s="131" customFormat="1" ht="39" customHeight="1" x14ac:dyDescent="0.25">
      <c r="B226" s="334">
        <v>206</v>
      </c>
      <c r="C226" s="505" t="s">
        <v>206</v>
      </c>
      <c r="D226" s="206" t="s">
        <v>145</v>
      </c>
      <c r="E226" s="505" t="s">
        <v>142</v>
      </c>
      <c r="F226" s="206">
        <v>16</v>
      </c>
      <c r="G226" s="204">
        <v>176000</v>
      </c>
      <c r="H226" s="200">
        <f t="shared" si="235"/>
        <v>33440</v>
      </c>
      <c r="I226" s="201">
        <f t="shared" si="236"/>
        <v>3351040</v>
      </c>
      <c r="J226" s="468" t="s">
        <v>218</v>
      </c>
      <c r="K226" s="468" t="s">
        <v>218</v>
      </c>
      <c r="L226" s="539" t="s">
        <v>218</v>
      </c>
      <c r="M226" s="257">
        <f>ROUND((O226/F226)-(19%),0)</f>
        <v>48700</v>
      </c>
      <c r="N226" s="201">
        <f>ROUND(M226*19%,0)</f>
        <v>9253</v>
      </c>
      <c r="O226" s="201">
        <v>779200</v>
      </c>
      <c r="P226" s="468"/>
      <c r="Q226" s="468" t="s">
        <v>218</v>
      </c>
      <c r="R226" s="539" t="s">
        <v>218</v>
      </c>
      <c r="S226" s="262"/>
      <c r="T226" s="204">
        <f t="shared" si="237"/>
        <v>0</v>
      </c>
      <c r="U226" s="204">
        <f t="shared" si="238"/>
        <v>0</v>
      </c>
      <c r="V226" s="204"/>
      <c r="W226" s="205">
        <f t="shared" si="239"/>
        <v>0</v>
      </c>
      <c r="X226" s="203">
        <f t="shared" si="240"/>
        <v>0</v>
      </c>
      <c r="Y226" s="553" t="s">
        <v>218</v>
      </c>
      <c r="Z226" s="554"/>
      <c r="AA226" s="555"/>
      <c r="AB226" s="553" t="s">
        <v>218</v>
      </c>
      <c r="AC226" s="554"/>
      <c r="AD226" s="555"/>
      <c r="AE226" s="164" cm="1">
        <f t="array" ref="AE226">+ROUND(AVERAGE(SMALL((G226,M226,S226,Y226),{1;2})),0)</f>
        <v>112350</v>
      </c>
      <c r="AF226" s="162">
        <f t="shared" si="180"/>
        <v>21347</v>
      </c>
      <c r="AG226" s="163">
        <f>ROUND((AE226+AF226)*F226,0)</f>
        <v>2139152</v>
      </c>
      <c r="AH226" s="313"/>
      <c r="AI226" s="314"/>
      <c r="AJ226" s="329"/>
      <c r="AK226" s="326"/>
      <c r="AL226" s="162">
        <f t="shared" ref="AL226:AL262" si="251">ROUND(AVERAGE(G226,M226,S226),0)</f>
        <v>112350</v>
      </c>
      <c r="AM226" s="163">
        <f>+ROUND(AL226*19%,0)</f>
        <v>21347</v>
      </c>
      <c r="AN226" s="163">
        <f t="shared" si="231"/>
        <v>2139152</v>
      </c>
      <c r="AO226" s="163" t="s">
        <v>218</v>
      </c>
      <c r="AP226" s="163" t="s">
        <v>218</v>
      </c>
      <c r="AQ226" s="163" t="s">
        <v>218</v>
      </c>
      <c r="AR226" s="260"/>
      <c r="AS226" s="290">
        <f t="shared" si="232"/>
        <v>83419</v>
      </c>
      <c r="AT226" s="165"/>
      <c r="AU226" s="164">
        <f t="shared" ref="AU226:AU262" si="252">ROUND(GEOMEAN(G226,M226,S226),0)</f>
        <v>92581</v>
      </c>
      <c r="AV226" s="162">
        <f t="shared" si="242"/>
        <v>17590</v>
      </c>
      <c r="AW226" s="163">
        <f t="shared" si="233"/>
        <v>1762736</v>
      </c>
      <c r="AX226" s="163" t="s">
        <v>218</v>
      </c>
      <c r="AY226" s="163" t="s">
        <v>218</v>
      </c>
      <c r="AZ226" s="163" t="s">
        <v>218</v>
      </c>
      <c r="BA226" s="260"/>
      <c r="BB226" s="291">
        <f t="shared" si="234"/>
        <v>63650</v>
      </c>
      <c r="BD226" s="163" cm="1">
        <f t="array" ref="BD226">+ROUND(AVERAGE(SMALL((G226,M226,S226),{1;2})),0)</f>
        <v>112350</v>
      </c>
      <c r="BE226" s="163">
        <f t="shared" si="201"/>
        <v>21347</v>
      </c>
      <c r="BF226" s="163">
        <f t="shared" si="205"/>
        <v>2139152</v>
      </c>
      <c r="BG226" s="163" t="s">
        <v>218</v>
      </c>
      <c r="BH226" s="163" t="s">
        <v>218</v>
      </c>
      <c r="BI226" s="163" t="s">
        <v>218</v>
      </c>
      <c r="BK226" s="166">
        <f t="shared" ref="BK226:BK262" si="253">ROUND(AVERAGE(G226,M226),0)</f>
        <v>112350</v>
      </c>
      <c r="BL226" s="167">
        <f t="shared" si="215"/>
        <v>21347</v>
      </c>
      <c r="BM226" s="296">
        <f t="shared" si="230"/>
        <v>2139152</v>
      </c>
      <c r="BN226" s="166" t="e">
        <f t="shared" si="208"/>
        <v>#DIV/0!</v>
      </c>
      <c r="BO226" s="167" t="e">
        <f t="shared" si="243"/>
        <v>#DIV/0!</v>
      </c>
      <c r="BP226" s="296">
        <v>0</v>
      </c>
      <c r="BR226" s="168">
        <f>ROUND(STDEVA(G226,M226),0)</f>
        <v>90015</v>
      </c>
      <c r="BS226" s="169">
        <f t="shared" si="246"/>
        <v>22335</v>
      </c>
      <c r="BT226" s="170">
        <f t="shared" si="247"/>
        <v>202365</v>
      </c>
      <c r="BU226" s="168" t="e">
        <f>ROUND(STDEVA(J226,P226),0)</f>
        <v>#DIV/0!</v>
      </c>
      <c r="BV226" s="169" t="e">
        <f t="shared" si="244"/>
        <v>#VALUE!</v>
      </c>
      <c r="BW226" s="170" t="e">
        <f t="shared" si="245"/>
        <v>#DIV/0!</v>
      </c>
    </row>
    <row r="227" spans="2:75" s="131" customFormat="1" ht="39" customHeight="1" x14ac:dyDescent="0.25">
      <c r="B227" s="334">
        <v>207</v>
      </c>
      <c r="C227" s="505"/>
      <c r="D227" s="206" t="s">
        <v>146</v>
      </c>
      <c r="E227" s="505"/>
      <c r="F227" s="206">
        <v>76</v>
      </c>
      <c r="G227" s="204">
        <v>49500</v>
      </c>
      <c r="H227" s="200">
        <f t="shared" si="235"/>
        <v>9405</v>
      </c>
      <c r="I227" s="201">
        <f t="shared" si="236"/>
        <v>4476780</v>
      </c>
      <c r="J227" s="468"/>
      <c r="K227" s="468"/>
      <c r="L227" s="539"/>
      <c r="M227" s="257">
        <f t="shared" ref="M227:M262" si="254">ROUND((O227/F227)-(19%),0)</f>
        <v>48700</v>
      </c>
      <c r="N227" s="201">
        <f t="shared" ref="N227:N260" si="255">ROUND(M227*19%,0)</f>
        <v>9253</v>
      </c>
      <c r="O227" s="201">
        <v>3701200</v>
      </c>
      <c r="P227" s="468"/>
      <c r="Q227" s="468"/>
      <c r="R227" s="539"/>
      <c r="S227" s="261">
        <v>31800</v>
      </c>
      <c r="T227" s="204">
        <f t="shared" si="237"/>
        <v>6042</v>
      </c>
      <c r="U227" s="204">
        <f t="shared" si="238"/>
        <v>2875992</v>
      </c>
      <c r="V227" s="204"/>
      <c r="W227" s="205">
        <f t="shared" si="239"/>
        <v>0</v>
      </c>
      <c r="X227" s="203">
        <f t="shared" si="240"/>
        <v>0</v>
      </c>
      <c r="Y227" s="556"/>
      <c r="Z227" s="557"/>
      <c r="AA227" s="558"/>
      <c r="AB227" s="556"/>
      <c r="AC227" s="557"/>
      <c r="AD227" s="558"/>
      <c r="AE227" s="164" cm="1">
        <f t="array" ref="AE227">+ROUND(AVERAGE(SMALL((G227,M227,S227,Y227),{1;2})),0)</f>
        <v>40250</v>
      </c>
      <c r="AF227" s="162">
        <f t="shared" si="180"/>
        <v>7648</v>
      </c>
      <c r="AG227" s="163">
        <f t="shared" ref="AG227:AG260" si="256">ROUND((AE227+AF227)*F227,0)</f>
        <v>3640248</v>
      </c>
      <c r="AH227" s="313"/>
      <c r="AI227" s="314"/>
      <c r="AJ227" s="329"/>
      <c r="AK227" s="326"/>
      <c r="AL227" s="162">
        <f t="shared" si="251"/>
        <v>43333</v>
      </c>
      <c r="AM227" s="163">
        <f t="shared" si="241"/>
        <v>8233</v>
      </c>
      <c r="AN227" s="163">
        <f t="shared" si="231"/>
        <v>3919016</v>
      </c>
      <c r="AO227" s="163" t="s">
        <v>218</v>
      </c>
      <c r="AP227" s="163" t="s">
        <v>218</v>
      </c>
      <c r="AQ227" s="163" t="s">
        <v>218</v>
      </c>
      <c r="AR227" s="260"/>
      <c r="AS227" s="290">
        <f t="shared" si="232"/>
        <v>7020</v>
      </c>
      <c r="AT227" s="165"/>
      <c r="AU227" s="164">
        <f t="shared" si="252"/>
        <v>42480</v>
      </c>
      <c r="AV227" s="162">
        <f t="shared" si="242"/>
        <v>8071</v>
      </c>
      <c r="AW227" s="163">
        <f t="shared" si="233"/>
        <v>3841876</v>
      </c>
      <c r="AX227" s="163" t="s">
        <v>218</v>
      </c>
      <c r="AY227" s="163" t="s">
        <v>218</v>
      </c>
      <c r="AZ227" s="163" t="s">
        <v>218</v>
      </c>
      <c r="BA227" s="260"/>
      <c r="BB227" s="291">
        <f t="shared" si="234"/>
        <v>9250</v>
      </c>
      <c r="BD227" s="163" cm="1">
        <f t="array" ref="BD227">+ROUND(AVERAGE(SMALL((G227,M227,S227),{1;2})),0)</f>
        <v>40250</v>
      </c>
      <c r="BE227" s="163">
        <f t="shared" si="201"/>
        <v>7648</v>
      </c>
      <c r="BF227" s="163">
        <f t="shared" ref="BF227:BF258" si="257">ROUND((BD227+BE227)*F227,0)</f>
        <v>3640248</v>
      </c>
      <c r="BG227" s="163" t="s">
        <v>218</v>
      </c>
      <c r="BH227" s="163" t="s">
        <v>218</v>
      </c>
      <c r="BI227" s="163" t="s">
        <v>218</v>
      </c>
      <c r="BK227" s="166">
        <f t="shared" si="253"/>
        <v>49100</v>
      </c>
      <c r="BL227" s="167">
        <f t="shared" si="215"/>
        <v>9329</v>
      </c>
      <c r="BM227" s="296">
        <f t="shared" si="230"/>
        <v>4440604</v>
      </c>
      <c r="BN227" s="166" t="e">
        <f t="shared" si="208"/>
        <v>#DIV/0!</v>
      </c>
      <c r="BO227" s="167" t="e">
        <f t="shared" si="243"/>
        <v>#DIV/0!</v>
      </c>
      <c r="BP227" s="296">
        <v>0</v>
      </c>
      <c r="BR227" s="168">
        <f>ROUND(STDEVA(G227,M227),0)</f>
        <v>566</v>
      </c>
      <c r="BS227" s="169">
        <f t="shared" si="246"/>
        <v>42767</v>
      </c>
      <c r="BT227" s="170">
        <f t="shared" si="247"/>
        <v>43899</v>
      </c>
      <c r="BU227" s="168" t="e">
        <f t="shared" ref="BU227:BU260" si="258">ROUND(STDEVA(J227,P227,V227,AB227),0)</f>
        <v>#DIV/0!</v>
      </c>
      <c r="BV227" s="169" t="e">
        <f t="shared" si="244"/>
        <v>#VALUE!</v>
      </c>
      <c r="BW227" s="170" t="e">
        <f t="shared" si="245"/>
        <v>#DIV/0!</v>
      </c>
    </row>
    <row r="228" spans="2:75" s="131" customFormat="1" ht="39" customHeight="1" x14ac:dyDescent="0.25">
      <c r="B228" s="334">
        <v>208</v>
      </c>
      <c r="C228" s="505"/>
      <c r="D228" s="206" t="s">
        <v>184</v>
      </c>
      <c r="E228" s="505"/>
      <c r="F228" s="206">
        <v>22</v>
      </c>
      <c r="G228" s="204">
        <v>41800</v>
      </c>
      <c r="H228" s="200">
        <f t="shared" si="235"/>
        <v>7942</v>
      </c>
      <c r="I228" s="201">
        <f t="shared" si="236"/>
        <v>1094324</v>
      </c>
      <c r="J228" s="468"/>
      <c r="K228" s="468"/>
      <c r="L228" s="539"/>
      <c r="M228" s="257">
        <f t="shared" si="254"/>
        <v>48700</v>
      </c>
      <c r="N228" s="201">
        <f t="shared" si="255"/>
        <v>9253</v>
      </c>
      <c r="O228" s="201">
        <v>1071400</v>
      </c>
      <c r="P228" s="468"/>
      <c r="Q228" s="468"/>
      <c r="R228" s="539"/>
      <c r="S228" s="261">
        <v>31800</v>
      </c>
      <c r="T228" s="204">
        <f t="shared" si="237"/>
        <v>6042</v>
      </c>
      <c r="U228" s="204">
        <f t="shared" si="238"/>
        <v>832524</v>
      </c>
      <c r="V228" s="204"/>
      <c r="W228" s="205">
        <f t="shared" si="239"/>
        <v>0</v>
      </c>
      <c r="X228" s="203">
        <f t="shared" si="240"/>
        <v>0</v>
      </c>
      <c r="Y228" s="556"/>
      <c r="Z228" s="557"/>
      <c r="AA228" s="558"/>
      <c r="AB228" s="556"/>
      <c r="AC228" s="557"/>
      <c r="AD228" s="558"/>
      <c r="AE228" s="164" cm="1">
        <f t="array" ref="AE228">+ROUND(AVERAGE(SMALL((G228,M228,S228,Y228),{1;2})),0)</f>
        <v>36800</v>
      </c>
      <c r="AF228" s="162">
        <f t="shared" si="180"/>
        <v>6992</v>
      </c>
      <c r="AG228" s="163">
        <f t="shared" si="256"/>
        <v>963424</v>
      </c>
      <c r="AH228" s="313"/>
      <c r="AI228" s="314"/>
      <c r="AJ228" s="329"/>
      <c r="AK228" s="326"/>
      <c r="AL228" s="162">
        <f t="shared" si="251"/>
        <v>40767</v>
      </c>
      <c r="AM228" s="163">
        <f t="shared" si="241"/>
        <v>7746</v>
      </c>
      <c r="AN228" s="163">
        <f t="shared" si="231"/>
        <v>1067286</v>
      </c>
      <c r="AO228" s="163" t="s">
        <v>218</v>
      </c>
      <c r="AP228" s="163" t="s">
        <v>218</v>
      </c>
      <c r="AQ228" s="163" t="s">
        <v>218</v>
      </c>
      <c r="AR228" s="260"/>
      <c r="AS228" s="290">
        <f t="shared" si="232"/>
        <v>1648</v>
      </c>
      <c r="AT228" s="165"/>
      <c r="AU228" s="164">
        <f t="shared" si="252"/>
        <v>40152</v>
      </c>
      <c r="AV228" s="162">
        <f t="shared" si="242"/>
        <v>7629</v>
      </c>
      <c r="AW228" s="163">
        <f t="shared" si="233"/>
        <v>1051182</v>
      </c>
      <c r="AX228" s="163" t="s">
        <v>218</v>
      </c>
      <c r="AY228" s="163" t="s">
        <v>218</v>
      </c>
      <c r="AZ228" s="163" t="s">
        <v>218</v>
      </c>
      <c r="BA228" s="260"/>
      <c r="BB228" s="291">
        <f t="shared" si="234"/>
        <v>5000</v>
      </c>
      <c r="BD228" s="163" cm="1">
        <f t="array" ref="BD228">+ROUND(AVERAGE(SMALL((G228,M228,S228),{1;2})),0)</f>
        <v>36800</v>
      </c>
      <c r="BE228" s="163">
        <f t="shared" si="201"/>
        <v>6992</v>
      </c>
      <c r="BF228" s="163">
        <f t="shared" si="257"/>
        <v>963424</v>
      </c>
      <c r="BG228" s="163" t="s">
        <v>218</v>
      </c>
      <c r="BH228" s="163" t="s">
        <v>218</v>
      </c>
      <c r="BI228" s="163" t="s">
        <v>218</v>
      </c>
      <c r="BK228" s="166">
        <f t="shared" si="253"/>
        <v>45250</v>
      </c>
      <c r="BL228" s="167">
        <f t="shared" si="215"/>
        <v>8598</v>
      </c>
      <c r="BM228" s="296">
        <f t="shared" si="230"/>
        <v>1184656</v>
      </c>
      <c r="BN228" s="166" t="e">
        <f t="shared" si="208"/>
        <v>#DIV/0!</v>
      </c>
      <c r="BO228" s="167" t="e">
        <f t="shared" si="243"/>
        <v>#DIV/0!</v>
      </c>
      <c r="BP228" s="296">
        <v>0</v>
      </c>
      <c r="BR228" s="168">
        <f t="shared" ref="BR228:BR262" si="259">ROUND(STDEVA(G228,M228,S228),0)</f>
        <v>8497</v>
      </c>
      <c r="BS228" s="169">
        <f t="shared" si="246"/>
        <v>32270</v>
      </c>
      <c r="BT228" s="170">
        <f t="shared" si="247"/>
        <v>49264</v>
      </c>
      <c r="BU228" s="168" t="e">
        <f t="shared" si="258"/>
        <v>#DIV/0!</v>
      </c>
      <c r="BV228" s="169" t="e">
        <f t="shared" si="244"/>
        <v>#VALUE!</v>
      </c>
      <c r="BW228" s="170" t="e">
        <f t="shared" si="245"/>
        <v>#DIV/0!</v>
      </c>
    </row>
    <row r="229" spans="2:75" s="131" customFormat="1" ht="39" customHeight="1" x14ac:dyDescent="0.25">
      <c r="B229" s="334">
        <v>209</v>
      </c>
      <c r="C229" s="505"/>
      <c r="D229" s="206" t="s">
        <v>147</v>
      </c>
      <c r="E229" s="505"/>
      <c r="F229" s="206">
        <v>26</v>
      </c>
      <c r="G229" s="204">
        <v>52800</v>
      </c>
      <c r="H229" s="200">
        <f t="shared" si="235"/>
        <v>10032</v>
      </c>
      <c r="I229" s="201">
        <f t="shared" si="236"/>
        <v>1633632</v>
      </c>
      <c r="J229" s="468"/>
      <c r="K229" s="468"/>
      <c r="L229" s="539"/>
      <c r="M229" s="257">
        <f t="shared" ref="M229" si="260">ROUND((O229/F229)-(19%),0)</f>
        <v>48546</v>
      </c>
      <c r="N229" s="201">
        <f t="shared" ref="N229" si="261">ROUND(M229*19%,0)</f>
        <v>9224</v>
      </c>
      <c r="O229" s="201">
        <v>1262200</v>
      </c>
      <c r="P229" s="468"/>
      <c r="Q229" s="468"/>
      <c r="R229" s="539"/>
      <c r="S229" s="261"/>
      <c r="T229" s="204">
        <f t="shared" si="237"/>
        <v>0</v>
      </c>
      <c r="U229" s="204">
        <f t="shared" si="238"/>
        <v>0</v>
      </c>
      <c r="V229" s="204"/>
      <c r="W229" s="205">
        <f t="shared" si="239"/>
        <v>0</v>
      </c>
      <c r="X229" s="203">
        <f t="shared" si="240"/>
        <v>0</v>
      </c>
      <c r="Y229" s="556"/>
      <c r="Z229" s="557"/>
      <c r="AA229" s="558"/>
      <c r="AB229" s="556"/>
      <c r="AC229" s="557"/>
      <c r="AD229" s="558"/>
      <c r="AE229" s="164" cm="1">
        <f t="array" ref="AE229">+ROUND(AVERAGE(SMALL((G229,M229,S229,Y229),{1;2})),0)</f>
        <v>50673</v>
      </c>
      <c r="AF229" s="162">
        <f t="shared" si="180"/>
        <v>9628</v>
      </c>
      <c r="AG229" s="163">
        <f t="shared" si="256"/>
        <v>1567826</v>
      </c>
      <c r="AH229" s="313"/>
      <c r="AI229" s="314"/>
      <c r="AJ229" s="329"/>
      <c r="AK229" s="326"/>
      <c r="AL229" s="162">
        <f t="shared" si="251"/>
        <v>50673</v>
      </c>
      <c r="AM229" s="163">
        <f t="shared" si="241"/>
        <v>9628</v>
      </c>
      <c r="AN229" s="163">
        <f t="shared" si="231"/>
        <v>1567826</v>
      </c>
      <c r="AO229" s="163" t="s">
        <v>218</v>
      </c>
      <c r="AP229" s="163" t="s">
        <v>218</v>
      </c>
      <c r="AQ229" s="163" t="s">
        <v>218</v>
      </c>
      <c r="AR229" s="260"/>
      <c r="AS229" s="290">
        <f t="shared" si="232"/>
        <v>2172</v>
      </c>
      <c r="AT229" s="165"/>
      <c r="AU229" s="164">
        <f t="shared" si="252"/>
        <v>50628</v>
      </c>
      <c r="AV229" s="162">
        <f t="shared" si="242"/>
        <v>9619</v>
      </c>
      <c r="AW229" s="163">
        <f t="shared" si="233"/>
        <v>1566422</v>
      </c>
      <c r="AX229" s="163" t="s">
        <v>218</v>
      </c>
      <c r="AY229" s="163" t="s">
        <v>218</v>
      </c>
      <c r="AZ229" s="163" t="s">
        <v>218</v>
      </c>
      <c r="BA229" s="260"/>
      <c r="BB229" s="291">
        <f t="shared" si="234"/>
        <v>2127</v>
      </c>
      <c r="BD229" s="163" cm="1">
        <f t="array" ref="BD229">+ROUND(AVERAGE(SMALL((G229,M229,S229),{1;2})),0)</f>
        <v>50673</v>
      </c>
      <c r="BE229" s="163">
        <f t="shared" si="201"/>
        <v>9628</v>
      </c>
      <c r="BF229" s="163">
        <f t="shared" si="257"/>
        <v>1567826</v>
      </c>
      <c r="BG229" s="163" t="s">
        <v>218</v>
      </c>
      <c r="BH229" s="163" t="s">
        <v>218</v>
      </c>
      <c r="BI229" s="163" t="s">
        <v>218</v>
      </c>
      <c r="BK229" s="166">
        <f t="shared" si="253"/>
        <v>50673</v>
      </c>
      <c r="BL229" s="167">
        <f t="shared" si="215"/>
        <v>9628</v>
      </c>
      <c r="BM229" s="296">
        <f t="shared" si="230"/>
        <v>1567826</v>
      </c>
      <c r="BN229" s="166" t="e">
        <f t="shared" si="208"/>
        <v>#DIV/0!</v>
      </c>
      <c r="BO229" s="167" t="e">
        <f t="shared" si="243"/>
        <v>#DIV/0!</v>
      </c>
      <c r="BP229" s="296">
        <v>0</v>
      </c>
      <c r="BR229" s="168">
        <f t="shared" si="259"/>
        <v>3008</v>
      </c>
      <c r="BS229" s="169">
        <f t="shared" si="246"/>
        <v>47665</v>
      </c>
      <c r="BT229" s="170">
        <f t="shared" si="247"/>
        <v>53681</v>
      </c>
      <c r="BU229" s="168" t="e">
        <f t="shared" si="258"/>
        <v>#DIV/0!</v>
      </c>
      <c r="BV229" s="169" t="e">
        <f t="shared" si="244"/>
        <v>#VALUE!</v>
      </c>
      <c r="BW229" s="170" t="e">
        <f t="shared" si="245"/>
        <v>#DIV/0!</v>
      </c>
    </row>
    <row r="230" spans="2:75" s="131" customFormat="1" ht="39" customHeight="1" x14ac:dyDescent="0.25">
      <c r="B230" s="334">
        <v>210</v>
      </c>
      <c r="C230" s="505"/>
      <c r="D230" s="206" t="s">
        <v>148</v>
      </c>
      <c r="E230" s="505"/>
      <c r="F230" s="206">
        <v>50</v>
      </c>
      <c r="G230" s="204">
        <v>38500</v>
      </c>
      <c r="H230" s="200">
        <f>ROUND(G230*19/100,0)</f>
        <v>7315</v>
      </c>
      <c r="I230" s="201">
        <f>ROUND((G230+H230)*F230,0)</f>
        <v>2290750</v>
      </c>
      <c r="J230" s="468"/>
      <c r="K230" s="468"/>
      <c r="L230" s="539"/>
      <c r="M230" s="257">
        <f t="shared" si="254"/>
        <v>48700</v>
      </c>
      <c r="N230" s="201">
        <f t="shared" si="255"/>
        <v>9253</v>
      </c>
      <c r="O230" s="201">
        <v>2435000</v>
      </c>
      <c r="P230" s="468"/>
      <c r="Q230" s="468"/>
      <c r="R230" s="539"/>
      <c r="S230" s="261">
        <v>31800</v>
      </c>
      <c r="T230" s="204">
        <f t="shared" si="237"/>
        <v>6042</v>
      </c>
      <c r="U230" s="204">
        <f t="shared" si="238"/>
        <v>1892100</v>
      </c>
      <c r="V230" s="204"/>
      <c r="W230" s="205">
        <f t="shared" si="239"/>
        <v>0</v>
      </c>
      <c r="X230" s="203">
        <f t="shared" si="240"/>
        <v>0</v>
      </c>
      <c r="Y230" s="556"/>
      <c r="Z230" s="557"/>
      <c r="AA230" s="558"/>
      <c r="AB230" s="556"/>
      <c r="AC230" s="557"/>
      <c r="AD230" s="558"/>
      <c r="AE230" s="164" cm="1">
        <f t="array" ref="AE230">+ROUND(AVERAGE(SMALL((G230,M230,S230,Y230),{1;2})),0)</f>
        <v>35150</v>
      </c>
      <c r="AF230" s="162">
        <f t="shared" si="180"/>
        <v>6679</v>
      </c>
      <c r="AG230" s="163">
        <f t="shared" si="256"/>
        <v>2091450</v>
      </c>
      <c r="AH230" s="313"/>
      <c r="AI230" s="314"/>
      <c r="AJ230" s="329"/>
      <c r="AK230" s="326"/>
      <c r="AL230" s="162">
        <f t="shared" si="251"/>
        <v>39667</v>
      </c>
      <c r="AM230" s="163">
        <f t="shared" si="241"/>
        <v>7537</v>
      </c>
      <c r="AN230" s="163">
        <f t="shared" si="231"/>
        <v>2360200</v>
      </c>
      <c r="AO230" s="163" t="s">
        <v>218</v>
      </c>
      <c r="AP230" s="163" t="s">
        <v>218</v>
      </c>
      <c r="AQ230" s="163" t="s">
        <v>218</v>
      </c>
      <c r="AR230" s="260"/>
      <c r="AS230" s="290">
        <f t="shared" si="232"/>
        <v>-567</v>
      </c>
      <c r="AT230" s="165"/>
      <c r="AU230" s="164">
        <f t="shared" si="252"/>
        <v>39067</v>
      </c>
      <c r="AV230" s="162">
        <f t="shared" si="242"/>
        <v>7423</v>
      </c>
      <c r="AW230" s="163">
        <f t="shared" si="233"/>
        <v>2324500</v>
      </c>
      <c r="AX230" s="163" t="s">
        <v>218</v>
      </c>
      <c r="AY230" s="163" t="s">
        <v>218</v>
      </c>
      <c r="AZ230" s="163" t="s">
        <v>218</v>
      </c>
      <c r="BA230" s="260"/>
      <c r="BB230" s="291">
        <f t="shared" si="234"/>
        <v>3350</v>
      </c>
      <c r="BD230" s="163" cm="1">
        <f t="array" ref="BD230">+ROUND(AVERAGE(SMALL((G230,M230,S230),{1;2})),0)</f>
        <v>35150</v>
      </c>
      <c r="BE230" s="163">
        <f t="shared" si="201"/>
        <v>6679</v>
      </c>
      <c r="BF230" s="163">
        <f t="shared" si="257"/>
        <v>2091450</v>
      </c>
      <c r="BG230" s="163" t="s">
        <v>218</v>
      </c>
      <c r="BH230" s="163" t="s">
        <v>218</v>
      </c>
      <c r="BI230" s="163" t="s">
        <v>218</v>
      </c>
      <c r="BK230" s="166">
        <f t="shared" si="253"/>
        <v>43600</v>
      </c>
      <c r="BL230" s="167">
        <f t="shared" si="215"/>
        <v>8284</v>
      </c>
      <c r="BM230" s="296">
        <f t="shared" si="230"/>
        <v>2594200</v>
      </c>
      <c r="BN230" s="166" t="e">
        <f t="shared" si="208"/>
        <v>#DIV/0!</v>
      </c>
      <c r="BO230" s="167" t="e">
        <f t="shared" si="243"/>
        <v>#DIV/0!</v>
      </c>
      <c r="BP230" s="296">
        <v>0</v>
      </c>
      <c r="BR230" s="168">
        <f t="shared" si="259"/>
        <v>8510</v>
      </c>
      <c r="BS230" s="169">
        <f t="shared" si="246"/>
        <v>31157</v>
      </c>
      <c r="BT230" s="170">
        <f t="shared" si="247"/>
        <v>48177</v>
      </c>
      <c r="BU230" s="168" t="e">
        <f t="shared" si="258"/>
        <v>#DIV/0!</v>
      </c>
      <c r="BV230" s="169" t="e">
        <f t="shared" si="244"/>
        <v>#VALUE!</v>
      </c>
      <c r="BW230" s="170" t="e">
        <f t="shared" si="245"/>
        <v>#DIV/0!</v>
      </c>
    </row>
    <row r="231" spans="2:75" s="131" customFormat="1" ht="39" customHeight="1" x14ac:dyDescent="0.25">
      <c r="B231" s="334">
        <v>211</v>
      </c>
      <c r="C231" s="505"/>
      <c r="D231" s="206" t="s">
        <v>150</v>
      </c>
      <c r="E231" s="505"/>
      <c r="F231" s="206">
        <v>54</v>
      </c>
      <c r="G231" s="204">
        <v>38500</v>
      </c>
      <c r="H231" s="200">
        <f t="shared" si="235"/>
        <v>7315</v>
      </c>
      <c r="I231" s="201">
        <f t="shared" si="236"/>
        <v>2474010</v>
      </c>
      <c r="J231" s="468"/>
      <c r="K231" s="468"/>
      <c r="L231" s="539"/>
      <c r="M231" s="257">
        <f t="shared" si="254"/>
        <v>48700</v>
      </c>
      <c r="N231" s="201">
        <f t="shared" si="255"/>
        <v>9253</v>
      </c>
      <c r="O231" s="201">
        <v>2629800</v>
      </c>
      <c r="P231" s="468"/>
      <c r="Q231" s="468"/>
      <c r="R231" s="539"/>
      <c r="S231" s="261">
        <v>31800</v>
      </c>
      <c r="T231" s="204">
        <f t="shared" si="237"/>
        <v>6042</v>
      </c>
      <c r="U231" s="204">
        <f t="shared" si="238"/>
        <v>2043468</v>
      </c>
      <c r="V231" s="204"/>
      <c r="W231" s="205">
        <f t="shared" si="239"/>
        <v>0</v>
      </c>
      <c r="X231" s="203">
        <f t="shared" si="240"/>
        <v>0</v>
      </c>
      <c r="Y231" s="556"/>
      <c r="Z231" s="557"/>
      <c r="AA231" s="558"/>
      <c r="AB231" s="556"/>
      <c r="AC231" s="557"/>
      <c r="AD231" s="558"/>
      <c r="AE231" s="164" cm="1">
        <f t="array" ref="AE231">+ROUND(AVERAGE(SMALL((G231,M231,S231,Y231),{1;2})),0)</f>
        <v>35150</v>
      </c>
      <c r="AF231" s="162">
        <f t="shared" si="180"/>
        <v>6679</v>
      </c>
      <c r="AG231" s="163">
        <f t="shared" si="256"/>
        <v>2258766</v>
      </c>
      <c r="AH231" s="313"/>
      <c r="AI231" s="314"/>
      <c r="AJ231" s="329"/>
      <c r="AK231" s="326"/>
      <c r="AL231" s="162">
        <f t="shared" si="251"/>
        <v>39667</v>
      </c>
      <c r="AM231" s="163">
        <f t="shared" si="241"/>
        <v>7537</v>
      </c>
      <c r="AN231" s="163">
        <f t="shared" si="231"/>
        <v>2549016</v>
      </c>
      <c r="AO231" s="163" t="s">
        <v>218</v>
      </c>
      <c r="AP231" s="163" t="s">
        <v>218</v>
      </c>
      <c r="AQ231" s="163" t="s">
        <v>218</v>
      </c>
      <c r="AR231" s="260"/>
      <c r="AS231" s="290">
        <f t="shared" si="232"/>
        <v>-567</v>
      </c>
      <c r="AT231" s="165"/>
      <c r="AU231" s="164">
        <f t="shared" si="252"/>
        <v>39067</v>
      </c>
      <c r="AV231" s="162">
        <f t="shared" si="242"/>
        <v>7423</v>
      </c>
      <c r="AW231" s="163">
        <f t="shared" si="233"/>
        <v>2510460</v>
      </c>
      <c r="AX231" s="163" t="s">
        <v>218</v>
      </c>
      <c r="AY231" s="163" t="s">
        <v>218</v>
      </c>
      <c r="AZ231" s="163" t="s">
        <v>218</v>
      </c>
      <c r="BA231" s="260"/>
      <c r="BB231" s="291">
        <f t="shared" si="234"/>
        <v>3350</v>
      </c>
      <c r="BD231" s="163" cm="1">
        <f t="array" ref="BD231">+ROUND(AVERAGE(SMALL((G231,M231,S231),{1;2})),0)</f>
        <v>35150</v>
      </c>
      <c r="BE231" s="163">
        <f t="shared" si="201"/>
        <v>6679</v>
      </c>
      <c r="BF231" s="163">
        <f t="shared" si="257"/>
        <v>2258766</v>
      </c>
      <c r="BG231" s="163" t="s">
        <v>218</v>
      </c>
      <c r="BH231" s="163" t="s">
        <v>218</v>
      </c>
      <c r="BI231" s="163" t="s">
        <v>218</v>
      </c>
      <c r="BK231" s="166">
        <f t="shared" si="253"/>
        <v>43600</v>
      </c>
      <c r="BL231" s="167">
        <f t="shared" si="215"/>
        <v>8284</v>
      </c>
      <c r="BM231" s="296">
        <f t="shared" si="230"/>
        <v>2801736</v>
      </c>
      <c r="BN231" s="166" t="e">
        <f t="shared" si="208"/>
        <v>#DIV/0!</v>
      </c>
      <c r="BO231" s="167" t="e">
        <f t="shared" si="243"/>
        <v>#DIV/0!</v>
      </c>
      <c r="BP231" s="296">
        <v>0</v>
      </c>
      <c r="BR231" s="168">
        <f t="shared" si="259"/>
        <v>8510</v>
      </c>
      <c r="BS231" s="169">
        <f t="shared" si="246"/>
        <v>31157</v>
      </c>
      <c r="BT231" s="170">
        <f t="shared" si="247"/>
        <v>48177</v>
      </c>
      <c r="BU231" s="168" t="e">
        <f t="shared" si="258"/>
        <v>#DIV/0!</v>
      </c>
      <c r="BV231" s="169" t="e">
        <f t="shared" si="244"/>
        <v>#VALUE!</v>
      </c>
      <c r="BW231" s="170" t="e">
        <f t="shared" si="245"/>
        <v>#DIV/0!</v>
      </c>
    </row>
    <row r="232" spans="2:75" s="131" customFormat="1" ht="39" customHeight="1" x14ac:dyDescent="0.25">
      <c r="B232" s="334">
        <v>212</v>
      </c>
      <c r="C232" s="505"/>
      <c r="D232" s="206" t="s">
        <v>149</v>
      </c>
      <c r="E232" s="505"/>
      <c r="F232" s="206">
        <v>862</v>
      </c>
      <c r="G232" s="204">
        <v>38500</v>
      </c>
      <c r="H232" s="200">
        <f t="shared" si="235"/>
        <v>7315</v>
      </c>
      <c r="I232" s="201">
        <f t="shared" si="236"/>
        <v>39492530</v>
      </c>
      <c r="J232" s="468"/>
      <c r="K232" s="468"/>
      <c r="L232" s="539"/>
      <c r="M232" s="257">
        <f t="shared" si="254"/>
        <v>48700</v>
      </c>
      <c r="N232" s="201">
        <f t="shared" si="255"/>
        <v>9253</v>
      </c>
      <c r="O232" s="201">
        <v>41979400</v>
      </c>
      <c r="P232" s="468"/>
      <c r="Q232" s="468"/>
      <c r="R232" s="539"/>
      <c r="S232" s="261">
        <v>31800</v>
      </c>
      <c r="T232" s="204">
        <f t="shared" si="237"/>
        <v>6042</v>
      </c>
      <c r="U232" s="204">
        <f t="shared" si="238"/>
        <v>32619804</v>
      </c>
      <c r="V232" s="204"/>
      <c r="W232" s="205">
        <f t="shared" si="239"/>
        <v>0</v>
      </c>
      <c r="X232" s="203">
        <f t="shared" si="240"/>
        <v>0</v>
      </c>
      <c r="Y232" s="556"/>
      <c r="Z232" s="557"/>
      <c r="AA232" s="558"/>
      <c r="AB232" s="556"/>
      <c r="AC232" s="557"/>
      <c r="AD232" s="558"/>
      <c r="AE232" s="164" cm="1">
        <f t="array" ref="AE232">+ROUND(AVERAGE(SMALL((G232,M232,S232,Y232),{1;2})),0)</f>
        <v>35150</v>
      </c>
      <c r="AF232" s="162">
        <f t="shared" si="180"/>
        <v>6679</v>
      </c>
      <c r="AG232" s="163">
        <f t="shared" si="256"/>
        <v>36056598</v>
      </c>
      <c r="AH232" s="313"/>
      <c r="AI232" s="314"/>
      <c r="AJ232" s="329"/>
      <c r="AK232" s="326"/>
      <c r="AL232" s="162">
        <f t="shared" si="251"/>
        <v>39667</v>
      </c>
      <c r="AM232" s="163">
        <f t="shared" si="241"/>
        <v>7537</v>
      </c>
      <c r="AN232" s="163">
        <f t="shared" si="231"/>
        <v>40689848</v>
      </c>
      <c r="AO232" s="163" t="s">
        <v>218</v>
      </c>
      <c r="AP232" s="163" t="s">
        <v>218</v>
      </c>
      <c r="AQ232" s="163" t="s">
        <v>218</v>
      </c>
      <c r="AR232" s="260"/>
      <c r="AS232" s="290">
        <f t="shared" si="232"/>
        <v>-567</v>
      </c>
      <c r="AT232" s="165"/>
      <c r="AU232" s="164">
        <f t="shared" si="252"/>
        <v>39067</v>
      </c>
      <c r="AV232" s="162">
        <f t="shared" si="242"/>
        <v>7423</v>
      </c>
      <c r="AW232" s="163">
        <f t="shared" si="233"/>
        <v>40074380</v>
      </c>
      <c r="AX232" s="163" t="s">
        <v>218</v>
      </c>
      <c r="AY232" s="163" t="s">
        <v>218</v>
      </c>
      <c r="AZ232" s="163" t="s">
        <v>218</v>
      </c>
      <c r="BA232" s="260"/>
      <c r="BB232" s="291">
        <f t="shared" si="234"/>
        <v>3350</v>
      </c>
      <c r="BD232" s="163" cm="1">
        <f t="array" ref="BD232">+ROUND(AVERAGE(SMALL((G232,M232,S232),{1;2})),0)</f>
        <v>35150</v>
      </c>
      <c r="BE232" s="163">
        <f t="shared" si="201"/>
        <v>6679</v>
      </c>
      <c r="BF232" s="163">
        <f t="shared" si="257"/>
        <v>36056598</v>
      </c>
      <c r="BG232" s="163" t="s">
        <v>218</v>
      </c>
      <c r="BH232" s="163" t="s">
        <v>218</v>
      </c>
      <c r="BI232" s="163" t="s">
        <v>218</v>
      </c>
      <c r="BK232" s="166">
        <f t="shared" si="253"/>
        <v>43600</v>
      </c>
      <c r="BL232" s="167">
        <f t="shared" si="215"/>
        <v>8284</v>
      </c>
      <c r="BM232" s="296">
        <f t="shared" si="230"/>
        <v>44724008</v>
      </c>
      <c r="BN232" s="166" t="e">
        <f t="shared" ref="BN232:BN262" si="262">ROUND(AVERAGE(J232,P232,AB232),0)</f>
        <v>#DIV/0!</v>
      </c>
      <c r="BO232" s="167" t="e">
        <f t="shared" si="243"/>
        <v>#DIV/0!</v>
      </c>
      <c r="BP232" s="296">
        <v>0</v>
      </c>
      <c r="BR232" s="168">
        <f t="shared" si="259"/>
        <v>8510</v>
      </c>
      <c r="BS232" s="169">
        <f t="shared" si="246"/>
        <v>31157</v>
      </c>
      <c r="BT232" s="170">
        <f t="shared" si="247"/>
        <v>48177</v>
      </c>
      <c r="BU232" s="168" t="e">
        <f t="shared" si="258"/>
        <v>#DIV/0!</v>
      </c>
      <c r="BV232" s="169" t="e">
        <f t="shared" si="244"/>
        <v>#VALUE!</v>
      </c>
      <c r="BW232" s="170" t="e">
        <f t="shared" si="245"/>
        <v>#DIV/0!</v>
      </c>
    </row>
    <row r="233" spans="2:75" s="131" customFormat="1" ht="39" customHeight="1" x14ac:dyDescent="0.25">
      <c r="B233" s="334">
        <v>213</v>
      </c>
      <c r="C233" s="505"/>
      <c r="D233" s="206" t="s">
        <v>151</v>
      </c>
      <c r="E233" s="505"/>
      <c r="F233" s="206">
        <v>32</v>
      </c>
      <c r="G233" s="204">
        <v>30800</v>
      </c>
      <c r="H233" s="200">
        <f t="shared" si="235"/>
        <v>5852</v>
      </c>
      <c r="I233" s="201">
        <f t="shared" si="236"/>
        <v>1172864</v>
      </c>
      <c r="J233" s="468"/>
      <c r="K233" s="468"/>
      <c r="L233" s="539"/>
      <c r="M233" s="257">
        <f t="shared" si="254"/>
        <v>48700</v>
      </c>
      <c r="N233" s="201">
        <f t="shared" si="255"/>
        <v>9253</v>
      </c>
      <c r="O233" s="201">
        <v>1558400</v>
      </c>
      <c r="P233" s="468"/>
      <c r="Q233" s="468"/>
      <c r="R233" s="539"/>
      <c r="S233" s="261">
        <v>31800</v>
      </c>
      <c r="T233" s="204">
        <f t="shared" si="237"/>
        <v>6042</v>
      </c>
      <c r="U233" s="204">
        <f t="shared" si="238"/>
        <v>1210944</v>
      </c>
      <c r="V233" s="204"/>
      <c r="W233" s="205">
        <f t="shared" si="239"/>
        <v>0</v>
      </c>
      <c r="X233" s="203">
        <f t="shared" si="240"/>
        <v>0</v>
      </c>
      <c r="Y233" s="556"/>
      <c r="Z233" s="557"/>
      <c r="AA233" s="558"/>
      <c r="AB233" s="556"/>
      <c r="AC233" s="557"/>
      <c r="AD233" s="558"/>
      <c r="AE233" s="164" cm="1">
        <f t="array" ref="AE233">+ROUND(AVERAGE(SMALL((G233,M233,S233,Y233),{1;2})),0)</f>
        <v>31300</v>
      </c>
      <c r="AF233" s="162">
        <f t="shared" si="180"/>
        <v>5947</v>
      </c>
      <c r="AG233" s="163">
        <f t="shared" si="256"/>
        <v>1191904</v>
      </c>
      <c r="AH233" s="313"/>
      <c r="AI233" s="314"/>
      <c r="AJ233" s="329"/>
      <c r="AK233" s="326"/>
      <c r="AL233" s="162">
        <f t="shared" si="251"/>
        <v>37100</v>
      </c>
      <c r="AM233" s="163">
        <f t="shared" si="241"/>
        <v>7049</v>
      </c>
      <c r="AN233" s="163">
        <f t="shared" si="231"/>
        <v>1412768</v>
      </c>
      <c r="AO233" s="163" t="s">
        <v>218</v>
      </c>
      <c r="AP233" s="163" t="s">
        <v>218</v>
      </c>
      <c r="AQ233" s="163" t="s">
        <v>218</v>
      </c>
      <c r="AR233" s="260"/>
      <c r="AS233" s="290">
        <f t="shared" si="232"/>
        <v>-5466</v>
      </c>
      <c r="AT233" s="165"/>
      <c r="AU233" s="164">
        <f t="shared" si="252"/>
        <v>36266</v>
      </c>
      <c r="AV233" s="162">
        <f t="shared" si="242"/>
        <v>6891</v>
      </c>
      <c r="AW233" s="163">
        <f t="shared" si="233"/>
        <v>1381024</v>
      </c>
      <c r="AX233" s="163" t="s">
        <v>218</v>
      </c>
      <c r="AY233" s="163" t="s">
        <v>218</v>
      </c>
      <c r="AZ233" s="163" t="s">
        <v>218</v>
      </c>
      <c r="BA233" s="260"/>
      <c r="BB233" s="291">
        <f t="shared" si="234"/>
        <v>-500</v>
      </c>
      <c r="BD233" s="163" cm="1">
        <f t="array" ref="BD233">+ROUND(AVERAGE(SMALL((G233,M233,S233),{1;2})),0)</f>
        <v>31300</v>
      </c>
      <c r="BE233" s="163">
        <f t="shared" si="201"/>
        <v>5947</v>
      </c>
      <c r="BF233" s="163">
        <f t="shared" si="257"/>
        <v>1191904</v>
      </c>
      <c r="BG233" s="163" t="s">
        <v>218</v>
      </c>
      <c r="BH233" s="163" t="s">
        <v>218</v>
      </c>
      <c r="BI233" s="163" t="s">
        <v>218</v>
      </c>
      <c r="BK233" s="166">
        <f t="shared" si="253"/>
        <v>39750</v>
      </c>
      <c r="BL233" s="167">
        <f t="shared" si="215"/>
        <v>7553</v>
      </c>
      <c r="BM233" s="296">
        <f t="shared" si="230"/>
        <v>1513696</v>
      </c>
      <c r="BN233" s="166" t="e">
        <f t="shared" si="262"/>
        <v>#DIV/0!</v>
      </c>
      <c r="BO233" s="167" t="e">
        <f t="shared" si="243"/>
        <v>#DIV/0!</v>
      </c>
      <c r="BP233" s="296">
        <v>0</v>
      </c>
      <c r="BR233" s="168">
        <f t="shared" si="259"/>
        <v>10058</v>
      </c>
      <c r="BS233" s="169">
        <f t="shared" si="246"/>
        <v>27042</v>
      </c>
      <c r="BT233" s="170">
        <f t="shared" si="247"/>
        <v>47158</v>
      </c>
      <c r="BU233" s="168" t="e">
        <f t="shared" si="258"/>
        <v>#DIV/0!</v>
      </c>
      <c r="BV233" s="169" t="e">
        <f t="shared" si="244"/>
        <v>#VALUE!</v>
      </c>
      <c r="BW233" s="170" t="e">
        <f t="shared" si="245"/>
        <v>#DIV/0!</v>
      </c>
    </row>
    <row r="234" spans="2:75" s="131" customFormat="1" ht="39" customHeight="1" x14ac:dyDescent="0.25">
      <c r="B234" s="334">
        <v>214</v>
      </c>
      <c r="C234" s="505"/>
      <c r="D234" s="206" t="s">
        <v>152</v>
      </c>
      <c r="E234" s="505"/>
      <c r="F234" s="206">
        <v>48</v>
      </c>
      <c r="G234" s="204">
        <v>38500</v>
      </c>
      <c r="H234" s="200">
        <f t="shared" si="235"/>
        <v>7315</v>
      </c>
      <c r="I234" s="201">
        <f t="shared" si="236"/>
        <v>2199120</v>
      </c>
      <c r="J234" s="468"/>
      <c r="K234" s="468"/>
      <c r="L234" s="539"/>
      <c r="M234" s="257">
        <f t="shared" si="254"/>
        <v>48700</v>
      </c>
      <c r="N234" s="201">
        <f t="shared" si="255"/>
        <v>9253</v>
      </c>
      <c r="O234" s="201">
        <v>2337600</v>
      </c>
      <c r="P234" s="468"/>
      <c r="Q234" s="468"/>
      <c r="R234" s="539"/>
      <c r="S234" s="261">
        <v>31800</v>
      </c>
      <c r="T234" s="204">
        <f t="shared" si="237"/>
        <v>6042</v>
      </c>
      <c r="U234" s="204">
        <f t="shared" si="238"/>
        <v>1816416</v>
      </c>
      <c r="V234" s="204"/>
      <c r="W234" s="205">
        <f t="shared" si="239"/>
        <v>0</v>
      </c>
      <c r="X234" s="203">
        <f t="shared" si="240"/>
        <v>0</v>
      </c>
      <c r="Y234" s="556"/>
      <c r="Z234" s="557"/>
      <c r="AA234" s="558"/>
      <c r="AB234" s="556"/>
      <c r="AC234" s="557"/>
      <c r="AD234" s="558"/>
      <c r="AE234" s="164" cm="1">
        <f t="array" ref="AE234">+ROUND(AVERAGE(SMALL((G234,M234,S234,Y234),{1;2})),0)</f>
        <v>35150</v>
      </c>
      <c r="AF234" s="162">
        <f t="shared" si="180"/>
        <v>6679</v>
      </c>
      <c r="AG234" s="163">
        <f t="shared" si="256"/>
        <v>2007792</v>
      </c>
      <c r="AH234" s="313"/>
      <c r="AI234" s="314"/>
      <c r="AJ234" s="329"/>
      <c r="AK234" s="326"/>
      <c r="AL234" s="162">
        <f t="shared" si="251"/>
        <v>39667</v>
      </c>
      <c r="AM234" s="163">
        <f t="shared" si="241"/>
        <v>7537</v>
      </c>
      <c r="AN234" s="163">
        <f t="shared" si="231"/>
        <v>2265792</v>
      </c>
      <c r="AO234" s="163" t="s">
        <v>218</v>
      </c>
      <c r="AP234" s="163" t="s">
        <v>218</v>
      </c>
      <c r="AQ234" s="163" t="s">
        <v>218</v>
      </c>
      <c r="AR234" s="260"/>
      <c r="AS234" s="290">
        <f t="shared" si="232"/>
        <v>-567</v>
      </c>
      <c r="AT234" s="165"/>
      <c r="AU234" s="164">
        <f t="shared" si="252"/>
        <v>39067</v>
      </c>
      <c r="AV234" s="162">
        <f t="shared" si="242"/>
        <v>7423</v>
      </c>
      <c r="AW234" s="163">
        <f t="shared" si="233"/>
        <v>2231520</v>
      </c>
      <c r="AX234" s="163" t="s">
        <v>218</v>
      </c>
      <c r="AY234" s="163" t="s">
        <v>218</v>
      </c>
      <c r="AZ234" s="163" t="s">
        <v>218</v>
      </c>
      <c r="BA234" s="260"/>
      <c r="BB234" s="291">
        <f t="shared" si="234"/>
        <v>3350</v>
      </c>
      <c r="BD234" s="163" cm="1">
        <f t="array" ref="BD234">+ROUND(AVERAGE(SMALL((G234,M234,S234),{1;2})),0)</f>
        <v>35150</v>
      </c>
      <c r="BE234" s="163">
        <f t="shared" si="201"/>
        <v>6679</v>
      </c>
      <c r="BF234" s="163">
        <f t="shared" si="257"/>
        <v>2007792</v>
      </c>
      <c r="BG234" s="163" t="s">
        <v>218</v>
      </c>
      <c r="BH234" s="163" t="s">
        <v>218</v>
      </c>
      <c r="BI234" s="163" t="s">
        <v>218</v>
      </c>
      <c r="BK234" s="166">
        <f t="shared" si="253"/>
        <v>43600</v>
      </c>
      <c r="BL234" s="167">
        <f t="shared" si="215"/>
        <v>8284</v>
      </c>
      <c r="BM234" s="296">
        <f t="shared" si="230"/>
        <v>2490432</v>
      </c>
      <c r="BN234" s="166" t="e">
        <f t="shared" si="262"/>
        <v>#DIV/0!</v>
      </c>
      <c r="BO234" s="167" t="e">
        <f t="shared" si="243"/>
        <v>#DIV/0!</v>
      </c>
      <c r="BP234" s="296">
        <v>0</v>
      </c>
      <c r="BR234" s="168">
        <f t="shared" si="259"/>
        <v>8510</v>
      </c>
      <c r="BS234" s="169">
        <f t="shared" si="246"/>
        <v>31157</v>
      </c>
      <c r="BT234" s="170">
        <f t="shared" si="247"/>
        <v>48177</v>
      </c>
      <c r="BU234" s="168" t="e">
        <f t="shared" si="258"/>
        <v>#DIV/0!</v>
      </c>
      <c r="BV234" s="169" t="e">
        <f t="shared" si="244"/>
        <v>#VALUE!</v>
      </c>
      <c r="BW234" s="170" t="e">
        <f t="shared" si="245"/>
        <v>#DIV/0!</v>
      </c>
    </row>
    <row r="235" spans="2:75" s="131" customFormat="1" ht="39" customHeight="1" x14ac:dyDescent="0.25">
      <c r="B235" s="334">
        <v>215</v>
      </c>
      <c r="C235" s="505"/>
      <c r="D235" s="206" t="s">
        <v>153</v>
      </c>
      <c r="E235" s="505"/>
      <c r="F235" s="206">
        <v>32</v>
      </c>
      <c r="G235" s="204">
        <v>52800</v>
      </c>
      <c r="H235" s="200">
        <f t="shared" si="235"/>
        <v>10032</v>
      </c>
      <c r="I235" s="201">
        <f t="shared" si="236"/>
        <v>2010624</v>
      </c>
      <c r="J235" s="468"/>
      <c r="K235" s="468"/>
      <c r="L235" s="539"/>
      <c r="M235" s="257">
        <f t="shared" si="254"/>
        <v>48700</v>
      </c>
      <c r="N235" s="201">
        <f t="shared" si="255"/>
        <v>9253</v>
      </c>
      <c r="O235" s="201">
        <v>1558400</v>
      </c>
      <c r="P235" s="468"/>
      <c r="Q235" s="468"/>
      <c r="R235" s="539"/>
      <c r="S235" s="261"/>
      <c r="T235" s="204">
        <f t="shared" si="237"/>
        <v>0</v>
      </c>
      <c r="U235" s="204">
        <f t="shared" si="238"/>
        <v>0</v>
      </c>
      <c r="V235" s="204"/>
      <c r="W235" s="205">
        <f t="shared" si="239"/>
        <v>0</v>
      </c>
      <c r="X235" s="203">
        <f t="shared" si="240"/>
        <v>0</v>
      </c>
      <c r="Y235" s="556"/>
      <c r="Z235" s="557"/>
      <c r="AA235" s="558"/>
      <c r="AB235" s="556"/>
      <c r="AC235" s="557"/>
      <c r="AD235" s="558"/>
      <c r="AE235" s="164" cm="1">
        <f t="array" ref="AE235">+ROUND(AVERAGE(SMALL((G235,M235,S235,Y235),{1;2})),0)</f>
        <v>50750</v>
      </c>
      <c r="AF235" s="162">
        <f t="shared" si="180"/>
        <v>9643</v>
      </c>
      <c r="AG235" s="163">
        <f t="shared" si="256"/>
        <v>1932576</v>
      </c>
      <c r="AH235" s="313"/>
      <c r="AI235" s="314"/>
      <c r="AJ235" s="329"/>
      <c r="AK235" s="326"/>
      <c r="AL235" s="162">
        <f t="shared" si="251"/>
        <v>50750</v>
      </c>
      <c r="AM235" s="163">
        <f t="shared" si="241"/>
        <v>9643</v>
      </c>
      <c r="AN235" s="163">
        <f t="shared" si="231"/>
        <v>1932576</v>
      </c>
      <c r="AO235" s="163" t="s">
        <v>218</v>
      </c>
      <c r="AP235" s="163" t="s">
        <v>218</v>
      </c>
      <c r="AQ235" s="163" t="s">
        <v>218</v>
      </c>
      <c r="AR235" s="260"/>
      <c r="AS235" s="290">
        <f t="shared" si="232"/>
        <v>2091</v>
      </c>
      <c r="AT235" s="165"/>
      <c r="AU235" s="164">
        <f t="shared" si="252"/>
        <v>50709</v>
      </c>
      <c r="AV235" s="162">
        <f t="shared" si="242"/>
        <v>9635</v>
      </c>
      <c r="AW235" s="163">
        <f t="shared" si="233"/>
        <v>1931008</v>
      </c>
      <c r="AX235" s="163" t="s">
        <v>218</v>
      </c>
      <c r="AY235" s="163" t="s">
        <v>218</v>
      </c>
      <c r="AZ235" s="163" t="s">
        <v>218</v>
      </c>
      <c r="BA235" s="260"/>
      <c r="BB235" s="291">
        <f t="shared" si="234"/>
        <v>2050</v>
      </c>
      <c r="BD235" s="163" cm="1">
        <f t="array" ref="BD235">+ROUND(AVERAGE(SMALL((G235,M235,S235),{1;2})),0)</f>
        <v>50750</v>
      </c>
      <c r="BE235" s="163">
        <f t="shared" si="201"/>
        <v>9643</v>
      </c>
      <c r="BF235" s="163">
        <f t="shared" si="257"/>
        <v>1932576</v>
      </c>
      <c r="BG235" s="163" t="s">
        <v>218</v>
      </c>
      <c r="BH235" s="163" t="s">
        <v>218</v>
      </c>
      <c r="BI235" s="163" t="s">
        <v>218</v>
      </c>
      <c r="BK235" s="166">
        <f t="shared" si="253"/>
        <v>50750</v>
      </c>
      <c r="BL235" s="167">
        <f t="shared" si="215"/>
        <v>9643</v>
      </c>
      <c r="BM235" s="296">
        <f t="shared" si="230"/>
        <v>1932576</v>
      </c>
      <c r="BN235" s="166" t="e">
        <f t="shared" si="262"/>
        <v>#DIV/0!</v>
      </c>
      <c r="BO235" s="167" t="e">
        <f t="shared" si="243"/>
        <v>#DIV/0!</v>
      </c>
      <c r="BP235" s="296">
        <v>0</v>
      </c>
      <c r="BR235" s="168">
        <f t="shared" si="259"/>
        <v>2899</v>
      </c>
      <c r="BS235" s="169">
        <f t="shared" si="246"/>
        <v>47851</v>
      </c>
      <c r="BT235" s="170">
        <f t="shared" si="247"/>
        <v>53649</v>
      </c>
      <c r="BU235" s="168" t="e">
        <f t="shared" si="258"/>
        <v>#DIV/0!</v>
      </c>
      <c r="BV235" s="169" t="e">
        <f t="shared" si="244"/>
        <v>#VALUE!</v>
      </c>
      <c r="BW235" s="170" t="e">
        <f t="shared" si="245"/>
        <v>#DIV/0!</v>
      </c>
    </row>
    <row r="236" spans="2:75" s="131" customFormat="1" ht="39" customHeight="1" x14ac:dyDescent="0.25">
      <c r="B236" s="334">
        <v>216</v>
      </c>
      <c r="C236" s="505"/>
      <c r="D236" s="206" t="s">
        <v>154</v>
      </c>
      <c r="E236" s="505"/>
      <c r="F236" s="206">
        <v>34</v>
      </c>
      <c r="G236" s="204">
        <v>52800</v>
      </c>
      <c r="H236" s="200">
        <f t="shared" si="235"/>
        <v>10032</v>
      </c>
      <c r="I236" s="201">
        <f t="shared" si="236"/>
        <v>2136288</v>
      </c>
      <c r="J236" s="468"/>
      <c r="K236" s="468"/>
      <c r="L236" s="539"/>
      <c r="M236" s="257">
        <f t="shared" si="254"/>
        <v>48700</v>
      </c>
      <c r="N236" s="201">
        <f t="shared" si="255"/>
        <v>9253</v>
      </c>
      <c r="O236" s="201">
        <v>1655800</v>
      </c>
      <c r="P236" s="468"/>
      <c r="Q236" s="468"/>
      <c r="R236" s="539"/>
      <c r="S236" s="261"/>
      <c r="T236" s="204">
        <f t="shared" si="237"/>
        <v>0</v>
      </c>
      <c r="U236" s="204">
        <f t="shared" si="238"/>
        <v>0</v>
      </c>
      <c r="V236" s="204"/>
      <c r="W236" s="205">
        <f t="shared" si="239"/>
        <v>0</v>
      </c>
      <c r="X236" s="203">
        <f t="shared" si="240"/>
        <v>0</v>
      </c>
      <c r="Y236" s="556"/>
      <c r="Z236" s="557"/>
      <c r="AA236" s="558"/>
      <c r="AB236" s="556"/>
      <c r="AC236" s="557"/>
      <c r="AD236" s="558"/>
      <c r="AE236" s="164" cm="1">
        <f t="array" ref="AE236">+ROUND(AVERAGE(SMALL((G236,M236,S236,Y236),{1;2})),0)</f>
        <v>50750</v>
      </c>
      <c r="AF236" s="162">
        <f t="shared" si="180"/>
        <v>9643</v>
      </c>
      <c r="AG236" s="163">
        <f t="shared" si="256"/>
        <v>2053362</v>
      </c>
      <c r="AH236" s="313"/>
      <c r="AI236" s="314"/>
      <c r="AJ236" s="329"/>
      <c r="AK236" s="326"/>
      <c r="AL236" s="162">
        <f t="shared" si="251"/>
        <v>50750</v>
      </c>
      <c r="AM236" s="163">
        <f t="shared" si="241"/>
        <v>9643</v>
      </c>
      <c r="AN236" s="163">
        <f t="shared" si="231"/>
        <v>2053362</v>
      </c>
      <c r="AO236" s="163" t="s">
        <v>218</v>
      </c>
      <c r="AP236" s="163" t="s">
        <v>218</v>
      </c>
      <c r="AQ236" s="163" t="s">
        <v>218</v>
      </c>
      <c r="AR236" s="260"/>
      <c r="AS236" s="290">
        <f t="shared" si="232"/>
        <v>2091</v>
      </c>
      <c r="AT236" s="165"/>
      <c r="AU236" s="164">
        <f t="shared" si="252"/>
        <v>50709</v>
      </c>
      <c r="AV236" s="162">
        <f t="shared" si="242"/>
        <v>9635</v>
      </c>
      <c r="AW236" s="163">
        <f t="shared" si="233"/>
        <v>2051696</v>
      </c>
      <c r="AX236" s="163" t="s">
        <v>218</v>
      </c>
      <c r="AY236" s="163" t="s">
        <v>218</v>
      </c>
      <c r="AZ236" s="163" t="s">
        <v>218</v>
      </c>
      <c r="BA236" s="260"/>
      <c r="BB236" s="291">
        <f t="shared" si="234"/>
        <v>2050</v>
      </c>
      <c r="BD236" s="163" cm="1">
        <f t="array" ref="BD236">+ROUND(AVERAGE(SMALL((G236,M236,S236),{1;2})),0)</f>
        <v>50750</v>
      </c>
      <c r="BE236" s="163">
        <f t="shared" si="201"/>
        <v>9643</v>
      </c>
      <c r="BF236" s="163">
        <f t="shared" si="257"/>
        <v>2053362</v>
      </c>
      <c r="BG236" s="163" t="s">
        <v>218</v>
      </c>
      <c r="BH236" s="163" t="s">
        <v>218</v>
      </c>
      <c r="BI236" s="163" t="s">
        <v>218</v>
      </c>
      <c r="BK236" s="166">
        <f t="shared" si="253"/>
        <v>50750</v>
      </c>
      <c r="BL236" s="167">
        <f t="shared" si="215"/>
        <v>9643</v>
      </c>
      <c r="BM236" s="296">
        <f t="shared" si="230"/>
        <v>2053362</v>
      </c>
      <c r="BN236" s="166" t="e">
        <f t="shared" si="262"/>
        <v>#DIV/0!</v>
      </c>
      <c r="BO236" s="167" t="e">
        <f t="shared" si="243"/>
        <v>#DIV/0!</v>
      </c>
      <c r="BP236" s="296">
        <v>0</v>
      </c>
      <c r="BR236" s="168">
        <f t="shared" si="259"/>
        <v>2899</v>
      </c>
      <c r="BS236" s="169">
        <f t="shared" si="246"/>
        <v>47851</v>
      </c>
      <c r="BT236" s="170">
        <f t="shared" si="247"/>
        <v>53649</v>
      </c>
      <c r="BU236" s="168" t="e">
        <f t="shared" si="258"/>
        <v>#DIV/0!</v>
      </c>
      <c r="BV236" s="169" t="e">
        <f t="shared" si="244"/>
        <v>#VALUE!</v>
      </c>
      <c r="BW236" s="170" t="e">
        <f t="shared" si="245"/>
        <v>#DIV/0!</v>
      </c>
    </row>
    <row r="237" spans="2:75" s="131" customFormat="1" ht="39" customHeight="1" x14ac:dyDescent="0.25">
      <c r="B237" s="334">
        <v>217</v>
      </c>
      <c r="C237" s="505"/>
      <c r="D237" s="206" t="s">
        <v>155</v>
      </c>
      <c r="E237" s="505"/>
      <c r="F237" s="206">
        <v>48</v>
      </c>
      <c r="G237" s="204">
        <v>38500</v>
      </c>
      <c r="H237" s="200">
        <f t="shared" si="235"/>
        <v>7315</v>
      </c>
      <c r="I237" s="201">
        <f t="shared" si="236"/>
        <v>2199120</v>
      </c>
      <c r="J237" s="468"/>
      <c r="K237" s="468"/>
      <c r="L237" s="539"/>
      <c r="M237" s="257">
        <f t="shared" si="254"/>
        <v>48700</v>
      </c>
      <c r="N237" s="201">
        <f t="shared" si="255"/>
        <v>9253</v>
      </c>
      <c r="O237" s="201">
        <v>2337600</v>
      </c>
      <c r="P237" s="468"/>
      <c r="Q237" s="468"/>
      <c r="R237" s="539"/>
      <c r="S237" s="261"/>
      <c r="T237" s="204">
        <f t="shared" si="237"/>
        <v>0</v>
      </c>
      <c r="U237" s="204">
        <f t="shared" si="238"/>
        <v>0</v>
      </c>
      <c r="V237" s="204"/>
      <c r="W237" s="205">
        <f t="shared" si="239"/>
        <v>0</v>
      </c>
      <c r="X237" s="203">
        <f t="shared" si="240"/>
        <v>0</v>
      </c>
      <c r="Y237" s="556"/>
      <c r="Z237" s="557"/>
      <c r="AA237" s="558"/>
      <c r="AB237" s="556"/>
      <c r="AC237" s="557"/>
      <c r="AD237" s="558"/>
      <c r="AE237" s="164" cm="1">
        <f t="array" ref="AE237">+ROUND(AVERAGE(SMALL((G237,M237,S237,Y237),{1;2})),0)</f>
        <v>43600</v>
      </c>
      <c r="AF237" s="162">
        <f t="shared" si="180"/>
        <v>8284</v>
      </c>
      <c r="AG237" s="163">
        <f t="shared" si="256"/>
        <v>2490432</v>
      </c>
      <c r="AH237" s="313"/>
      <c r="AI237" s="314"/>
      <c r="AJ237" s="329"/>
      <c r="AK237" s="326"/>
      <c r="AL237" s="162">
        <f t="shared" si="251"/>
        <v>43600</v>
      </c>
      <c r="AM237" s="163">
        <f t="shared" si="241"/>
        <v>8284</v>
      </c>
      <c r="AN237" s="163">
        <f t="shared" si="231"/>
        <v>2490432</v>
      </c>
      <c r="AO237" s="163" t="s">
        <v>218</v>
      </c>
      <c r="AP237" s="163" t="s">
        <v>218</v>
      </c>
      <c r="AQ237" s="163" t="s">
        <v>218</v>
      </c>
      <c r="AR237" s="260"/>
      <c r="AS237" s="290">
        <f t="shared" si="232"/>
        <v>-4801</v>
      </c>
      <c r="AT237" s="165"/>
      <c r="AU237" s="164">
        <f t="shared" si="252"/>
        <v>43301</v>
      </c>
      <c r="AV237" s="162">
        <f t="shared" si="242"/>
        <v>8227</v>
      </c>
      <c r="AW237" s="163">
        <f t="shared" si="233"/>
        <v>2473344</v>
      </c>
      <c r="AX237" s="163" t="s">
        <v>218</v>
      </c>
      <c r="AY237" s="163" t="s">
        <v>218</v>
      </c>
      <c r="AZ237" s="163" t="s">
        <v>218</v>
      </c>
      <c r="BA237" s="260"/>
      <c r="BB237" s="291">
        <f t="shared" si="234"/>
        <v>-5100</v>
      </c>
      <c r="BD237" s="163" cm="1">
        <f t="array" ref="BD237">+ROUND(AVERAGE(SMALL((G237,M237,S237),{1;2})),0)</f>
        <v>43600</v>
      </c>
      <c r="BE237" s="163">
        <f t="shared" si="201"/>
        <v>8284</v>
      </c>
      <c r="BF237" s="163">
        <f t="shared" si="257"/>
        <v>2490432</v>
      </c>
      <c r="BG237" s="163" t="s">
        <v>218</v>
      </c>
      <c r="BH237" s="163" t="s">
        <v>218</v>
      </c>
      <c r="BI237" s="163" t="s">
        <v>218</v>
      </c>
      <c r="BK237" s="166">
        <f t="shared" si="253"/>
        <v>43600</v>
      </c>
      <c r="BL237" s="167">
        <f t="shared" si="215"/>
        <v>8284</v>
      </c>
      <c r="BM237" s="296">
        <f t="shared" si="230"/>
        <v>2490432</v>
      </c>
      <c r="BN237" s="166" t="e">
        <f t="shared" si="262"/>
        <v>#DIV/0!</v>
      </c>
      <c r="BO237" s="167" t="e">
        <f t="shared" si="243"/>
        <v>#DIV/0!</v>
      </c>
      <c r="BP237" s="296">
        <v>0</v>
      </c>
      <c r="BR237" s="168">
        <f t="shared" si="259"/>
        <v>7212</v>
      </c>
      <c r="BS237" s="169">
        <f t="shared" si="246"/>
        <v>36388</v>
      </c>
      <c r="BT237" s="170">
        <f t="shared" si="247"/>
        <v>50812</v>
      </c>
      <c r="BU237" s="168" t="e">
        <f t="shared" si="258"/>
        <v>#DIV/0!</v>
      </c>
      <c r="BV237" s="169" t="e">
        <f t="shared" si="244"/>
        <v>#VALUE!</v>
      </c>
      <c r="BW237" s="170" t="e">
        <f t="shared" si="245"/>
        <v>#DIV/0!</v>
      </c>
    </row>
    <row r="238" spans="2:75" s="131" customFormat="1" ht="39" customHeight="1" x14ac:dyDescent="0.25">
      <c r="B238" s="334">
        <v>218</v>
      </c>
      <c r="C238" s="505"/>
      <c r="D238" s="206" t="s">
        <v>156</v>
      </c>
      <c r="E238" s="505"/>
      <c r="F238" s="206">
        <v>38</v>
      </c>
      <c r="G238" s="204">
        <v>38500</v>
      </c>
      <c r="H238" s="200">
        <f t="shared" si="235"/>
        <v>7315</v>
      </c>
      <c r="I238" s="201">
        <f t="shared" si="236"/>
        <v>1740970</v>
      </c>
      <c r="J238" s="468"/>
      <c r="K238" s="468"/>
      <c r="L238" s="539"/>
      <c r="M238" s="257">
        <f t="shared" si="254"/>
        <v>48700</v>
      </c>
      <c r="N238" s="201">
        <f t="shared" si="255"/>
        <v>9253</v>
      </c>
      <c r="O238" s="201">
        <v>1850600</v>
      </c>
      <c r="P238" s="468"/>
      <c r="Q238" s="468"/>
      <c r="R238" s="539"/>
      <c r="S238" s="261"/>
      <c r="T238" s="204">
        <f t="shared" si="237"/>
        <v>0</v>
      </c>
      <c r="U238" s="204">
        <f t="shared" si="238"/>
        <v>0</v>
      </c>
      <c r="V238" s="204"/>
      <c r="W238" s="205">
        <f t="shared" si="239"/>
        <v>0</v>
      </c>
      <c r="X238" s="203">
        <f t="shared" si="240"/>
        <v>0</v>
      </c>
      <c r="Y238" s="556"/>
      <c r="Z238" s="557"/>
      <c r="AA238" s="558"/>
      <c r="AB238" s="556"/>
      <c r="AC238" s="557"/>
      <c r="AD238" s="558"/>
      <c r="AE238" s="164" cm="1">
        <f t="array" ref="AE238">+ROUND(AVERAGE(SMALL((G238,M238,S238,Y238),{1;2})),0)</f>
        <v>43600</v>
      </c>
      <c r="AF238" s="162">
        <f t="shared" si="180"/>
        <v>8284</v>
      </c>
      <c r="AG238" s="163">
        <f t="shared" si="256"/>
        <v>1971592</v>
      </c>
      <c r="AH238" s="313"/>
      <c r="AI238" s="314"/>
      <c r="AJ238" s="329"/>
      <c r="AK238" s="326"/>
      <c r="AL238" s="162">
        <f t="shared" si="251"/>
        <v>43600</v>
      </c>
      <c r="AM238" s="163">
        <f t="shared" si="241"/>
        <v>8284</v>
      </c>
      <c r="AN238" s="163">
        <f t="shared" si="231"/>
        <v>1971592</v>
      </c>
      <c r="AO238" s="163" t="s">
        <v>218</v>
      </c>
      <c r="AP238" s="163" t="s">
        <v>218</v>
      </c>
      <c r="AQ238" s="163" t="s">
        <v>218</v>
      </c>
      <c r="AR238" s="260"/>
      <c r="AS238" s="290">
        <f t="shared" si="232"/>
        <v>-4801</v>
      </c>
      <c r="AT238" s="165"/>
      <c r="AU238" s="164">
        <f t="shared" si="252"/>
        <v>43301</v>
      </c>
      <c r="AV238" s="162">
        <f t="shared" si="242"/>
        <v>8227</v>
      </c>
      <c r="AW238" s="163">
        <f t="shared" si="233"/>
        <v>1958064</v>
      </c>
      <c r="AX238" s="163" t="s">
        <v>218</v>
      </c>
      <c r="AY238" s="163" t="s">
        <v>218</v>
      </c>
      <c r="AZ238" s="163" t="s">
        <v>218</v>
      </c>
      <c r="BA238" s="260"/>
      <c r="BB238" s="291">
        <f t="shared" si="234"/>
        <v>-5100</v>
      </c>
      <c r="BD238" s="163" cm="1">
        <f t="array" ref="BD238">+ROUND(AVERAGE(SMALL((G238,M238,S238),{1;2})),0)</f>
        <v>43600</v>
      </c>
      <c r="BE238" s="163">
        <f t="shared" si="201"/>
        <v>8284</v>
      </c>
      <c r="BF238" s="163">
        <f t="shared" si="257"/>
        <v>1971592</v>
      </c>
      <c r="BG238" s="163" t="s">
        <v>218</v>
      </c>
      <c r="BH238" s="163" t="s">
        <v>218</v>
      </c>
      <c r="BI238" s="163" t="s">
        <v>218</v>
      </c>
      <c r="BK238" s="166">
        <f t="shared" si="253"/>
        <v>43600</v>
      </c>
      <c r="BL238" s="167">
        <f t="shared" si="215"/>
        <v>8284</v>
      </c>
      <c r="BM238" s="296">
        <f t="shared" si="230"/>
        <v>1971592</v>
      </c>
      <c r="BN238" s="166" t="e">
        <f t="shared" si="262"/>
        <v>#DIV/0!</v>
      </c>
      <c r="BO238" s="167" t="e">
        <f t="shared" si="243"/>
        <v>#DIV/0!</v>
      </c>
      <c r="BP238" s="296">
        <v>0</v>
      </c>
      <c r="BR238" s="168">
        <f t="shared" si="259"/>
        <v>7212</v>
      </c>
      <c r="BS238" s="169">
        <f t="shared" si="246"/>
        <v>36388</v>
      </c>
      <c r="BT238" s="170">
        <f t="shared" si="247"/>
        <v>50812</v>
      </c>
      <c r="BU238" s="168" t="e">
        <f t="shared" si="258"/>
        <v>#DIV/0!</v>
      </c>
      <c r="BV238" s="169" t="e">
        <f t="shared" si="244"/>
        <v>#VALUE!</v>
      </c>
      <c r="BW238" s="170" t="e">
        <f t="shared" si="245"/>
        <v>#DIV/0!</v>
      </c>
    </row>
    <row r="239" spans="2:75" s="131" customFormat="1" ht="39" customHeight="1" x14ac:dyDescent="0.25">
      <c r="B239" s="334">
        <v>219</v>
      </c>
      <c r="C239" s="505"/>
      <c r="D239" s="206" t="s">
        <v>157</v>
      </c>
      <c r="E239" s="505"/>
      <c r="F239" s="206">
        <v>38</v>
      </c>
      <c r="G239" s="204">
        <v>41800</v>
      </c>
      <c r="H239" s="200">
        <f t="shared" si="235"/>
        <v>7942</v>
      </c>
      <c r="I239" s="201">
        <f t="shared" si="236"/>
        <v>1890196</v>
      </c>
      <c r="J239" s="468"/>
      <c r="K239" s="468"/>
      <c r="L239" s="539"/>
      <c r="M239" s="257">
        <f t="shared" si="254"/>
        <v>48700</v>
      </c>
      <c r="N239" s="201">
        <f t="shared" si="255"/>
        <v>9253</v>
      </c>
      <c r="O239" s="201">
        <v>1850600</v>
      </c>
      <c r="P239" s="468"/>
      <c r="Q239" s="468"/>
      <c r="R239" s="539"/>
      <c r="S239" s="261"/>
      <c r="T239" s="204">
        <f t="shared" si="237"/>
        <v>0</v>
      </c>
      <c r="U239" s="204">
        <f t="shared" si="238"/>
        <v>0</v>
      </c>
      <c r="V239" s="204"/>
      <c r="W239" s="205">
        <f t="shared" si="239"/>
        <v>0</v>
      </c>
      <c r="X239" s="203">
        <f t="shared" si="240"/>
        <v>0</v>
      </c>
      <c r="Y239" s="556"/>
      <c r="Z239" s="557"/>
      <c r="AA239" s="558"/>
      <c r="AB239" s="556"/>
      <c r="AC239" s="557"/>
      <c r="AD239" s="558"/>
      <c r="AE239" s="164" cm="1">
        <f t="array" ref="AE239">+ROUND(AVERAGE(SMALL((G239,M239,S239,Y239),{1;2})),0)</f>
        <v>45250</v>
      </c>
      <c r="AF239" s="162">
        <f t="shared" si="180"/>
        <v>8598</v>
      </c>
      <c r="AG239" s="163">
        <f t="shared" si="256"/>
        <v>2046224</v>
      </c>
      <c r="AH239" s="313"/>
      <c r="AI239" s="314"/>
      <c r="AJ239" s="329"/>
      <c r="AK239" s="326"/>
      <c r="AL239" s="162">
        <f t="shared" si="251"/>
        <v>45250</v>
      </c>
      <c r="AM239" s="163">
        <f t="shared" si="241"/>
        <v>8598</v>
      </c>
      <c r="AN239" s="163">
        <f t="shared" si="231"/>
        <v>2046224</v>
      </c>
      <c r="AO239" s="163" t="s">
        <v>218</v>
      </c>
      <c r="AP239" s="163" t="s">
        <v>218</v>
      </c>
      <c r="AQ239" s="163" t="s">
        <v>218</v>
      </c>
      <c r="AR239" s="260"/>
      <c r="AS239" s="290">
        <f t="shared" si="232"/>
        <v>-3318</v>
      </c>
      <c r="AT239" s="165"/>
      <c r="AU239" s="164">
        <f t="shared" si="252"/>
        <v>45118</v>
      </c>
      <c r="AV239" s="162">
        <f t="shared" si="242"/>
        <v>8572</v>
      </c>
      <c r="AW239" s="163">
        <f t="shared" si="233"/>
        <v>2040220</v>
      </c>
      <c r="AX239" s="163" t="s">
        <v>218</v>
      </c>
      <c r="AY239" s="163" t="s">
        <v>218</v>
      </c>
      <c r="AZ239" s="163" t="s">
        <v>218</v>
      </c>
      <c r="BA239" s="260"/>
      <c r="BB239" s="291">
        <f t="shared" si="234"/>
        <v>-3450</v>
      </c>
      <c r="BD239" s="163" cm="1">
        <f t="array" ref="BD239">+ROUND(AVERAGE(SMALL((G239,M239,S239),{1;2})),0)</f>
        <v>45250</v>
      </c>
      <c r="BE239" s="163">
        <f t="shared" si="201"/>
        <v>8598</v>
      </c>
      <c r="BF239" s="163">
        <f t="shared" si="257"/>
        <v>2046224</v>
      </c>
      <c r="BG239" s="163" t="s">
        <v>218</v>
      </c>
      <c r="BH239" s="163" t="s">
        <v>218</v>
      </c>
      <c r="BI239" s="163" t="s">
        <v>218</v>
      </c>
      <c r="BK239" s="166">
        <f t="shared" si="253"/>
        <v>45250</v>
      </c>
      <c r="BL239" s="167">
        <f t="shared" si="215"/>
        <v>8598</v>
      </c>
      <c r="BM239" s="296">
        <f t="shared" si="230"/>
        <v>2046224</v>
      </c>
      <c r="BN239" s="166" t="e">
        <f t="shared" si="262"/>
        <v>#DIV/0!</v>
      </c>
      <c r="BO239" s="167" t="e">
        <f t="shared" si="243"/>
        <v>#DIV/0!</v>
      </c>
      <c r="BP239" s="296">
        <v>0</v>
      </c>
      <c r="BR239" s="168">
        <f t="shared" si="259"/>
        <v>4879</v>
      </c>
      <c r="BS239" s="169">
        <f t="shared" si="246"/>
        <v>40371</v>
      </c>
      <c r="BT239" s="170">
        <f t="shared" si="247"/>
        <v>50129</v>
      </c>
      <c r="BU239" s="168" t="e">
        <f t="shared" si="258"/>
        <v>#DIV/0!</v>
      </c>
      <c r="BV239" s="169" t="e">
        <f t="shared" si="244"/>
        <v>#VALUE!</v>
      </c>
      <c r="BW239" s="170" t="e">
        <f t="shared" si="245"/>
        <v>#DIV/0!</v>
      </c>
    </row>
    <row r="240" spans="2:75" s="131" customFormat="1" ht="39" customHeight="1" x14ac:dyDescent="0.25">
      <c r="B240" s="334">
        <v>220</v>
      </c>
      <c r="C240" s="505"/>
      <c r="D240" s="206" t="s">
        <v>158</v>
      </c>
      <c r="E240" s="505"/>
      <c r="F240" s="206">
        <v>36</v>
      </c>
      <c r="G240" s="204">
        <v>38500</v>
      </c>
      <c r="H240" s="200">
        <f t="shared" si="235"/>
        <v>7315</v>
      </c>
      <c r="I240" s="201">
        <f t="shared" si="236"/>
        <v>1649340</v>
      </c>
      <c r="J240" s="468"/>
      <c r="K240" s="468"/>
      <c r="L240" s="539"/>
      <c r="M240" s="257">
        <f t="shared" si="254"/>
        <v>48700</v>
      </c>
      <c r="N240" s="201">
        <f t="shared" si="255"/>
        <v>9253</v>
      </c>
      <c r="O240" s="201">
        <v>1753200</v>
      </c>
      <c r="P240" s="468"/>
      <c r="Q240" s="468"/>
      <c r="R240" s="539"/>
      <c r="S240" s="261">
        <v>31800</v>
      </c>
      <c r="T240" s="204">
        <f t="shared" si="237"/>
        <v>6042</v>
      </c>
      <c r="U240" s="204">
        <f t="shared" si="238"/>
        <v>1362312</v>
      </c>
      <c r="V240" s="204"/>
      <c r="W240" s="205">
        <f t="shared" si="239"/>
        <v>0</v>
      </c>
      <c r="X240" s="203">
        <f t="shared" si="240"/>
        <v>0</v>
      </c>
      <c r="Y240" s="556"/>
      <c r="Z240" s="557"/>
      <c r="AA240" s="558"/>
      <c r="AB240" s="556"/>
      <c r="AC240" s="557"/>
      <c r="AD240" s="558"/>
      <c r="AE240" s="164" cm="1">
        <f t="array" ref="AE240">+ROUND(AVERAGE(SMALL((G240,M240,S240,Y240),{1;2})),0)</f>
        <v>35150</v>
      </c>
      <c r="AF240" s="162">
        <f t="shared" si="180"/>
        <v>6679</v>
      </c>
      <c r="AG240" s="163">
        <f t="shared" si="256"/>
        <v>1505844</v>
      </c>
      <c r="AH240" s="313"/>
      <c r="AI240" s="314"/>
      <c r="AJ240" s="329"/>
      <c r="AK240" s="326"/>
      <c r="AL240" s="162">
        <f t="shared" si="251"/>
        <v>39667</v>
      </c>
      <c r="AM240" s="163">
        <f t="shared" si="241"/>
        <v>7537</v>
      </c>
      <c r="AN240" s="163">
        <f t="shared" si="231"/>
        <v>1699344</v>
      </c>
      <c r="AO240" s="163" t="s">
        <v>218</v>
      </c>
      <c r="AP240" s="163" t="s">
        <v>218</v>
      </c>
      <c r="AQ240" s="163" t="s">
        <v>218</v>
      </c>
      <c r="AR240" s="260"/>
      <c r="AS240" s="290">
        <f t="shared" si="232"/>
        <v>-567</v>
      </c>
      <c r="AT240" s="165"/>
      <c r="AU240" s="164">
        <f t="shared" si="252"/>
        <v>39067</v>
      </c>
      <c r="AV240" s="162">
        <f t="shared" si="242"/>
        <v>7423</v>
      </c>
      <c r="AW240" s="163">
        <f t="shared" si="233"/>
        <v>1673640</v>
      </c>
      <c r="AX240" s="163" t="s">
        <v>218</v>
      </c>
      <c r="AY240" s="163" t="s">
        <v>218</v>
      </c>
      <c r="AZ240" s="163" t="s">
        <v>218</v>
      </c>
      <c r="BA240" s="260"/>
      <c r="BB240" s="291">
        <f t="shared" si="234"/>
        <v>3350</v>
      </c>
      <c r="BD240" s="163" cm="1">
        <f t="array" ref="BD240">+ROUND(AVERAGE(SMALL((G240,M240,S240),{1;2})),0)</f>
        <v>35150</v>
      </c>
      <c r="BE240" s="163">
        <f t="shared" si="201"/>
        <v>6679</v>
      </c>
      <c r="BF240" s="163">
        <f t="shared" si="257"/>
        <v>1505844</v>
      </c>
      <c r="BG240" s="163" t="s">
        <v>218</v>
      </c>
      <c r="BH240" s="163" t="s">
        <v>218</v>
      </c>
      <c r="BI240" s="163" t="s">
        <v>218</v>
      </c>
      <c r="BK240" s="166">
        <f t="shared" si="253"/>
        <v>43600</v>
      </c>
      <c r="BL240" s="167">
        <f t="shared" si="215"/>
        <v>8284</v>
      </c>
      <c r="BM240" s="296">
        <f t="shared" si="230"/>
        <v>1867824</v>
      </c>
      <c r="BN240" s="166" t="e">
        <f t="shared" si="262"/>
        <v>#DIV/0!</v>
      </c>
      <c r="BO240" s="167" t="e">
        <f t="shared" si="243"/>
        <v>#DIV/0!</v>
      </c>
      <c r="BP240" s="296">
        <v>0</v>
      </c>
      <c r="BR240" s="168">
        <f t="shared" si="259"/>
        <v>8510</v>
      </c>
      <c r="BS240" s="169">
        <f t="shared" si="246"/>
        <v>31157</v>
      </c>
      <c r="BT240" s="170">
        <f t="shared" si="247"/>
        <v>48177</v>
      </c>
      <c r="BU240" s="168" t="e">
        <f t="shared" si="258"/>
        <v>#DIV/0!</v>
      </c>
      <c r="BV240" s="169" t="e">
        <f t="shared" si="244"/>
        <v>#VALUE!</v>
      </c>
      <c r="BW240" s="170" t="e">
        <f t="shared" si="245"/>
        <v>#DIV/0!</v>
      </c>
    </row>
    <row r="241" spans="2:75" s="131" customFormat="1" ht="39" customHeight="1" x14ac:dyDescent="0.25">
      <c r="B241" s="334">
        <v>221</v>
      </c>
      <c r="C241" s="505"/>
      <c r="D241" s="206" t="s">
        <v>159</v>
      </c>
      <c r="E241" s="505"/>
      <c r="F241" s="206">
        <v>12</v>
      </c>
      <c r="G241" s="204">
        <v>198000</v>
      </c>
      <c r="H241" s="200">
        <f t="shared" si="235"/>
        <v>37620</v>
      </c>
      <c r="I241" s="201">
        <f t="shared" si="236"/>
        <v>2827440</v>
      </c>
      <c r="J241" s="468"/>
      <c r="K241" s="468"/>
      <c r="L241" s="539"/>
      <c r="M241" s="257">
        <f t="shared" si="254"/>
        <v>48700</v>
      </c>
      <c r="N241" s="201">
        <f t="shared" si="255"/>
        <v>9253</v>
      </c>
      <c r="O241" s="201">
        <v>584400</v>
      </c>
      <c r="P241" s="468"/>
      <c r="Q241" s="468"/>
      <c r="R241" s="539"/>
      <c r="S241" s="261"/>
      <c r="T241" s="204">
        <f t="shared" si="237"/>
        <v>0</v>
      </c>
      <c r="U241" s="204">
        <f t="shared" si="238"/>
        <v>0</v>
      </c>
      <c r="V241" s="204"/>
      <c r="W241" s="205">
        <f t="shared" si="239"/>
        <v>0</v>
      </c>
      <c r="X241" s="203">
        <f t="shared" si="240"/>
        <v>0</v>
      </c>
      <c r="Y241" s="556"/>
      <c r="Z241" s="557"/>
      <c r="AA241" s="558"/>
      <c r="AB241" s="556"/>
      <c r="AC241" s="557"/>
      <c r="AD241" s="558"/>
      <c r="AE241" s="164" cm="1">
        <f t="array" ref="AE241">+ROUND(AVERAGE(SMALL((G241,M241,S241,Y241),{1;2})),0)</f>
        <v>123350</v>
      </c>
      <c r="AF241" s="162">
        <f t="shared" si="180"/>
        <v>23437</v>
      </c>
      <c r="AG241" s="163">
        <f t="shared" si="256"/>
        <v>1761444</v>
      </c>
      <c r="AH241" s="313"/>
      <c r="AI241" s="314"/>
      <c r="AJ241" s="329"/>
      <c r="AK241" s="326"/>
      <c r="AL241" s="162">
        <f t="shared" si="251"/>
        <v>123350</v>
      </c>
      <c r="AM241" s="163">
        <f t="shared" si="241"/>
        <v>23437</v>
      </c>
      <c r="AN241" s="163">
        <f t="shared" si="231"/>
        <v>1761444</v>
      </c>
      <c r="AO241" s="163" t="s">
        <v>218</v>
      </c>
      <c r="AP241" s="163" t="s">
        <v>218</v>
      </c>
      <c r="AQ241" s="163" t="s">
        <v>218</v>
      </c>
      <c r="AR241" s="260"/>
      <c r="AS241" s="290">
        <f t="shared" si="232"/>
        <v>99803</v>
      </c>
      <c r="AT241" s="165"/>
      <c r="AU241" s="164">
        <f t="shared" si="252"/>
        <v>98197</v>
      </c>
      <c r="AV241" s="162">
        <f t="shared" si="242"/>
        <v>18657</v>
      </c>
      <c r="AW241" s="163">
        <f t="shared" si="233"/>
        <v>1402248</v>
      </c>
      <c r="AX241" s="163" t="s">
        <v>218</v>
      </c>
      <c r="AY241" s="163" t="s">
        <v>218</v>
      </c>
      <c r="AZ241" s="163" t="s">
        <v>218</v>
      </c>
      <c r="BA241" s="260"/>
      <c r="BB241" s="291">
        <f t="shared" si="234"/>
        <v>74650</v>
      </c>
      <c r="BD241" s="163" cm="1">
        <f t="array" ref="BD241">+ROUND(AVERAGE(SMALL((G241,M241,S241),{1;2})),0)</f>
        <v>123350</v>
      </c>
      <c r="BE241" s="163">
        <f t="shared" si="201"/>
        <v>23437</v>
      </c>
      <c r="BF241" s="163">
        <f t="shared" si="257"/>
        <v>1761444</v>
      </c>
      <c r="BG241" s="163" t="s">
        <v>218</v>
      </c>
      <c r="BH241" s="163" t="s">
        <v>218</v>
      </c>
      <c r="BI241" s="163" t="s">
        <v>218</v>
      </c>
      <c r="BK241" s="166">
        <f t="shared" si="253"/>
        <v>123350</v>
      </c>
      <c r="BL241" s="167">
        <f t="shared" si="215"/>
        <v>23437</v>
      </c>
      <c r="BM241" s="296">
        <f t="shared" si="230"/>
        <v>1761444</v>
      </c>
      <c r="BN241" s="166" t="e">
        <f t="shared" si="262"/>
        <v>#DIV/0!</v>
      </c>
      <c r="BO241" s="167" t="e">
        <f t="shared" si="243"/>
        <v>#DIV/0!</v>
      </c>
      <c r="BP241" s="296">
        <v>0</v>
      </c>
      <c r="BR241" s="168">
        <f t="shared" si="259"/>
        <v>105571</v>
      </c>
      <c r="BS241" s="169">
        <f t="shared" si="246"/>
        <v>17779</v>
      </c>
      <c r="BT241" s="170">
        <f t="shared" si="247"/>
        <v>228921</v>
      </c>
      <c r="BU241" s="168" t="e">
        <f t="shared" si="258"/>
        <v>#DIV/0!</v>
      </c>
      <c r="BV241" s="169" t="e">
        <f t="shared" si="244"/>
        <v>#VALUE!</v>
      </c>
      <c r="BW241" s="170" t="e">
        <f t="shared" si="245"/>
        <v>#DIV/0!</v>
      </c>
    </row>
    <row r="242" spans="2:75" s="131" customFormat="1" ht="39" customHeight="1" x14ac:dyDescent="0.25">
      <c r="B242" s="334">
        <v>222</v>
      </c>
      <c r="C242" s="505"/>
      <c r="D242" s="206" t="s">
        <v>160</v>
      </c>
      <c r="E242" s="505"/>
      <c r="F242" s="206">
        <v>18</v>
      </c>
      <c r="G242" s="204">
        <v>49500</v>
      </c>
      <c r="H242" s="200">
        <f t="shared" si="235"/>
        <v>9405</v>
      </c>
      <c r="I242" s="201">
        <f t="shared" si="236"/>
        <v>1060290</v>
      </c>
      <c r="J242" s="468"/>
      <c r="K242" s="468"/>
      <c r="L242" s="539"/>
      <c r="M242" s="257">
        <f t="shared" si="254"/>
        <v>48700</v>
      </c>
      <c r="N242" s="201">
        <f t="shared" si="255"/>
        <v>9253</v>
      </c>
      <c r="O242" s="201">
        <v>876600</v>
      </c>
      <c r="P242" s="468"/>
      <c r="Q242" s="468"/>
      <c r="R242" s="539"/>
      <c r="S242" s="261"/>
      <c r="T242" s="204">
        <f t="shared" si="237"/>
        <v>0</v>
      </c>
      <c r="U242" s="204">
        <f t="shared" si="238"/>
        <v>0</v>
      </c>
      <c r="V242" s="204"/>
      <c r="W242" s="205">
        <f t="shared" si="239"/>
        <v>0</v>
      </c>
      <c r="X242" s="203">
        <f t="shared" si="240"/>
        <v>0</v>
      </c>
      <c r="Y242" s="556"/>
      <c r="Z242" s="557"/>
      <c r="AA242" s="558"/>
      <c r="AB242" s="556"/>
      <c r="AC242" s="557"/>
      <c r="AD242" s="558"/>
      <c r="AE242" s="164" cm="1">
        <f t="array" ref="AE242">+ROUND(AVERAGE(SMALL((G242,M242,S242,Y242),{1;2})),0)</f>
        <v>49100</v>
      </c>
      <c r="AF242" s="162">
        <f t="shared" si="180"/>
        <v>9329</v>
      </c>
      <c r="AG242" s="163">
        <f t="shared" si="256"/>
        <v>1051722</v>
      </c>
      <c r="AH242" s="313"/>
      <c r="AI242" s="314"/>
      <c r="AJ242" s="329"/>
      <c r="AK242" s="326"/>
      <c r="AL242" s="162">
        <f t="shared" si="251"/>
        <v>49100</v>
      </c>
      <c r="AM242" s="163">
        <f t="shared" si="241"/>
        <v>9329</v>
      </c>
      <c r="AN242" s="163">
        <f t="shared" si="231"/>
        <v>1051722</v>
      </c>
      <c r="AO242" s="163" t="s">
        <v>218</v>
      </c>
      <c r="AP242" s="163" t="s">
        <v>218</v>
      </c>
      <c r="AQ242" s="163" t="s">
        <v>218</v>
      </c>
      <c r="AR242" s="260"/>
      <c r="AS242" s="290">
        <f t="shared" si="232"/>
        <v>402</v>
      </c>
      <c r="AT242" s="165"/>
      <c r="AU242" s="164">
        <f t="shared" si="252"/>
        <v>49098</v>
      </c>
      <c r="AV242" s="162">
        <f t="shared" si="242"/>
        <v>9329</v>
      </c>
      <c r="AW242" s="163">
        <f t="shared" si="233"/>
        <v>1051686</v>
      </c>
      <c r="AX242" s="163" t="s">
        <v>218</v>
      </c>
      <c r="AY242" s="163" t="s">
        <v>218</v>
      </c>
      <c r="AZ242" s="163" t="s">
        <v>218</v>
      </c>
      <c r="BA242" s="260"/>
      <c r="BB242" s="291">
        <f t="shared" si="234"/>
        <v>400</v>
      </c>
      <c r="BD242" s="163" cm="1">
        <f t="array" ref="BD242">+ROUND(AVERAGE(SMALL((G242,M242,S242),{1;2})),0)</f>
        <v>49100</v>
      </c>
      <c r="BE242" s="163">
        <f t="shared" si="201"/>
        <v>9329</v>
      </c>
      <c r="BF242" s="163">
        <f t="shared" si="257"/>
        <v>1051722</v>
      </c>
      <c r="BG242" s="163" t="s">
        <v>218</v>
      </c>
      <c r="BH242" s="163" t="s">
        <v>218</v>
      </c>
      <c r="BI242" s="163" t="s">
        <v>218</v>
      </c>
      <c r="BK242" s="166">
        <f t="shared" si="253"/>
        <v>49100</v>
      </c>
      <c r="BL242" s="167">
        <f t="shared" si="215"/>
        <v>9329</v>
      </c>
      <c r="BM242" s="296">
        <f t="shared" si="230"/>
        <v>1051722</v>
      </c>
      <c r="BN242" s="166" t="e">
        <f t="shared" si="262"/>
        <v>#DIV/0!</v>
      </c>
      <c r="BO242" s="167" t="e">
        <f t="shared" si="243"/>
        <v>#DIV/0!</v>
      </c>
      <c r="BP242" s="296">
        <v>0</v>
      </c>
      <c r="BR242" s="168">
        <f t="shared" si="259"/>
        <v>566</v>
      </c>
      <c r="BS242" s="169">
        <f t="shared" si="246"/>
        <v>48534</v>
      </c>
      <c r="BT242" s="170">
        <f t="shared" si="247"/>
        <v>49666</v>
      </c>
      <c r="BU242" s="168" t="e">
        <f t="shared" si="258"/>
        <v>#DIV/0!</v>
      </c>
      <c r="BV242" s="169" t="e">
        <f t="shared" si="244"/>
        <v>#VALUE!</v>
      </c>
      <c r="BW242" s="170" t="e">
        <f t="shared" si="245"/>
        <v>#DIV/0!</v>
      </c>
    </row>
    <row r="243" spans="2:75" s="131" customFormat="1" ht="39" customHeight="1" x14ac:dyDescent="0.25">
      <c r="B243" s="334">
        <v>223</v>
      </c>
      <c r="C243" s="505"/>
      <c r="D243" s="206" t="s">
        <v>161</v>
      </c>
      <c r="E243" s="505"/>
      <c r="F243" s="206">
        <v>44</v>
      </c>
      <c r="G243" s="204">
        <v>44000</v>
      </c>
      <c r="H243" s="200">
        <f t="shared" si="235"/>
        <v>8360</v>
      </c>
      <c r="I243" s="201">
        <f t="shared" si="236"/>
        <v>2303840</v>
      </c>
      <c r="J243" s="468"/>
      <c r="K243" s="468"/>
      <c r="L243" s="539"/>
      <c r="M243" s="257">
        <f t="shared" si="254"/>
        <v>48700</v>
      </c>
      <c r="N243" s="201">
        <f t="shared" si="255"/>
        <v>9253</v>
      </c>
      <c r="O243" s="201">
        <v>2142800</v>
      </c>
      <c r="P243" s="468"/>
      <c r="Q243" s="468"/>
      <c r="R243" s="539"/>
      <c r="S243" s="261">
        <v>31800</v>
      </c>
      <c r="T243" s="204">
        <f t="shared" si="237"/>
        <v>6042</v>
      </c>
      <c r="U243" s="204">
        <f t="shared" si="238"/>
        <v>1665048</v>
      </c>
      <c r="V243" s="204"/>
      <c r="W243" s="205">
        <f t="shared" si="239"/>
        <v>0</v>
      </c>
      <c r="X243" s="203">
        <f t="shared" si="240"/>
        <v>0</v>
      </c>
      <c r="Y243" s="556"/>
      <c r="Z243" s="557"/>
      <c r="AA243" s="558"/>
      <c r="AB243" s="556"/>
      <c r="AC243" s="557"/>
      <c r="AD243" s="558"/>
      <c r="AE243" s="164" cm="1">
        <f t="array" ref="AE243">+ROUND(AVERAGE(SMALL((G243,M243,S243,Y243),{1;2})),0)</f>
        <v>37900</v>
      </c>
      <c r="AF243" s="162">
        <f t="shared" si="180"/>
        <v>7201</v>
      </c>
      <c r="AG243" s="163">
        <f t="shared" si="256"/>
        <v>1984444</v>
      </c>
      <c r="AH243" s="313"/>
      <c r="AI243" s="314"/>
      <c r="AJ243" s="329"/>
      <c r="AK243" s="326"/>
      <c r="AL243" s="162">
        <f t="shared" si="251"/>
        <v>41500</v>
      </c>
      <c r="AM243" s="163">
        <f t="shared" si="241"/>
        <v>7885</v>
      </c>
      <c r="AN243" s="163">
        <f t="shared" si="231"/>
        <v>2172940</v>
      </c>
      <c r="AO243" s="163" t="s">
        <v>218</v>
      </c>
      <c r="AP243" s="163" t="s">
        <v>218</v>
      </c>
      <c r="AQ243" s="163" t="s">
        <v>218</v>
      </c>
      <c r="AR243" s="260"/>
      <c r="AS243" s="290">
        <f t="shared" si="232"/>
        <v>3155</v>
      </c>
      <c r="AT243" s="165"/>
      <c r="AU243" s="164">
        <f t="shared" si="252"/>
        <v>40845</v>
      </c>
      <c r="AV243" s="162">
        <f t="shared" si="242"/>
        <v>7761</v>
      </c>
      <c r="AW243" s="163">
        <f t="shared" si="233"/>
        <v>2138664</v>
      </c>
      <c r="AX243" s="163" t="s">
        <v>218</v>
      </c>
      <c r="AY243" s="163" t="s">
        <v>218</v>
      </c>
      <c r="AZ243" s="163" t="s">
        <v>218</v>
      </c>
      <c r="BA243" s="260"/>
      <c r="BB243" s="291">
        <f t="shared" si="234"/>
        <v>6100</v>
      </c>
      <c r="BD243" s="163" cm="1">
        <f t="array" ref="BD243">+ROUND(AVERAGE(SMALL((G243,M243,S243),{1;2})),0)</f>
        <v>37900</v>
      </c>
      <c r="BE243" s="163">
        <f t="shared" si="201"/>
        <v>7201</v>
      </c>
      <c r="BF243" s="163">
        <f t="shared" si="257"/>
        <v>1984444</v>
      </c>
      <c r="BG243" s="163" t="s">
        <v>218</v>
      </c>
      <c r="BH243" s="163" t="s">
        <v>218</v>
      </c>
      <c r="BI243" s="163" t="s">
        <v>218</v>
      </c>
      <c r="BK243" s="166">
        <f t="shared" si="253"/>
        <v>46350</v>
      </c>
      <c r="BL243" s="167">
        <f t="shared" si="215"/>
        <v>8807</v>
      </c>
      <c r="BM243" s="296">
        <f t="shared" si="230"/>
        <v>2426908</v>
      </c>
      <c r="BN243" s="166" t="e">
        <f t="shared" si="262"/>
        <v>#DIV/0!</v>
      </c>
      <c r="BO243" s="167" t="e">
        <f t="shared" si="243"/>
        <v>#DIV/0!</v>
      </c>
      <c r="BP243" s="296">
        <v>0</v>
      </c>
      <c r="BR243" s="168">
        <f t="shared" si="259"/>
        <v>8723</v>
      </c>
      <c r="BS243" s="169">
        <f t="shared" si="246"/>
        <v>32777</v>
      </c>
      <c r="BT243" s="170">
        <f t="shared" si="247"/>
        <v>50223</v>
      </c>
      <c r="BU243" s="168" t="e">
        <f t="shared" si="258"/>
        <v>#DIV/0!</v>
      </c>
      <c r="BV243" s="169" t="e">
        <f t="shared" si="244"/>
        <v>#VALUE!</v>
      </c>
      <c r="BW243" s="170" t="e">
        <f t="shared" si="245"/>
        <v>#DIV/0!</v>
      </c>
    </row>
    <row r="244" spans="2:75" s="131" customFormat="1" ht="39" customHeight="1" x14ac:dyDescent="0.25">
      <c r="B244" s="334">
        <v>224</v>
      </c>
      <c r="C244" s="505"/>
      <c r="D244" s="206" t="s">
        <v>162</v>
      </c>
      <c r="E244" s="505"/>
      <c r="F244" s="206">
        <v>28</v>
      </c>
      <c r="G244" s="204">
        <v>49500</v>
      </c>
      <c r="H244" s="200">
        <f t="shared" si="235"/>
        <v>9405</v>
      </c>
      <c r="I244" s="201">
        <f t="shared" si="236"/>
        <v>1649340</v>
      </c>
      <c r="J244" s="468"/>
      <c r="K244" s="468"/>
      <c r="L244" s="539"/>
      <c r="M244" s="257">
        <f t="shared" si="254"/>
        <v>48700</v>
      </c>
      <c r="N244" s="201">
        <f t="shared" si="255"/>
        <v>9253</v>
      </c>
      <c r="O244" s="201">
        <v>1363600</v>
      </c>
      <c r="P244" s="468"/>
      <c r="Q244" s="468"/>
      <c r="R244" s="539"/>
      <c r="S244" s="261"/>
      <c r="T244" s="204">
        <f t="shared" si="237"/>
        <v>0</v>
      </c>
      <c r="U244" s="204">
        <f t="shared" si="238"/>
        <v>0</v>
      </c>
      <c r="V244" s="204"/>
      <c r="W244" s="205">
        <f t="shared" si="239"/>
        <v>0</v>
      </c>
      <c r="X244" s="203">
        <f t="shared" si="240"/>
        <v>0</v>
      </c>
      <c r="Y244" s="556"/>
      <c r="Z244" s="557"/>
      <c r="AA244" s="558"/>
      <c r="AB244" s="556"/>
      <c r="AC244" s="557"/>
      <c r="AD244" s="558"/>
      <c r="AE244" s="164" cm="1">
        <f t="array" ref="AE244">+ROUND(AVERAGE(SMALL((G244,M244,S244,Y244),{1;2})),0)</f>
        <v>49100</v>
      </c>
      <c r="AF244" s="162">
        <f t="shared" si="180"/>
        <v>9329</v>
      </c>
      <c r="AG244" s="163">
        <f t="shared" si="256"/>
        <v>1636012</v>
      </c>
      <c r="AH244" s="313"/>
      <c r="AI244" s="314"/>
      <c r="AJ244" s="329"/>
      <c r="AK244" s="326"/>
      <c r="AL244" s="162">
        <f t="shared" si="251"/>
        <v>49100</v>
      </c>
      <c r="AM244" s="163">
        <f t="shared" si="241"/>
        <v>9329</v>
      </c>
      <c r="AN244" s="163">
        <f t="shared" si="231"/>
        <v>1636012</v>
      </c>
      <c r="AO244" s="163" t="s">
        <v>218</v>
      </c>
      <c r="AP244" s="163" t="s">
        <v>218</v>
      </c>
      <c r="AQ244" s="163" t="s">
        <v>218</v>
      </c>
      <c r="AR244" s="260"/>
      <c r="AS244" s="290">
        <f t="shared" si="232"/>
        <v>402</v>
      </c>
      <c r="AT244" s="165"/>
      <c r="AU244" s="164">
        <f t="shared" si="252"/>
        <v>49098</v>
      </c>
      <c r="AV244" s="162">
        <f t="shared" si="242"/>
        <v>9329</v>
      </c>
      <c r="AW244" s="163">
        <f t="shared" si="233"/>
        <v>1635956</v>
      </c>
      <c r="AX244" s="163" t="s">
        <v>218</v>
      </c>
      <c r="AY244" s="163" t="s">
        <v>218</v>
      </c>
      <c r="AZ244" s="163" t="s">
        <v>218</v>
      </c>
      <c r="BA244" s="260"/>
      <c r="BB244" s="291">
        <f t="shared" si="234"/>
        <v>400</v>
      </c>
      <c r="BD244" s="163" cm="1">
        <f t="array" ref="BD244">+ROUND(AVERAGE(SMALL((G244,M244,S244),{1;2})),0)</f>
        <v>49100</v>
      </c>
      <c r="BE244" s="163">
        <f t="shared" si="201"/>
        <v>9329</v>
      </c>
      <c r="BF244" s="163">
        <f t="shared" si="257"/>
        <v>1636012</v>
      </c>
      <c r="BG244" s="163" t="s">
        <v>218</v>
      </c>
      <c r="BH244" s="163" t="s">
        <v>218</v>
      </c>
      <c r="BI244" s="163" t="s">
        <v>218</v>
      </c>
      <c r="BK244" s="166">
        <f t="shared" si="253"/>
        <v>49100</v>
      </c>
      <c r="BL244" s="167">
        <f t="shared" si="215"/>
        <v>9329</v>
      </c>
      <c r="BM244" s="296">
        <f t="shared" ref="BM244:BM275" si="263">ROUND((BK244+BL244)*F244,0)</f>
        <v>1636012</v>
      </c>
      <c r="BN244" s="166" t="e">
        <f t="shared" si="262"/>
        <v>#DIV/0!</v>
      </c>
      <c r="BO244" s="167" t="e">
        <f t="shared" si="243"/>
        <v>#DIV/0!</v>
      </c>
      <c r="BP244" s="296">
        <v>0</v>
      </c>
      <c r="BR244" s="168">
        <f t="shared" si="259"/>
        <v>566</v>
      </c>
      <c r="BS244" s="169">
        <f t="shared" si="246"/>
        <v>48534</v>
      </c>
      <c r="BT244" s="170">
        <f t="shared" si="247"/>
        <v>49666</v>
      </c>
      <c r="BU244" s="168" t="e">
        <f t="shared" si="258"/>
        <v>#DIV/0!</v>
      </c>
      <c r="BV244" s="169" t="e">
        <f t="shared" si="244"/>
        <v>#VALUE!</v>
      </c>
      <c r="BW244" s="170" t="e">
        <f t="shared" si="245"/>
        <v>#DIV/0!</v>
      </c>
    </row>
    <row r="245" spans="2:75" s="131" customFormat="1" ht="39" customHeight="1" x14ac:dyDescent="0.25">
      <c r="B245" s="334">
        <v>225</v>
      </c>
      <c r="C245" s="505"/>
      <c r="D245" s="206" t="s">
        <v>163</v>
      </c>
      <c r="E245" s="505"/>
      <c r="F245" s="206">
        <v>32</v>
      </c>
      <c r="G245" s="204">
        <v>44000</v>
      </c>
      <c r="H245" s="200">
        <f t="shared" si="235"/>
        <v>8360</v>
      </c>
      <c r="I245" s="201">
        <f t="shared" si="236"/>
        <v>1675520</v>
      </c>
      <c r="J245" s="468"/>
      <c r="K245" s="468"/>
      <c r="L245" s="539"/>
      <c r="M245" s="257">
        <f t="shared" si="254"/>
        <v>48700</v>
      </c>
      <c r="N245" s="201">
        <f t="shared" si="255"/>
        <v>9253</v>
      </c>
      <c r="O245" s="201">
        <v>1558400</v>
      </c>
      <c r="P245" s="468"/>
      <c r="Q245" s="468"/>
      <c r="R245" s="539"/>
      <c r="S245" s="261">
        <v>31800</v>
      </c>
      <c r="T245" s="204">
        <f t="shared" si="237"/>
        <v>6042</v>
      </c>
      <c r="U245" s="204">
        <f t="shared" si="238"/>
        <v>1210944</v>
      </c>
      <c r="V245" s="204"/>
      <c r="W245" s="205">
        <f t="shared" si="239"/>
        <v>0</v>
      </c>
      <c r="X245" s="203">
        <f t="shared" si="240"/>
        <v>0</v>
      </c>
      <c r="Y245" s="556"/>
      <c r="Z245" s="557"/>
      <c r="AA245" s="558"/>
      <c r="AB245" s="556"/>
      <c r="AC245" s="557"/>
      <c r="AD245" s="558"/>
      <c r="AE245" s="164" cm="1">
        <f t="array" ref="AE245">+ROUND(AVERAGE(SMALL((G245,M245,S245,Y245),{1;2})),0)</f>
        <v>37900</v>
      </c>
      <c r="AF245" s="162">
        <f t="shared" si="180"/>
        <v>7201</v>
      </c>
      <c r="AG245" s="163">
        <f t="shared" si="256"/>
        <v>1443232</v>
      </c>
      <c r="AH245" s="313"/>
      <c r="AI245" s="314"/>
      <c r="AJ245" s="329"/>
      <c r="AK245" s="326"/>
      <c r="AL245" s="162">
        <f t="shared" si="251"/>
        <v>41500</v>
      </c>
      <c r="AM245" s="163">
        <f t="shared" si="241"/>
        <v>7885</v>
      </c>
      <c r="AN245" s="163">
        <f t="shared" si="231"/>
        <v>1580320</v>
      </c>
      <c r="AO245" s="163" t="s">
        <v>218</v>
      </c>
      <c r="AP245" s="163" t="s">
        <v>218</v>
      </c>
      <c r="AQ245" s="163" t="s">
        <v>218</v>
      </c>
      <c r="AR245" s="260"/>
      <c r="AS245" s="290">
        <f t="shared" si="232"/>
        <v>3155</v>
      </c>
      <c r="AT245" s="165"/>
      <c r="AU245" s="164">
        <f t="shared" si="252"/>
        <v>40845</v>
      </c>
      <c r="AV245" s="162">
        <f t="shared" si="242"/>
        <v>7761</v>
      </c>
      <c r="AW245" s="163">
        <f t="shared" si="233"/>
        <v>1555392</v>
      </c>
      <c r="AX245" s="163" t="s">
        <v>218</v>
      </c>
      <c r="AY245" s="163" t="s">
        <v>218</v>
      </c>
      <c r="AZ245" s="163" t="s">
        <v>218</v>
      </c>
      <c r="BA245" s="260"/>
      <c r="BB245" s="291">
        <f t="shared" si="234"/>
        <v>6100</v>
      </c>
      <c r="BD245" s="163" cm="1">
        <f t="array" ref="BD245">+ROUND(AVERAGE(SMALL((G245,M245,S245),{1;2})),0)</f>
        <v>37900</v>
      </c>
      <c r="BE245" s="163">
        <f t="shared" si="201"/>
        <v>7201</v>
      </c>
      <c r="BF245" s="163">
        <f t="shared" si="257"/>
        <v>1443232</v>
      </c>
      <c r="BG245" s="163" t="s">
        <v>218</v>
      </c>
      <c r="BH245" s="163" t="s">
        <v>218</v>
      </c>
      <c r="BI245" s="163" t="s">
        <v>218</v>
      </c>
      <c r="BK245" s="166">
        <f t="shared" si="253"/>
        <v>46350</v>
      </c>
      <c r="BL245" s="167">
        <f t="shared" si="215"/>
        <v>8807</v>
      </c>
      <c r="BM245" s="296">
        <f t="shared" si="263"/>
        <v>1765024</v>
      </c>
      <c r="BN245" s="166" t="e">
        <f t="shared" si="262"/>
        <v>#DIV/0!</v>
      </c>
      <c r="BO245" s="167" t="e">
        <f t="shared" si="243"/>
        <v>#DIV/0!</v>
      </c>
      <c r="BP245" s="296">
        <v>0</v>
      </c>
      <c r="BR245" s="168">
        <f t="shared" si="259"/>
        <v>8723</v>
      </c>
      <c r="BS245" s="169">
        <f t="shared" si="246"/>
        <v>32777</v>
      </c>
      <c r="BT245" s="170">
        <f t="shared" si="247"/>
        <v>50223</v>
      </c>
      <c r="BU245" s="168" t="e">
        <f t="shared" si="258"/>
        <v>#DIV/0!</v>
      </c>
      <c r="BV245" s="169" t="e">
        <f t="shared" si="244"/>
        <v>#VALUE!</v>
      </c>
      <c r="BW245" s="170" t="e">
        <f t="shared" si="245"/>
        <v>#DIV/0!</v>
      </c>
    </row>
    <row r="246" spans="2:75" s="131" customFormat="1" ht="39" customHeight="1" x14ac:dyDescent="0.25">
      <c r="B246" s="334">
        <v>226</v>
      </c>
      <c r="C246" s="505"/>
      <c r="D246" s="206" t="s">
        <v>164</v>
      </c>
      <c r="E246" s="505"/>
      <c r="F246" s="206">
        <v>28</v>
      </c>
      <c r="G246" s="204">
        <v>132000</v>
      </c>
      <c r="H246" s="200">
        <f t="shared" si="235"/>
        <v>25080</v>
      </c>
      <c r="I246" s="201">
        <f t="shared" si="236"/>
        <v>4398240</v>
      </c>
      <c r="J246" s="468"/>
      <c r="K246" s="468"/>
      <c r="L246" s="539"/>
      <c r="M246" s="257">
        <f t="shared" si="254"/>
        <v>48700</v>
      </c>
      <c r="N246" s="201">
        <f t="shared" si="255"/>
        <v>9253</v>
      </c>
      <c r="O246" s="201">
        <v>1363600</v>
      </c>
      <c r="P246" s="468"/>
      <c r="Q246" s="468"/>
      <c r="R246" s="539"/>
      <c r="S246" s="261">
        <v>31800</v>
      </c>
      <c r="T246" s="204">
        <f t="shared" si="237"/>
        <v>6042</v>
      </c>
      <c r="U246" s="204">
        <f t="shared" si="238"/>
        <v>1059576</v>
      </c>
      <c r="V246" s="204"/>
      <c r="W246" s="205">
        <f t="shared" si="239"/>
        <v>0</v>
      </c>
      <c r="X246" s="203">
        <f t="shared" si="240"/>
        <v>0</v>
      </c>
      <c r="Y246" s="556"/>
      <c r="Z246" s="557"/>
      <c r="AA246" s="558"/>
      <c r="AB246" s="556"/>
      <c r="AC246" s="557"/>
      <c r="AD246" s="558"/>
      <c r="AE246" s="164" cm="1">
        <f t="array" ref="AE246">+ROUND(AVERAGE(SMALL((G246,M246,S246,Y246),{1;2})),0)</f>
        <v>40250</v>
      </c>
      <c r="AF246" s="162">
        <f t="shared" si="180"/>
        <v>7648</v>
      </c>
      <c r="AG246" s="163">
        <f t="shared" si="256"/>
        <v>1341144</v>
      </c>
      <c r="AH246" s="313"/>
      <c r="AI246" s="314"/>
      <c r="AJ246" s="329"/>
      <c r="AK246" s="326"/>
      <c r="AL246" s="162">
        <f t="shared" si="251"/>
        <v>70833</v>
      </c>
      <c r="AM246" s="163">
        <f t="shared" si="241"/>
        <v>13458</v>
      </c>
      <c r="AN246" s="163">
        <f t="shared" si="231"/>
        <v>2360148</v>
      </c>
      <c r="AO246" s="163" t="s">
        <v>218</v>
      </c>
      <c r="AP246" s="163" t="s">
        <v>218</v>
      </c>
      <c r="AQ246" s="163" t="s">
        <v>218</v>
      </c>
      <c r="AR246" s="260"/>
      <c r="AS246" s="290">
        <f t="shared" si="232"/>
        <v>73092</v>
      </c>
      <c r="AT246" s="165"/>
      <c r="AU246" s="164">
        <f t="shared" si="252"/>
        <v>58908</v>
      </c>
      <c r="AV246" s="162">
        <f t="shared" si="242"/>
        <v>11193</v>
      </c>
      <c r="AW246" s="163">
        <f t="shared" si="233"/>
        <v>1962828</v>
      </c>
      <c r="AX246" s="163" t="s">
        <v>218</v>
      </c>
      <c r="AY246" s="163" t="s">
        <v>218</v>
      </c>
      <c r="AZ246" s="163" t="s">
        <v>218</v>
      </c>
      <c r="BA246" s="260"/>
      <c r="BB246" s="291">
        <f t="shared" si="234"/>
        <v>91750</v>
      </c>
      <c r="BD246" s="163" cm="1">
        <f t="array" ref="BD246">+ROUND(AVERAGE(SMALL((G246,M246,S246),{1;2})),0)</f>
        <v>40250</v>
      </c>
      <c r="BE246" s="163">
        <f t="shared" si="201"/>
        <v>7648</v>
      </c>
      <c r="BF246" s="163">
        <f t="shared" si="257"/>
        <v>1341144</v>
      </c>
      <c r="BG246" s="163" t="s">
        <v>218</v>
      </c>
      <c r="BH246" s="163" t="s">
        <v>218</v>
      </c>
      <c r="BI246" s="163" t="s">
        <v>218</v>
      </c>
      <c r="BK246" s="166">
        <f t="shared" si="253"/>
        <v>90350</v>
      </c>
      <c r="BL246" s="167">
        <f t="shared" si="215"/>
        <v>17167</v>
      </c>
      <c r="BM246" s="296">
        <f t="shared" si="263"/>
        <v>3010476</v>
      </c>
      <c r="BN246" s="166" t="e">
        <f t="shared" si="262"/>
        <v>#DIV/0!</v>
      </c>
      <c r="BO246" s="167" t="e">
        <f t="shared" si="243"/>
        <v>#DIV/0!</v>
      </c>
      <c r="BP246" s="296">
        <v>0</v>
      </c>
      <c r="BR246" s="168">
        <f t="shared" si="259"/>
        <v>53642</v>
      </c>
      <c r="BS246" s="169">
        <f t="shared" si="246"/>
        <v>17191</v>
      </c>
      <c r="BT246" s="170">
        <f t="shared" si="247"/>
        <v>124475</v>
      </c>
      <c r="BU246" s="168" t="e">
        <f t="shared" si="258"/>
        <v>#DIV/0!</v>
      </c>
      <c r="BV246" s="169" t="e">
        <f t="shared" si="244"/>
        <v>#VALUE!</v>
      </c>
      <c r="BW246" s="170" t="e">
        <f t="shared" si="245"/>
        <v>#DIV/0!</v>
      </c>
    </row>
    <row r="247" spans="2:75" s="131" customFormat="1" ht="39" customHeight="1" x14ac:dyDescent="0.25">
      <c r="B247" s="334">
        <v>227</v>
      </c>
      <c r="C247" s="505"/>
      <c r="D247" s="206" t="s">
        <v>165</v>
      </c>
      <c r="E247" s="505"/>
      <c r="F247" s="206">
        <v>40</v>
      </c>
      <c r="G247" s="204">
        <v>38500</v>
      </c>
      <c r="H247" s="200">
        <f t="shared" si="235"/>
        <v>7315</v>
      </c>
      <c r="I247" s="201">
        <f t="shared" si="236"/>
        <v>1832600</v>
      </c>
      <c r="J247" s="468"/>
      <c r="K247" s="468"/>
      <c r="L247" s="539"/>
      <c r="M247" s="257">
        <f t="shared" si="254"/>
        <v>48700</v>
      </c>
      <c r="N247" s="201">
        <f t="shared" si="255"/>
        <v>9253</v>
      </c>
      <c r="O247" s="201">
        <v>1948000</v>
      </c>
      <c r="P247" s="468"/>
      <c r="Q247" s="468"/>
      <c r="R247" s="539"/>
      <c r="S247" s="261">
        <v>31800</v>
      </c>
      <c r="T247" s="204">
        <f t="shared" si="237"/>
        <v>6042</v>
      </c>
      <c r="U247" s="204">
        <f t="shared" si="238"/>
        <v>1513680</v>
      </c>
      <c r="V247" s="204"/>
      <c r="W247" s="205">
        <f t="shared" si="239"/>
        <v>0</v>
      </c>
      <c r="X247" s="203">
        <f t="shared" si="240"/>
        <v>0</v>
      </c>
      <c r="Y247" s="556"/>
      <c r="Z247" s="557"/>
      <c r="AA247" s="558"/>
      <c r="AB247" s="556"/>
      <c r="AC247" s="557"/>
      <c r="AD247" s="558"/>
      <c r="AE247" s="164" cm="1">
        <f t="array" ref="AE247">+ROUND(AVERAGE(SMALL((G247,M247,S247,Y247),{1;2})),0)</f>
        <v>35150</v>
      </c>
      <c r="AF247" s="162">
        <f t="shared" si="180"/>
        <v>6679</v>
      </c>
      <c r="AG247" s="163">
        <f t="shared" si="256"/>
        <v>1673160</v>
      </c>
      <c r="AH247" s="313"/>
      <c r="AI247" s="314"/>
      <c r="AJ247" s="329"/>
      <c r="AK247" s="326"/>
      <c r="AL247" s="162">
        <f t="shared" si="251"/>
        <v>39667</v>
      </c>
      <c r="AM247" s="163">
        <f t="shared" si="241"/>
        <v>7537</v>
      </c>
      <c r="AN247" s="163">
        <f t="shared" si="231"/>
        <v>1888160</v>
      </c>
      <c r="AO247" s="163" t="s">
        <v>218</v>
      </c>
      <c r="AP247" s="163" t="s">
        <v>218</v>
      </c>
      <c r="AQ247" s="163" t="s">
        <v>218</v>
      </c>
      <c r="AR247" s="260"/>
      <c r="AS247" s="290">
        <f t="shared" si="232"/>
        <v>-567</v>
      </c>
      <c r="AT247" s="165"/>
      <c r="AU247" s="164">
        <f t="shared" si="252"/>
        <v>39067</v>
      </c>
      <c r="AV247" s="162">
        <f t="shared" si="242"/>
        <v>7423</v>
      </c>
      <c r="AW247" s="163">
        <f t="shared" si="233"/>
        <v>1859600</v>
      </c>
      <c r="AX247" s="163" t="s">
        <v>218</v>
      </c>
      <c r="AY247" s="163" t="s">
        <v>218</v>
      </c>
      <c r="AZ247" s="163" t="s">
        <v>218</v>
      </c>
      <c r="BA247" s="260"/>
      <c r="BB247" s="291">
        <f t="shared" si="234"/>
        <v>3350</v>
      </c>
      <c r="BD247" s="163" cm="1">
        <f t="array" ref="BD247">+ROUND(AVERAGE(SMALL((G247,M247,S247),{1;2})),0)</f>
        <v>35150</v>
      </c>
      <c r="BE247" s="163">
        <f t="shared" si="201"/>
        <v>6679</v>
      </c>
      <c r="BF247" s="163">
        <f t="shared" si="257"/>
        <v>1673160</v>
      </c>
      <c r="BG247" s="163" t="s">
        <v>218</v>
      </c>
      <c r="BH247" s="163" t="s">
        <v>218</v>
      </c>
      <c r="BI247" s="163" t="s">
        <v>218</v>
      </c>
      <c r="BK247" s="166">
        <f t="shared" si="253"/>
        <v>43600</v>
      </c>
      <c r="BL247" s="167">
        <f t="shared" si="215"/>
        <v>8284</v>
      </c>
      <c r="BM247" s="296">
        <f t="shared" si="263"/>
        <v>2075360</v>
      </c>
      <c r="BN247" s="166" t="e">
        <f t="shared" si="262"/>
        <v>#DIV/0!</v>
      </c>
      <c r="BO247" s="167" t="e">
        <f t="shared" si="243"/>
        <v>#DIV/0!</v>
      </c>
      <c r="BP247" s="296">
        <v>0</v>
      </c>
      <c r="BR247" s="168">
        <f t="shared" si="259"/>
        <v>8510</v>
      </c>
      <c r="BS247" s="169">
        <f t="shared" si="246"/>
        <v>31157</v>
      </c>
      <c r="BT247" s="170">
        <f t="shared" si="247"/>
        <v>48177</v>
      </c>
      <c r="BU247" s="168" t="e">
        <f t="shared" si="258"/>
        <v>#DIV/0!</v>
      </c>
      <c r="BV247" s="169" t="e">
        <f t="shared" si="244"/>
        <v>#VALUE!</v>
      </c>
      <c r="BW247" s="170" t="e">
        <f t="shared" si="245"/>
        <v>#DIV/0!</v>
      </c>
    </row>
    <row r="248" spans="2:75" s="131" customFormat="1" ht="39" customHeight="1" x14ac:dyDescent="0.25">
      <c r="B248" s="334">
        <v>228</v>
      </c>
      <c r="C248" s="505"/>
      <c r="D248" s="206" t="s">
        <v>166</v>
      </c>
      <c r="E248" s="505"/>
      <c r="F248" s="206">
        <v>54</v>
      </c>
      <c r="G248" s="204">
        <v>60500</v>
      </c>
      <c r="H248" s="200">
        <f t="shared" si="235"/>
        <v>11495</v>
      </c>
      <c r="I248" s="201">
        <f t="shared" si="236"/>
        <v>3887730</v>
      </c>
      <c r="J248" s="468"/>
      <c r="K248" s="468"/>
      <c r="L248" s="539"/>
      <c r="M248" s="257">
        <f t="shared" si="254"/>
        <v>48700</v>
      </c>
      <c r="N248" s="201">
        <f t="shared" si="255"/>
        <v>9253</v>
      </c>
      <c r="O248" s="201">
        <v>2629800</v>
      </c>
      <c r="P248" s="468"/>
      <c r="Q248" s="468"/>
      <c r="R248" s="539"/>
      <c r="S248" s="261">
        <v>31800</v>
      </c>
      <c r="T248" s="204">
        <f t="shared" si="237"/>
        <v>6042</v>
      </c>
      <c r="U248" s="204">
        <f t="shared" si="238"/>
        <v>2043468</v>
      </c>
      <c r="V248" s="204"/>
      <c r="W248" s="205">
        <f t="shared" si="239"/>
        <v>0</v>
      </c>
      <c r="X248" s="203">
        <f t="shared" si="240"/>
        <v>0</v>
      </c>
      <c r="Y248" s="556"/>
      <c r="Z248" s="557"/>
      <c r="AA248" s="558"/>
      <c r="AB248" s="556"/>
      <c r="AC248" s="557"/>
      <c r="AD248" s="558"/>
      <c r="AE248" s="164" cm="1">
        <f t="array" ref="AE248">+ROUND(AVERAGE(SMALL((G248,M248,S248,Y248),{1;2})),0)</f>
        <v>40250</v>
      </c>
      <c r="AF248" s="162">
        <f t="shared" si="180"/>
        <v>7648</v>
      </c>
      <c r="AG248" s="163">
        <f t="shared" si="256"/>
        <v>2586492</v>
      </c>
      <c r="AH248" s="313"/>
      <c r="AI248" s="314"/>
      <c r="AJ248" s="329"/>
      <c r="AK248" s="326"/>
      <c r="AL248" s="162">
        <f t="shared" si="251"/>
        <v>47000</v>
      </c>
      <c r="AM248" s="163">
        <f t="shared" si="241"/>
        <v>8930</v>
      </c>
      <c r="AN248" s="163">
        <f t="shared" si="231"/>
        <v>3020220</v>
      </c>
      <c r="AO248" s="163" t="s">
        <v>218</v>
      </c>
      <c r="AP248" s="163" t="s">
        <v>218</v>
      </c>
      <c r="AQ248" s="163" t="s">
        <v>218</v>
      </c>
      <c r="AR248" s="260"/>
      <c r="AS248" s="290">
        <f t="shared" si="232"/>
        <v>15081</v>
      </c>
      <c r="AT248" s="165"/>
      <c r="AU248" s="164">
        <f t="shared" si="252"/>
        <v>45419</v>
      </c>
      <c r="AV248" s="162">
        <f t="shared" si="242"/>
        <v>8630</v>
      </c>
      <c r="AW248" s="163">
        <f t="shared" si="233"/>
        <v>2918646</v>
      </c>
      <c r="AX248" s="163" t="s">
        <v>218</v>
      </c>
      <c r="AY248" s="163" t="s">
        <v>218</v>
      </c>
      <c r="AZ248" s="163" t="s">
        <v>218</v>
      </c>
      <c r="BA248" s="260"/>
      <c r="BB248" s="291">
        <f t="shared" si="234"/>
        <v>20250</v>
      </c>
      <c r="BD248" s="163" cm="1">
        <f t="array" ref="BD248">+ROUND(AVERAGE(SMALL((G248,M248,S248),{1;2})),0)</f>
        <v>40250</v>
      </c>
      <c r="BE248" s="163">
        <f t="shared" si="201"/>
        <v>7648</v>
      </c>
      <c r="BF248" s="163">
        <f t="shared" si="257"/>
        <v>2586492</v>
      </c>
      <c r="BG248" s="163" t="s">
        <v>218</v>
      </c>
      <c r="BH248" s="163" t="s">
        <v>218</v>
      </c>
      <c r="BI248" s="163" t="s">
        <v>218</v>
      </c>
      <c r="BK248" s="166">
        <f t="shared" si="253"/>
        <v>54600</v>
      </c>
      <c r="BL248" s="167">
        <f t="shared" si="215"/>
        <v>10374</v>
      </c>
      <c r="BM248" s="296">
        <f t="shared" si="263"/>
        <v>3508596</v>
      </c>
      <c r="BN248" s="166" t="e">
        <f t="shared" si="262"/>
        <v>#DIV/0!</v>
      </c>
      <c r="BO248" s="167" t="e">
        <f t="shared" si="243"/>
        <v>#DIV/0!</v>
      </c>
      <c r="BP248" s="296">
        <v>0</v>
      </c>
      <c r="BR248" s="168">
        <f t="shared" si="259"/>
        <v>14425</v>
      </c>
      <c r="BS248" s="169">
        <f t="shared" si="246"/>
        <v>32575</v>
      </c>
      <c r="BT248" s="170">
        <f t="shared" si="247"/>
        <v>61425</v>
      </c>
      <c r="BU248" s="168" t="e">
        <f t="shared" si="258"/>
        <v>#DIV/0!</v>
      </c>
      <c r="BV248" s="169" t="e">
        <f t="shared" si="244"/>
        <v>#VALUE!</v>
      </c>
      <c r="BW248" s="170" t="e">
        <f t="shared" si="245"/>
        <v>#DIV/0!</v>
      </c>
    </row>
    <row r="249" spans="2:75" s="131" customFormat="1" ht="39" customHeight="1" x14ac:dyDescent="0.25">
      <c r="B249" s="334">
        <v>229</v>
      </c>
      <c r="C249" s="505"/>
      <c r="D249" s="206" t="s">
        <v>167</v>
      </c>
      <c r="E249" s="505"/>
      <c r="F249" s="206">
        <v>48</v>
      </c>
      <c r="G249" s="204">
        <v>38500</v>
      </c>
      <c r="H249" s="200">
        <f t="shared" si="235"/>
        <v>7315</v>
      </c>
      <c r="I249" s="201">
        <f t="shared" si="236"/>
        <v>2199120</v>
      </c>
      <c r="J249" s="468"/>
      <c r="K249" s="468"/>
      <c r="L249" s="539"/>
      <c r="M249" s="257">
        <f t="shared" si="254"/>
        <v>48700</v>
      </c>
      <c r="N249" s="201">
        <f t="shared" si="255"/>
        <v>9253</v>
      </c>
      <c r="O249" s="201">
        <v>2337600</v>
      </c>
      <c r="P249" s="468"/>
      <c r="Q249" s="468"/>
      <c r="R249" s="539"/>
      <c r="S249" s="261">
        <v>31800</v>
      </c>
      <c r="T249" s="204">
        <f t="shared" si="237"/>
        <v>6042</v>
      </c>
      <c r="U249" s="204">
        <f t="shared" si="238"/>
        <v>1816416</v>
      </c>
      <c r="V249" s="204"/>
      <c r="W249" s="205">
        <f t="shared" si="239"/>
        <v>0</v>
      </c>
      <c r="X249" s="203">
        <f t="shared" si="240"/>
        <v>0</v>
      </c>
      <c r="Y249" s="556"/>
      <c r="Z249" s="557"/>
      <c r="AA249" s="558"/>
      <c r="AB249" s="556"/>
      <c r="AC249" s="557"/>
      <c r="AD249" s="558"/>
      <c r="AE249" s="164" cm="1">
        <f t="array" ref="AE249">+ROUND(AVERAGE(SMALL((G249,M249,S249,Y249),{1;2})),0)</f>
        <v>35150</v>
      </c>
      <c r="AF249" s="162">
        <f t="shared" si="180"/>
        <v>6679</v>
      </c>
      <c r="AG249" s="163">
        <f t="shared" si="256"/>
        <v>2007792</v>
      </c>
      <c r="AH249" s="313"/>
      <c r="AI249" s="314"/>
      <c r="AJ249" s="329"/>
      <c r="AK249" s="326"/>
      <c r="AL249" s="162">
        <f t="shared" si="251"/>
        <v>39667</v>
      </c>
      <c r="AM249" s="163">
        <f t="shared" si="241"/>
        <v>7537</v>
      </c>
      <c r="AN249" s="163">
        <f t="shared" si="231"/>
        <v>2265792</v>
      </c>
      <c r="AO249" s="163" t="s">
        <v>218</v>
      </c>
      <c r="AP249" s="163" t="s">
        <v>218</v>
      </c>
      <c r="AQ249" s="163" t="s">
        <v>218</v>
      </c>
      <c r="AR249" s="260"/>
      <c r="AS249" s="290">
        <f t="shared" si="232"/>
        <v>-567</v>
      </c>
      <c r="AT249" s="165"/>
      <c r="AU249" s="164">
        <f t="shared" si="252"/>
        <v>39067</v>
      </c>
      <c r="AV249" s="162">
        <f t="shared" si="242"/>
        <v>7423</v>
      </c>
      <c r="AW249" s="163">
        <f t="shared" si="233"/>
        <v>2231520</v>
      </c>
      <c r="AX249" s="163" t="s">
        <v>218</v>
      </c>
      <c r="AY249" s="163" t="s">
        <v>218</v>
      </c>
      <c r="AZ249" s="163" t="s">
        <v>218</v>
      </c>
      <c r="BA249" s="260"/>
      <c r="BB249" s="291">
        <f t="shared" si="234"/>
        <v>3350</v>
      </c>
      <c r="BD249" s="163" cm="1">
        <f t="array" ref="BD249">+ROUND(AVERAGE(SMALL((G249,M249,S249),{1;2})),0)</f>
        <v>35150</v>
      </c>
      <c r="BE249" s="163">
        <f t="shared" si="201"/>
        <v>6679</v>
      </c>
      <c r="BF249" s="163">
        <f t="shared" si="257"/>
        <v>2007792</v>
      </c>
      <c r="BG249" s="163" t="s">
        <v>218</v>
      </c>
      <c r="BH249" s="163" t="s">
        <v>218</v>
      </c>
      <c r="BI249" s="163" t="s">
        <v>218</v>
      </c>
      <c r="BK249" s="166">
        <f t="shared" si="253"/>
        <v>43600</v>
      </c>
      <c r="BL249" s="167">
        <f t="shared" si="215"/>
        <v>8284</v>
      </c>
      <c r="BM249" s="296">
        <f t="shared" si="263"/>
        <v>2490432</v>
      </c>
      <c r="BN249" s="166" t="e">
        <f t="shared" si="262"/>
        <v>#DIV/0!</v>
      </c>
      <c r="BO249" s="167" t="e">
        <f t="shared" si="243"/>
        <v>#DIV/0!</v>
      </c>
      <c r="BP249" s="296">
        <v>0</v>
      </c>
      <c r="BR249" s="168">
        <f t="shared" si="259"/>
        <v>8510</v>
      </c>
      <c r="BS249" s="169">
        <f t="shared" si="246"/>
        <v>31157</v>
      </c>
      <c r="BT249" s="170">
        <f t="shared" si="247"/>
        <v>48177</v>
      </c>
      <c r="BU249" s="168" t="e">
        <f t="shared" si="258"/>
        <v>#DIV/0!</v>
      </c>
      <c r="BV249" s="169" t="e">
        <f t="shared" si="244"/>
        <v>#VALUE!</v>
      </c>
      <c r="BW249" s="170" t="e">
        <f t="shared" si="245"/>
        <v>#DIV/0!</v>
      </c>
    </row>
    <row r="250" spans="2:75" s="131" customFormat="1" ht="39" customHeight="1" x14ac:dyDescent="0.25">
      <c r="B250" s="334">
        <v>230</v>
      </c>
      <c r="C250" s="505"/>
      <c r="D250" s="206" t="s">
        <v>168</v>
      </c>
      <c r="E250" s="505"/>
      <c r="F250" s="206">
        <v>30</v>
      </c>
      <c r="G250" s="204">
        <v>41800</v>
      </c>
      <c r="H250" s="200">
        <f t="shared" si="235"/>
        <v>7942</v>
      </c>
      <c r="I250" s="201">
        <f t="shared" si="236"/>
        <v>1492260</v>
      </c>
      <c r="J250" s="468"/>
      <c r="K250" s="468"/>
      <c r="L250" s="539"/>
      <c r="M250" s="257">
        <f t="shared" si="254"/>
        <v>48700</v>
      </c>
      <c r="N250" s="201">
        <f t="shared" si="255"/>
        <v>9253</v>
      </c>
      <c r="O250" s="201">
        <v>1461000</v>
      </c>
      <c r="P250" s="468"/>
      <c r="Q250" s="468"/>
      <c r="R250" s="539"/>
      <c r="S250" s="261"/>
      <c r="T250" s="204">
        <f t="shared" si="237"/>
        <v>0</v>
      </c>
      <c r="U250" s="204">
        <f t="shared" si="238"/>
        <v>0</v>
      </c>
      <c r="V250" s="204"/>
      <c r="W250" s="205">
        <f t="shared" si="239"/>
        <v>0</v>
      </c>
      <c r="X250" s="203">
        <f t="shared" si="240"/>
        <v>0</v>
      </c>
      <c r="Y250" s="556"/>
      <c r="Z250" s="557"/>
      <c r="AA250" s="558"/>
      <c r="AB250" s="556"/>
      <c r="AC250" s="557"/>
      <c r="AD250" s="558"/>
      <c r="AE250" s="164" cm="1">
        <f t="array" ref="AE250">+ROUND(AVERAGE(SMALL((G250,M250,S250,Y250),{1;2})),0)</f>
        <v>45250</v>
      </c>
      <c r="AF250" s="162">
        <f t="shared" si="180"/>
        <v>8598</v>
      </c>
      <c r="AG250" s="163">
        <f t="shared" si="256"/>
        <v>1615440</v>
      </c>
      <c r="AH250" s="313"/>
      <c r="AI250" s="314"/>
      <c r="AJ250" s="329"/>
      <c r="AK250" s="326"/>
      <c r="AL250" s="162">
        <f t="shared" si="251"/>
        <v>45250</v>
      </c>
      <c r="AM250" s="163">
        <f t="shared" si="241"/>
        <v>8598</v>
      </c>
      <c r="AN250" s="163">
        <f t="shared" si="231"/>
        <v>1615440</v>
      </c>
      <c r="AO250" s="163" t="s">
        <v>218</v>
      </c>
      <c r="AP250" s="163" t="s">
        <v>218</v>
      </c>
      <c r="AQ250" s="163" t="s">
        <v>218</v>
      </c>
      <c r="AR250" s="260"/>
      <c r="AS250" s="290">
        <f t="shared" si="232"/>
        <v>-3318</v>
      </c>
      <c r="AT250" s="165"/>
      <c r="AU250" s="164">
        <f t="shared" si="252"/>
        <v>45118</v>
      </c>
      <c r="AV250" s="162">
        <f t="shared" si="242"/>
        <v>8572</v>
      </c>
      <c r="AW250" s="163">
        <f t="shared" si="233"/>
        <v>1610700</v>
      </c>
      <c r="AX250" s="163" t="s">
        <v>218</v>
      </c>
      <c r="AY250" s="163" t="s">
        <v>218</v>
      </c>
      <c r="AZ250" s="163" t="s">
        <v>218</v>
      </c>
      <c r="BA250" s="260"/>
      <c r="BB250" s="291">
        <f t="shared" si="234"/>
        <v>-3450</v>
      </c>
      <c r="BD250" s="163" cm="1">
        <f t="array" ref="BD250">+ROUND(AVERAGE(SMALL((G250,M250,S250),{1;2})),0)</f>
        <v>45250</v>
      </c>
      <c r="BE250" s="163">
        <f t="shared" si="201"/>
        <v>8598</v>
      </c>
      <c r="BF250" s="163">
        <f t="shared" si="257"/>
        <v>1615440</v>
      </c>
      <c r="BG250" s="163" t="s">
        <v>218</v>
      </c>
      <c r="BH250" s="163" t="s">
        <v>218</v>
      </c>
      <c r="BI250" s="163" t="s">
        <v>218</v>
      </c>
      <c r="BK250" s="166">
        <f t="shared" si="253"/>
        <v>45250</v>
      </c>
      <c r="BL250" s="167">
        <f t="shared" si="215"/>
        <v>8598</v>
      </c>
      <c r="BM250" s="296">
        <f t="shared" si="263"/>
        <v>1615440</v>
      </c>
      <c r="BN250" s="166" t="e">
        <f t="shared" si="262"/>
        <v>#DIV/0!</v>
      </c>
      <c r="BO250" s="167" t="e">
        <f t="shared" si="243"/>
        <v>#DIV/0!</v>
      </c>
      <c r="BP250" s="296">
        <v>0</v>
      </c>
      <c r="BR250" s="168">
        <f t="shared" si="259"/>
        <v>4879</v>
      </c>
      <c r="BS250" s="169">
        <f t="shared" si="246"/>
        <v>40371</v>
      </c>
      <c r="BT250" s="170">
        <f t="shared" si="247"/>
        <v>50129</v>
      </c>
      <c r="BU250" s="168" t="e">
        <f t="shared" si="258"/>
        <v>#DIV/0!</v>
      </c>
      <c r="BV250" s="169" t="e">
        <f t="shared" si="244"/>
        <v>#VALUE!</v>
      </c>
      <c r="BW250" s="170" t="e">
        <f t="shared" si="245"/>
        <v>#DIV/0!</v>
      </c>
    </row>
    <row r="251" spans="2:75" s="131" customFormat="1" ht="39" customHeight="1" x14ac:dyDescent="0.25">
      <c r="B251" s="334">
        <v>231</v>
      </c>
      <c r="C251" s="505"/>
      <c r="D251" s="206" t="s">
        <v>169</v>
      </c>
      <c r="E251" s="505"/>
      <c r="F251" s="206">
        <v>34</v>
      </c>
      <c r="G251" s="204">
        <v>38500</v>
      </c>
      <c r="H251" s="200">
        <f t="shared" si="235"/>
        <v>7315</v>
      </c>
      <c r="I251" s="201">
        <f t="shared" si="236"/>
        <v>1557710</v>
      </c>
      <c r="J251" s="468"/>
      <c r="K251" s="468"/>
      <c r="L251" s="539"/>
      <c r="M251" s="257">
        <f t="shared" si="254"/>
        <v>48700</v>
      </c>
      <c r="N251" s="201">
        <f t="shared" si="255"/>
        <v>9253</v>
      </c>
      <c r="O251" s="201">
        <v>1655800</v>
      </c>
      <c r="P251" s="468"/>
      <c r="Q251" s="468"/>
      <c r="R251" s="539"/>
      <c r="S251" s="261">
        <v>31800</v>
      </c>
      <c r="T251" s="204">
        <f t="shared" si="237"/>
        <v>6042</v>
      </c>
      <c r="U251" s="204">
        <f t="shared" si="238"/>
        <v>1286628</v>
      </c>
      <c r="V251" s="204"/>
      <c r="W251" s="205">
        <f t="shared" si="239"/>
        <v>0</v>
      </c>
      <c r="X251" s="203">
        <f t="shared" si="240"/>
        <v>0</v>
      </c>
      <c r="Y251" s="556"/>
      <c r="Z251" s="557"/>
      <c r="AA251" s="558"/>
      <c r="AB251" s="556"/>
      <c r="AC251" s="557"/>
      <c r="AD251" s="558"/>
      <c r="AE251" s="164" cm="1">
        <f t="array" ref="AE251">+ROUND(AVERAGE(SMALL((G251,M251,S251,Y251),{1;2})),0)</f>
        <v>35150</v>
      </c>
      <c r="AF251" s="162">
        <f t="shared" si="180"/>
        <v>6679</v>
      </c>
      <c r="AG251" s="163">
        <f t="shared" si="256"/>
        <v>1422186</v>
      </c>
      <c r="AH251" s="313"/>
      <c r="AI251" s="314"/>
      <c r="AJ251" s="329"/>
      <c r="AK251" s="326"/>
      <c r="AL251" s="162">
        <f t="shared" si="251"/>
        <v>39667</v>
      </c>
      <c r="AM251" s="163">
        <f t="shared" si="241"/>
        <v>7537</v>
      </c>
      <c r="AN251" s="163">
        <f t="shared" si="231"/>
        <v>1604936</v>
      </c>
      <c r="AO251" s="163" t="s">
        <v>218</v>
      </c>
      <c r="AP251" s="163" t="s">
        <v>218</v>
      </c>
      <c r="AQ251" s="163" t="s">
        <v>218</v>
      </c>
      <c r="AR251" s="260"/>
      <c r="AS251" s="290">
        <f t="shared" si="232"/>
        <v>-567</v>
      </c>
      <c r="AT251" s="165"/>
      <c r="AU251" s="164">
        <f t="shared" si="252"/>
        <v>39067</v>
      </c>
      <c r="AV251" s="162">
        <f t="shared" si="242"/>
        <v>7423</v>
      </c>
      <c r="AW251" s="163">
        <f t="shared" si="233"/>
        <v>1580660</v>
      </c>
      <c r="AX251" s="163" t="s">
        <v>218</v>
      </c>
      <c r="AY251" s="163" t="s">
        <v>218</v>
      </c>
      <c r="AZ251" s="163" t="s">
        <v>218</v>
      </c>
      <c r="BA251" s="260"/>
      <c r="BB251" s="291">
        <f t="shared" si="234"/>
        <v>3350</v>
      </c>
      <c r="BD251" s="163" cm="1">
        <f t="array" ref="BD251">+ROUND(AVERAGE(SMALL((G251,M251,S251),{1;2})),0)</f>
        <v>35150</v>
      </c>
      <c r="BE251" s="163">
        <f t="shared" si="201"/>
        <v>6679</v>
      </c>
      <c r="BF251" s="163">
        <f t="shared" si="257"/>
        <v>1422186</v>
      </c>
      <c r="BG251" s="163" t="s">
        <v>218</v>
      </c>
      <c r="BH251" s="163" t="s">
        <v>218</v>
      </c>
      <c r="BI251" s="163" t="s">
        <v>218</v>
      </c>
      <c r="BK251" s="166">
        <f t="shared" si="253"/>
        <v>43600</v>
      </c>
      <c r="BL251" s="167">
        <f t="shared" si="215"/>
        <v>8284</v>
      </c>
      <c r="BM251" s="296">
        <f t="shared" si="263"/>
        <v>1764056</v>
      </c>
      <c r="BN251" s="166" t="e">
        <f t="shared" si="262"/>
        <v>#DIV/0!</v>
      </c>
      <c r="BO251" s="167" t="e">
        <f t="shared" si="243"/>
        <v>#DIV/0!</v>
      </c>
      <c r="BP251" s="296">
        <v>0</v>
      </c>
      <c r="BR251" s="168">
        <f t="shared" si="259"/>
        <v>8510</v>
      </c>
      <c r="BS251" s="169">
        <f t="shared" si="246"/>
        <v>31157</v>
      </c>
      <c r="BT251" s="170">
        <f t="shared" si="247"/>
        <v>48177</v>
      </c>
      <c r="BU251" s="168" t="e">
        <f t="shared" si="258"/>
        <v>#DIV/0!</v>
      </c>
      <c r="BV251" s="169" t="e">
        <f t="shared" si="244"/>
        <v>#VALUE!</v>
      </c>
      <c r="BW251" s="170" t="e">
        <f t="shared" si="245"/>
        <v>#DIV/0!</v>
      </c>
    </row>
    <row r="252" spans="2:75" s="131" customFormat="1" ht="39" customHeight="1" x14ac:dyDescent="0.25">
      <c r="B252" s="334">
        <v>232</v>
      </c>
      <c r="C252" s="505"/>
      <c r="D252" s="206" t="s">
        <v>170</v>
      </c>
      <c r="E252" s="505"/>
      <c r="F252" s="206">
        <v>38</v>
      </c>
      <c r="G252" s="204">
        <v>38500</v>
      </c>
      <c r="H252" s="200">
        <f t="shared" si="235"/>
        <v>7315</v>
      </c>
      <c r="I252" s="201">
        <f t="shared" si="236"/>
        <v>1740970</v>
      </c>
      <c r="J252" s="468"/>
      <c r="K252" s="468"/>
      <c r="L252" s="539"/>
      <c r="M252" s="257">
        <f t="shared" si="254"/>
        <v>48700</v>
      </c>
      <c r="N252" s="201">
        <f t="shared" si="255"/>
        <v>9253</v>
      </c>
      <c r="O252" s="201">
        <v>1850600</v>
      </c>
      <c r="P252" s="468"/>
      <c r="Q252" s="468"/>
      <c r="R252" s="539"/>
      <c r="S252" s="261">
        <v>31800</v>
      </c>
      <c r="T252" s="204">
        <f t="shared" si="237"/>
        <v>6042</v>
      </c>
      <c r="U252" s="204">
        <f t="shared" si="238"/>
        <v>1437996</v>
      </c>
      <c r="V252" s="204"/>
      <c r="W252" s="205">
        <f t="shared" si="239"/>
        <v>0</v>
      </c>
      <c r="X252" s="203">
        <f t="shared" si="240"/>
        <v>0</v>
      </c>
      <c r="Y252" s="556"/>
      <c r="Z252" s="557"/>
      <c r="AA252" s="558"/>
      <c r="AB252" s="556"/>
      <c r="AC252" s="557"/>
      <c r="AD252" s="558"/>
      <c r="AE252" s="164" cm="1">
        <f t="array" ref="AE252">+ROUND(AVERAGE(SMALL((G252,M252,S252,Y252),{1;2})),0)</f>
        <v>35150</v>
      </c>
      <c r="AF252" s="162">
        <f t="shared" si="180"/>
        <v>6679</v>
      </c>
      <c r="AG252" s="163">
        <f t="shared" si="256"/>
        <v>1589502</v>
      </c>
      <c r="AH252" s="313"/>
      <c r="AI252" s="314"/>
      <c r="AJ252" s="329"/>
      <c r="AK252" s="326"/>
      <c r="AL252" s="162">
        <f t="shared" si="251"/>
        <v>39667</v>
      </c>
      <c r="AM252" s="163">
        <f t="shared" si="241"/>
        <v>7537</v>
      </c>
      <c r="AN252" s="163">
        <f t="shared" si="231"/>
        <v>1793752</v>
      </c>
      <c r="AO252" s="163" t="s">
        <v>218</v>
      </c>
      <c r="AP252" s="163" t="s">
        <v>218</v>
      </c>
      <c r="AQ252" s="163" t="s">
        <v>218</v>
      </c>
      <c r="AR252" s="260"/>
      <c r="AS252" s="290">
        <f t="shared" si="232"/>
        <v>-567</v>
      </c>
      <c r="AT252" s="165"/>
      <c r="AU252" s="164">
        <f t="shared" si="252"/>
        <v>39067</v>
      </c>
      <c r="AV252" s="162">
        <f t="shared" si="242"/>
        <v>7423</v>
      </c>
      <c r="AW252" s="163">
        <f t="shared" si="233"/>
        <v>1766620</v>
      </c>
      <c r="AX252" s="163" t="s">
        <v>218</v>
      </c>
      <c r="AY252" s="163" t="s">
        <v>218</v>
      </c>
      <c r="AZ252" s="163" t="s">
        <v>218</v>
      </c>
      <c r="BA252" s="260"/>
      <c r="BB252" s="291">
        <f t="shared" si="234"/>
        <v>3350</v>
      </c>
      <c r="BD252" s="163" cm="1">
        <f t="array" ref="BD252">+ROUND(AVERAGE(SMALL((G252,M252,S252),{1;2})),0)</f>
        <v>35150</v>
      </c>
      <c r="BE252" s="163">
        <f t="shared" si="201"/>
        <v>6679</v>
      </c>
      <c r="BF252" s="163">
        <f t="shared" si="257"/>
        <v>1589502</v>
      </c>
      <c r="BG252" s="163" t="s">
        <v>218</v>
      </c>
      <c r="BH252" s="163" t="s">
        <v>218</v>
      </c>
      <c r="BI252" s="163" t="s">
        <v>218</v>
      </c>
      <c r="BK252" s="166">
        <f t="shared" si="253"/>
        <v>43600</v>
      </c>
      <c r="BL252" s="167">
        <f t="shared" si="215"/>
        <v>8284</v>
      </c>
      <c r="BM252" s="296">
        <f t="shared" si="263"/>
        <v>1971592</v>
      </c>
      <c r="BN252" s="166" t="e">
        <f t="shared" si="262"/>
        <v>#DIV/0!</v>
      </c>
      <c r="BO252" s="167" t="e">
        <f t="shared" si="243"/>
        <v>#DIV/0!</v>
      </c>
      <c r="BP252" s="296">
        <v>0</v>
      </c>
      <c r="BR252" s="168">
        <f t="shared" si="259"/>
        <v>8510</v>
      </c>
      <c r="BS252" s="169">
        <f t="shared" si="246"/>
        <v>31157</v>
      </c>
      <c r="BT252" s="170">
        <f t="shared" si="247"/>
        <v>48177</v>
      </c>
      <c r="BU252" s="168" t="e">
        <f t="shared" si="258"/>
        <v>#DIV/0!</v>
      </c>
      <c r="BV252" s="169" t="e">
        <f t="shared" si="244"/>
        <v>#VALUE!</v>
      </c>
      <c r="BW252" s="170" t="e">
        <f t="shared" si="245"/>
        <v>#DIV/0!</v>
      </c>
    </row>
    <row r="253" spans="2:75" s="131" customFormat="1" ht="39" customHeight="1" x14ac:dyDescent="0.25">
      <c r="B253" s="334">
        <v>233</v>
      </c>
      <c r="C253" s="505"/>
      <c r="D253" s="206" t="s">
        <v>171</v>
      </c>
      <c r="E253" s="505"/>
      <c r="F253" s="206">
        <v>20</v>
      </c>
      <c r="G253" s="204">
        <v>52800</v>
      </c>
      <c r="H253" s="200">
        <f t="shared" si="235"/>
        <v>10032</v>
      </c>
      <c r="I253" s="201">
        <f t="shared" si="236"/>
        <v>1256640</v>
      </c>
      <c r="J253" s="468"/>
      <c r="K253" s="468"/>
      <c r="L253" s="539"/>
      <c r="M253" s="257">
        <f t="shared" si="254"/>
        <v>48700</v>
      </c>
      <c r="N253" s="201">
        <f t="shared" si="255"/>
        <v>9253</v>
      </c>
      <c r="O253" s="201">
        <v>974000</v>
      </c>
      <c r="P253" s="468"/>
      <c r="Q253" s="468"/>
      <c r="R253" s="539"/>
      <c r="S253" s="261"/>
      <c r="T253" s="204">
        <f t="shared" si="237"/>
        <v>0</v>
      </c>
      <c r="U253" s="204">
        <f t="shared" si="238"/>
        <v>0</v>
      </c>
      <c r="V253" s="204"/>
      <c r="W253" s="205">
        <f t="shared" si="239"/>
        <v>0</v>
      </c>
      <c r="X253" s="203">
        <f t="shared" si="240"/>
        <v>0</v>
      </c>
      <c r="Y253" s="556"/>
      <c r="Z253" s="557"/>
      <c r="AA253" s="558"/>
      <c r="AB253" s="556"/>
      <c r="AC253" s="557"/>
      <c r="AD253" s="558"/>
      <c r="AE253" s="164" cm="1">
        <f t="array" ref="AE253">+ROUND(AVERAGE(SMALL((G253,M253,S253,Y253),{1;2})),0)</f>
        <v>50750</v>
      </c>
      <c r="AF253" s="162">
        <f t="shared" si="180"/>
        <v>9643</v>
      </c>
      <c r="AG253" s="163">
        <f t="shared" si="256"/>
        <v>1207860</v>
      </c>
      <c r="AH253" s="313"/>
      <c r="AI253" s="314"/>
      <c r="AJ253" s="329"/>
      <c r="AK253" s="326"/>
      <c r="AL253" s="162">
        <f t="shared" si="251"/>
        <v>50750</v>
      </c>
      <c r="AM253" s="163">
        <f t="shared" si="241"/>
        <v>9643</v>
      </c>
      <c r="AN253" s="163">
        <f t="shared" si="231"/>
        <v>1207860</v>
      </c>
      <c r="AO253" s="163" t="s">
        <v>218</v>
      </c>
      <c r="AP253" s="163" t="s">
        <v>218</v>
      </c>
      <c r="AQ253" s="163" t="s">
        <v>218</v>
      </c>
      <c r="AR253" s="260"/>
      <c r="AS253" s="290">
        <f t="shared" si="232"/>
        <v>2091</v>
      </c>
      <c r="AT253" s="165"/>
      <c r="AU253" s="164">
        <f t="shared" si="252"/>
        <v>50709</v>
      </c>
      <c r="AV253" s="162">
        <f t="shared" si="242"/>
        <v>9635</v>
      </c>
      <c r="AW253" s="163">
        <f t="shared" si="233"/>
        <v>1206880</v>
      </c>
      <c r="AX253" s="163" t="s">
        <v>218</v>
      </c>
      <c r="AY253" s="163" t="s">
        <v>218</v>
      </c>
      <c r="AZ253" s="163" t="s">
        <v>218</v>
      </c>
      <c r="BA253" s="260"/>
      <c r="BB253" s="291">
        <f t="shared" si="234"/>
        <v>2050</v>
      </c>
      <c r="BD253" s="163" cm="1">
        <f t="array" ref="BD253">+ROUND(AVERAGE(SMALL((G253,M253,S253),{1;2})),0)</f>
        <v>50750</v>
      </c>
      <c r="BE253" s="163">
        <f t="shared" si="201"/>
        <v>9643</v>
      </c>
      <c r="BF253" s="163">
        <f t="shared" si="257"/>
        <v>1207860</v>
      </c>
      <c r="BG253" s="163" t="s">
        <v>218</v>
      </c>
      <c r="BH253" s="163" t="s">
        <v>218</v>
      </c>
      <c r="BI253" s="163" t="s">
        <v>218</v>
      </c>
      <c r="BK253" s="166">
        <f t="shared" si="253"/>
        <v>50750</v>
      </c>
      <c r="BL253" s="167">
        <f t="shared" si="215"/>
        <v>9643</v>
      </c>
      <c r="BM253" s="296">
        <f t="shared" si="263"/>
        <v>1207860</v>
      </c>
      <c r="BN253" s="166" t="e">
        <f t="shared" si="262"/>
        <v>#DIV/0!</v>
      </c>
      <c r="BO253" s="167" t="e">
        <f t="shared" si="243"/>
        <v>#DIV/0!</v>
      </c>
      <c r="BP253" s="296">
        <v>0</v>
      </c>
      <c r="BR253" s="168">
        <f t="shared" si="259"/>
        <v>2899</v>
      </c>
      <c r="BS253" s="169">
        <f t="shared" si="246"/>
        <v>47851</v>
      </c>
      <c r="BT253" s="170">
        <f t="shared" si="247"/>
        <v>53649</v>
      </c>
      <c r="BU253" s="168" t="e">
        <f t="shared" si="258"/>
        <v>#DIV/0!</v>
      </c>
      <c r="BV253" s="169" t="e">
        <f t="shared" si="244"/>
        <v>#VALUE!</v>
      </c>
      <c r="BW253" s="170" t="e">
        <f t="shared" si="245"/>
        <v>#DIV/0!</v>
      </c>
    </row>
    <row r="254" spans="2:75" s="131" customFormat="1" ht="39" customHeight="1" x14ac:dyDescent="0.25">
      <c r="B254" s="334">
        <v>234</v>
      </c>
      <c r="C254" s="505"/>
      <c r="D254" s="206" t="s">
        <v>172</v>
      </c>
      <c r="E254" s="505"/>
      <c r="F254" s="206">
        <v>44</v>
      </c>
      <c r="G254" s="204">
        <v>66000</v>
      </c>
      <c r="H254" s="200">
        <f t="shared" si="235"/>
        <v>12540</v>
      </c>
      <c r="I254" s="201">
        <f t="shared" si="236"/>
        <v>3455760</v>
      </c>
      <c r="J254" s="468"/>
      <c r="K254" s="468"/>
      <c r="L254" s="539"/>
      <c r="M254" s="257">
        <f t="shared" si="254"/>
        <v>48700</v>
      </c>
      <c r="N254" s="201">
        <f t="shared" si="255"/>
        <v>9253</v>
      </c>
      <c r="O254" s="201">
        <v>2142800</v>
      </c>
      <c r="P254" s="468"/>
      <c r="Q254" s="468"/>
      <c r="R254" s="539"/>
      <c r="S254" s="261">
        <v>31800</v>
      </c>
      <c r="T254" s="204">
        <f t="shared" si="237"/>
        <v>6042</v>
      </c>
      <c r="U254" s="204">
        <f t="shared" si="238"/>
        <v>1665048</v>
      </c>
      <c r="V254" s="204"/>
      <c r="W254" s="205">
        <f t="shared" si="239"/>
        <v>0</v>
      </c>
      <c r="X254" s="203">
        <f t="shared" si="240"/>
        <v>0</v>
      </c>
      <c r="Y254" s="556"/>
      <c r="Z254" s="557"/>
      <c r="AA254" s="558"/>
      <c r="AB254" s="556"/>
      <c r="AC254" s="557"/>
      <c r="AD254" s="558"/>
      <c r="AE254" s="164" cm="1">
        <f t="array" ref="AE254">+ROUND(AVERAGE(SMALL((G254,M254,S254,Y254),{1;2})),0)</f>
        <v>40250</v>
      </c>
      <c r="AF254" s="162">
        <f t="shared" si="180"/>
        <v>7648</v>
      </c>
      <c r="AG254" s="163">
        <f t="shared" si="256"/>
        <v>2107512</v>
      </c>
      <c r="AH254" s="313"/>
      <c r="AI254" s="314"/>
      <c r="AJ254" s="329"/>
      <c r="AK254" s="326"/>
      <c r="AL254" s="162">
        <f t="shared" si="251"/>
        <v>48833</v>
      </c>
      <c r="AM254" s="163">
        <f t="shared" si="241"/>
        <v>9278</v>
      </c>
      <c r="AN254" s="163">
        <f t="shared" si="231"/>
        <v>2556884</v>
      </c>
      <c r="AO254" s="163" t="s">
        <v>218</v>
      </c>
      <c r="AP254" s="163" t="s">
        <v>218</v>
      </c>
      <c r="AQ254" s="163" t="s">
        <v>218</v>
      </c>
      <c r="AR254" s="260"/>
      <c r="AS254" s="290">
        <f t="shared" si="232"/>
        <v>19244</v>
      </c>
      <c r="AT254" s="165"/>
      <c r="AU254" s="164">
        <f t="shared" si="252"/>
        <v>46756</v>
      </c>
      <c r="AV254" s="162">
        <f t="shared" si="242"/>
        <v>8884</v>
      </c>
      <c r="AW254" s="163">
        <f t="shared" si="233"/>
        <v>2448160</v>
      </c>
      <c r="AX254" s="163" t="s">
        <v>218</v>
      </c>
      <c r="AY254" s="163" t="s">
        <v>218</v>
      </c>
      <c r="AZ254" s="163" t="s">
        <v>218</v>
      </c>
      <c r="BA254" s="260"/>
      <c r="BB254" s="291">
        <f t="shared" si="234"/>
        <v>25750</v>
      </c>
      <c r="BD254" s="163" cm="1">
        <f t="array" ref="BD254">+ROUND(AVERAGE(SMALL((G254,M254,S254),{1;2})),0)</f>
        <v>40250</v>
      </c>
      <c r="BE254" s="163">
        <f t="shared" si="201"/>
        <v>7648</v>
      </c>
      <c r="BF254" s="163">
        <f t="shared" si="257"/>
        <v>2107512</v>
      </c>
      <c r="BG254" s="163" t="s">
        <v>218</v>
      </c>
      <c r="BH254" s="163" t="s">
        <v>218</v>
      </c>
      <c r="BI254" s="163" t="s">
        <v>218</v>
      </c>
      <c r="BK254" s="166">
        <f t="shared" si="253"/>
        <v>57350</v>
      </c>
      <c r="BL254" s="167">
        <f t="shared" si="215"/>
        <v>10897</v>
      </c>
      <c r="BM254" s="296">
        <f t="shared" si="263"/>
        <v>3002868</v>
      </c>
      <c r="BN254" s="166" t="e">
        <f t="shared" si="262"/>
        <v>#DIV/0!</v>
      </c>
      <c r="BO254" s="167" t="e">
        <f t="shared" si="243"/>
        <v>#DIV/0!</v>
      </c>
      <c r="BP254" s="296">
        <v>0</v>
      </c>
      <c r="BR254" s="168">
        <f t="shared" si="259"/>
        <v>17100</v>
      </c>
      <c r="BS254" s="169">
        <f t="shared" si="246"/>
        <v>31733</v>
      </c>
      <c r="BT254" s="170">
        <f t="shared" si="247"/>
        <v>65933</v>
      </c>
      <c r="BU254" s="168" t="e">
        <f t="shared" si="258"/>
        <v>#DIV/0!</v>
      </c>
      <c r="BV254" s="169" t="e">
        <f t="shared" si="244"/>
        <v>#VALUE!</v>
      </c>
      <c r="BW254" s="170" t="e">
        <f t="shared" si="245"/>
        <v>#DIV/0!</v>
      </c>
    </row>
    <row r="255" spans="2:75" s="131" customFormat="1" ht="39" customHeight="1" x14ac:dyDescent="0.25">
      <c r="B255" s="334">
        <v>235</v>
      </c>
      <c r="C255" s="505"/>
      <c r="D255" s="206" t="s">
        <v>173</v>
      </c>
      <c r="E255" s="505"/>
      <c r="F255" s="206">
        <v>42</v>
      </c>
      <c r="G255" s="204">
        <v>41800</v>
      </c>
      <c r="H255" s="200">
        <f t="shared" si="235"/>
        <v>7942</v>
      </c>
      <c r="I255" s="201">
        <f t="shared" si="236"/>
        <v>2089164</v>
      </c>
      <c r="J255" s="468"/>
      <c r="K255" s="468"/>
      <c r="L255" s="539"/>
      <c r="M255" s="257">
        <f t="shared" si="254"/>
        <v>48700</v>
      </c>
      <c r="N255" s="201">
        <f t="shared" si="255"/>
        <v>9253</v>
      </c>
      <c r="O255" s="201">
        <v>2045400</v>
      </c>
      <c r="P255" s="468"/>
      <c r="Q255" s="468"/>
      <c r="R255" s="539"/>
      <c r="S255" s="261"/>
      <c r="T255" s="204">
        <f t="shared" si="237"/>
        <v>0</v>
      </c>
      <c r="U255" s="204">
        <f t="shared" si="238"/>
        <v>0</v>
      </c>
      <c r="V255" s="204"/>
      <c r="W255" s="205">
        <f t="shared" si="239"/>
        <v>0</v>
      </c>
      <c r="X255" s="203">
        <f t="shared" si="240"/>
        <v>0</v>
      </c>
      <c r="Y255" s="556"/>
      <c r="Z255" s="557"/>
      <c r="AA255" s="558"/>
      <c r="AB255" s="556"/>
      <c r="AC255" s="557"/>
      <c r="AD255" s="558"/>
      <c r="AE255" s="164" cm="1">
        <f t="array" ref="AE255">+ROUND(AVERAGE(SMALL((G255,M255,S255,Y255),{1;2})),0)</f>
        <v>45250</v>
      </c>
      <c r="AF255" s="162">
        <f t="shared" si="180"/>
        <v>8598</v>
      </c>
      <c r="AG255" s="163">
        <f t="shared" si="256"/>
        <v>2261616</v>
      </c>
      <c r="AH255" s="313"/>
      <c r="AI255" s="314"/>
      <c r="AJ255" s="329"/>
      <c r="AK255" s="326"/>
      <c r="AL255" s="162">
        <f t="shared" si="251"/>
        <v>45250</v>
      </c>
      <c r="AM255" s="163">
        <f t="shared" si="241"/>
        <v>8598</v>
      </c>
      <c r="AN255" s="163">
        <f t="shared" si="231"/>
        <v>2261616</v>
      </c>
      <c r="AO255" s="163" t="s">
        <v>218</v>
      </c>
      <c r="AP255" s="163" t="s">
        <v>218</v>
      </c>
      <c r="AQ255" s="163" t="s">
        <v>218</v>
      </c>
      <c r="AR255" s="260"/>
      <c r="AS255" s="290">
        <f t="shared" si="232"/>
        <v>-3318</v>
      </c>
      <c r="AT255" s="165"/>
      <c r="AU255" s="164">
        <f t="shared" si="252"/>
        <v>45118</v>
      </c>
      <c r="AV255" s="162">
        <f t="shared" si="242"/>
        <v>8572</v>
      </c>
      <c r="AW255" s="163">
        <f t="shared" si="233"/>
        <v>2254980</v>
      </c>
      <c r="AX255" s="163" t="s">
        <v>218</v>
      </c>
      <c r="AY255" s="163" t="s">
        <v>218</v>
      </c>
      <c r="AZ255" s="163" t="s">
        <v>218</v>
      </c>
      <c r="BA255" s="260"/>
      <c r="BB255" s="291">
        <f t="shared" si="234"/>
        <v>-3450</v>
      </c>
      <c r="BD255" s="163" cm="1">
        <f t="array" ref="BD255">+ROUND(AVERAGE(SMALL((G255,M255,S255),{1;2})),0)</f>
        <v>45250</v>
      </c>
      <c r="BE255" s="163">
        <f t="shared" ref="BE255:BE318" si="264">+ROUND(BD255*19%,0)</f>
        <v>8598</v>
      </c>
      <c r="BF255" s="163">
        <f t="shared" si="257"/>
        <v>2261616</v>
      </c>
      <c r="BG255" s="163" t="s">
        <v>218</v>
      </c>
      <c r="BH255" s="163" t="s">
        <v>218</v>
      </c>
      <c r="BI255" s="163" t="s">
        <v>218</v>
      </c>
      <c r="BK255" s="166">
        <f t="shared" si="253"/>
        <v>45250</v>
      </c>
      <c r="BL255" s="167">
        <f t="shared" si="215"/>
        <v>8598</v>
      </c>
      <c r="BM255" s="296">
        <f t="shared" si="263"/>
        <v>2261616</v>
      </c>
      <c r="BN255" s="166" t="e">
        <f t="shared" si="262"/>
        <v>#DIV/0!</v>
      </c>
      <c r="BO255" s="167" t="e">
        <f t="shared" si="243"/>
        <v>#DIV/0!</v>
      </c>
      <c r="BP255" s="296">
        <v>0</v>
      </c>
      <c r="BR255" s="168">
        <f t="shared" si="259"/>
        <v>4879</v>
      </c>
      <c r="BS255" s="169">
        <f t="shared" si="246"/>
        <v>40371</v>
      </c>
      <c r="BT255" s="170">
        <f t="shared" si="247"/>
        <v>50129</v>
      </c>
      <c r="BU255" s="168" t="e">
        <f t="shared" si="258"/>
        <v>#DIV/0!</v>
      </c>
      <c r="BV255" s="169" t="e">
        <f t="shared" si="244"/>
        <v>#VALUE!</v>
      </c>
      <c r="BW255" s="170" t="e">
        <f t="shared" si="245"/>
        <v>#DIV/0!</v>
      </c>
    </row>
    <row r="256" spans="2:75" s="131" customFormat="1" ht="39" customHeight="1" x14ac:dyDescent="0.25">
      <c r="B256" s="334">
        <v>236</v>
      </c>
      <c r="C256" s="505"/>
      <c r="D256" s="206" t="s">
        <v>174</v>
      </c>
      <c r="E256" s="505"/>
      <c r="F256" s="206">
        <v>52</v>
      </c>
      <c r="G256" s="204">
        <v>38500</v>
      </c>
      <c r="H256" s="200">
        <f t="shared" si="235"/>
        <v>7315</v>
      </c>
      <c r="I256" s="201">
        <f t="shared" si="236"/>
        <v>2382380</v>
      </c>
      <c r="J256" s="468"/>
      <c r="K256" s="468"/>
      <c r="L256" s="539"/>
      <c r="M256" s="257">
        <f t="shared" si="254"/>
        <v>48700</v>
      </c>
      <c r="N256" s="201">
        <f t="shared" si="255"/>
        <v>9253</v>
      </c>
      <c r="O256" s="201">
        <v>2532400</v>
      </c>
      <c r="P256" s="468"/>
      <c r="Q256" s="468"/>
      <c r="R256" s="539"/>
      <c r="S256" s="261">
        <v>31800</v>
      </c>
      <c r="T256" s="204">
        <f t="shared" si="237"/>
        <v>6042</v>
      </c>
      <c r="U256" s="204">
        <f t="shared" si="238"/>
        <v>1967784</v>
      </c>
      <c r="V256" s="204"/>
      <c r="W256" s="205">
        <f t="shared" si="239"/>
        <v>0</v>
      </c>
      <c r="X256" s="203">
        <f t="shared" si="240"/>
        <v>0</v>
      </c>
      <c r="Y256" s="556"/>
      <c r="Z256" s="557"/>
      <c r="AA256" s="558"/>
      <c r="AB256" s="556"/>
      <c r="AC256" s="557"/>
      <c r="AD256" s="558"/>
      <c r="AE256" s="164" cm="1">
        <f t="array" ref="AE256">+ROUND(AVERAGE(SMALL((G256,M256,S256,Y256),{1;2})),0)</f>
        <v>35150</v>
      </c>
      <c r="AF256" s="162">
        <f t="shared" si="180"/>
        <v>6679</v>
      </c>
      <c r="AG256" s="163">
        <f t="shared" si="256"/>
        <v>2175108</v>
      </c>
      <c r="AH256" s="313"/>
      <c r="AI256" s="314"/>
      <c r="AJ256" s="329"/>
      <c r="AK256" s="326"/>
      <c r="AL256" s="162">
        <f t="shared" si="251"/>
        <v>39667</v>
      </c>
      <c r="AM256" s="163">
        <f t="shared" si="241"/>
        <v>7537</v>
      </c>
      <c r="AN256" s="163">
        <f t="shared" si="231"/>
        <v>2454608</v>
      </c>
      <c r="AO256" s="163" t="s">
        <v>218</v>
      </c>
      <c r="AP256" s="163" t="s">
        <v>218</v>
      </c>
      <c r="AQ256" s="163" t="s">
        <v>218</v>
      </c>
      <c r="AR256" s="260"/>
      <c r="AS256" s="290">
        <f t="shared" si="232"/>
        <v>-567</v>
      </c>
      <c r="AT256" s="165"/>
      <c r="AU256" s="164">
        <f t="shared" si="252"/>
        <v>39067</v>
      </c>
      <c r="AV256" s="162">
        <f t="shared" si="242"/>
        <v>7423</v>
      </c>
      <c r="AW256" s="163">
        <f t="shared" si="233"/>
        <v>2417480</v>
      </c>
      <c r="AX256" s="163" t="s">
        <v>218</v>
      </c>
      <c r="AY256" s="163" t="s">
        <v>218</v>
      </c>
      <c r="AZ256" s="163" t="s">
        <v>218</v>
      </c>
      <c r="BA256" s="260"/>
      <c r="BB256" s="291">
        <f t="shared" si="234"/>
        <v>3350</v>
      </c>
      <c r="BD256" s="163" cm="1">
        <f t="array" ref="BD256">+ROUND(AVERAGE(SMALL((G256,M256,S256),{1;2})),0)</f>
        <v>35150</v>
      </c>
      <c r="BE256" s="163">
        <f t="shared" si="264"/>
        <v>6679</v>
      </c>
      <c r="BF256" s="163">
        <f t="shared" si="257"/>
        <v>2175108</v>
      </c>
      <c r="BG256" s="163" t="s">
        <v>218</v>
      </c>
      <c r="BH256" s="163" t="s">
        <v>218</v>
      </c>
      <c r="BI256" s="163" t="s">
        <v>218</v>
      </c>
      <c r="BK256" s="166">
        <f t="shared" si="253"/>
        <v>43600</v>
      </c>
      <c r="BL256" s="167">
        <f t="shared" si="215"/>
        <v>8284</v>
      </c>
      <c r="BM256" s="296">
        <f t="shared" si="263"/>
        <v>2697968</v>
      </c>
      <c r="BN256" s="166" t="e">
        <f t="shared" si="262"/>
        <v>#DIV/0!</v>
      </c>
      <c r="BO256" s="167" t="e">
        <f t="shared" si="243"/>
        <v>#DIV/0!</v>
      </c>
      <c r="BP256" s="296">
        <v>0</v>
      </c>
      <c r="BR256" s="168">
        <f t="shared" si="259"/>
        <v>8510</v>
      </c>
      <c r="BS256" s="169">
        <f t="shared" si="246"/>
        <v>31157</v>
      </c>
      <c r="BT256" s="170">
        <f t="shared" si="247"/>
        <v>48177</v>
      </c>
      <c r="BU256" s="168" t="e">
        <f t="shared" si="258"/>
        <v>#DIV/0!</v>
      </c>
      <c r="BV256" s="169" t="e">
        <f t="shared" si="244"/>
        <v>#VALUE!</v>
      </c>
      <c r="BW256" s="170" t="e">
        <f t="shared" si="245"/>
        <v>#DIV/0!</v>
      </c>
    </row>
    <row r="257" spans="2:75" s="131" customFormat="1" ht="39" customHeight="1" x14ac:dyDescent="0.25">
      <c r="B257" s="334">
        <v>237</v>
      </c>
      <c r="C257" s="505"/>
      <c r="D257" s="206" t="s">
        <v>175</v>
      </c>
      <c r="E257" s="505"/>
      <c r="F257" s="206">
        <v>46</v>
      </c>
      <c r="G257" s="204">
        <v>46200</v>
      </c>
      <c r="H257" s="200">
        <f t="shared" si="235"/>
        <v>8778</v>
      </c>
      <c r="I257" s="201">
        <f t="shared" si="236"/>
        <v>2528988</v>
      </c>
      <c r="J257" s="468"/>
      <c r="K257" s="468"/>
      <c r="L257" s="539"/>
      <c r="M257" s="257">
        <f t="shared" si="254"/>
        <v>48700</v>
      </c>
      <c r="N257" s="201">
        <f t="shared" si="255"/>
        <v>9253</v>
      </c>
      <c r="O257" s="201">
        <v>2240200</v>
      </c>
      <c r="P257" s="468"/>
      <c r="Q257" s="468"/>
      <c r="R257" s="539"/>
      <c r="S257" s="261"/>
      <c r="T257" s="204">
        <f t="shared" si="237"/>
        <v>0</v>
      </c>
      <c r="U257" s="204">
        <f t="shared" si="238"/>
        <v>0</v>
      </c>
      <c r="V257" s="204"/>
      <c r="W257" s="205">
        <f t="shared" si="239"/>
        <v>0</v>
      </c>
      <c r="X257" s="203">
        <f t="shared" si="240"/>
        <v>0</v>
      </c>
      <c r="Y257" s="556"/>
      <c r="Z257" s="557"/>
      <c r="AA257" s="558"/>
      <c r="AB257" s="556"/>
      <c r="AC257" s="557"/>
      <c r="AD257" s="558"/>
      <c r="AE257" s="164" cm="1">
        <f t="array" ref="AE257">+ROUND(AVERAGE(SMALL((G257,M257,S257,Y257),{1;2})),0)</f>
        <v>47450</v>
      </c>
      <c r="AF257" s="162">
        <f t="shared" si="180"/>
        <v>9016</v>
      </c>
      <c r="AG257" s="163">
        <f t="shared" si="256"/>
        <v>2597436</v>
      </c>
      <c r="AH257" s="313"/>
      <c r="AI257" s="314"/>
      <c r="AJ257" s="329"/>
      <c r="AK257" s="326"/>
      <c r="AL257" s="162">
        <f t="shared" si="251"/>
        <v>47450</v>
      </c>
      <c r="AM257" s="163">
        <f t="shared" si="241"/>
        <v>9016</v>
      </c>
      <c r="AN257" s="163">
        <f t="shared" si="231"/>
        <v>2597436</v>
      </c>
      <c r="AO257" s="163" t="s">
        <v>218</v>
      </c>
      <c r="AP257" s="163" t="s">
        <v>218</v>
      </c>
      <c r="AQ257" s="163" t="s">
        <v>218</v>
      </c>
      <c r="AR257" s="260"/>
      <c r="AS257" s="290">
        <f t="shared" si="232"/>
        <v>-1234</v>
      </c>
      <c r="AT257" s="165"/>
      <c r="AU257" s="164">
        <f t="shared" si="252"/>
        <v>47434</v>
      </c>
      <c r="AV257" s="162">
        <f t="shared" si="242"/>
        <v>9012</v>
      </c>
      <c r="AW257" s="163">
        <f t="shared" si="233"/>
        <v>2596516</v>
      </c>
      <c r="AX257" s="163" t="s">
        <v>218</v>
      </c>
      <c r="AY257" s="163" t="s">
        <v>218</v>
      </c>
      <c r="AZ257" s="163" t="s">
        <v>218</v>
      </c>
      <c r="BA257" s="260"/>
      <c r="BB257" s="291">
        <f t="shared" si="234"/>
        <v>-1250</v>
      </c>
      <c r="BD257" s="163" cm="1">
        <f t="array" ref="BD257">+ROUND(AVERAGE(SMALL((G257,M257,S257),{1;2})),0)</f>
        <v>47450</v>
      </c>
      <c r="BE257" s="163">
        <f t="shared" si="264"/>
        <v>9016</v>
      </c>
      <c r="BF257" s="163">
        <f t="shared" si="257"/>
        <v>2597436</v>
      </c>
      <c r="BG257" s="163" t="s">
        <v>218</v>
      </c>
      <c r="BH257" s="163" t="s">
        <v>218</v>
      </c>
      <c r="BI257" s="163" t="s">
        <v>218</v>
      </c>
      <c r="BK257" s="166">
        <f t="shared" si="253"/>
        <v>47450</v>
      </c>
      <c r="BL257" s="167">
        <f t="shared" si="215"/>
        <v>9016</v>
      </c>
      <c r="BM257" s="296">
        <f t="shared" si="263"/>
        <v>2597436</v>
      </c>
      <c r="BN257" s="166" t="e">
        <f t="shared" si="262"/>
        <v>#DIV/0!</v>
      </c>
      <c r="BO257" s="167" t="e">
        <f t="shared" si="243"/>
        <v>#DIV/0!</v>
      </c>
      <c r="BP257" s="296">
        <v>0</v>
      </c>
      <c r="BR257" s="168">
        <f t="shared" si="259"/>
        <v>1768</v>
      </c>
      <c r="BS257" s="169">
        <f t="shared" si="246"/>
        <v>45682</v>
      </c>
      <c r="BT257" s="170">
        <f t="shared" si="247"/>
        <v>49218</v>
      </c>
      <c r="BU257" s="168" t="e">
        <f t="shared" si="258"/>
        <v>#DIV/0!</v>
      </c>
      <c r="BV257" s="169" t="e">
        <f t="shared" si="244"/>
        <v>#VALUE!</v>
      </c>
      <c r="BW257" s="170" t="e">
        <f t="shared" si="245"/>
        <v>#DIV/0!</v>
      </c>
    </row>
    <row r="258" spans="2:75" s="131" customFormat="1" ht="39" customHeight="1" x14ac:dyDescent="0.25">
      <c r="B258" s="334">
        <v>238</v>
      </c>
      <c r="C258" s="505"/>
      <c r="D258" s="206" t="s">
        <v>176</v>
      </c>
      <c r="E258" s="505"/>
      <c r="F258" s="206">
        <v>46</v>
      </c>
      <c r="G258" s="204">
        <v>41800</v>
      </c>
      <c r="H258" s="200">
        <f t="shared" si="235"/>
        <v>7942</v>
      </c>
      <c r="I258" s="201">
        <f t="shared" si="236"/>
        <v>2288132</v>
      </c>
      <c r="J258" s="468"/>
      <c r="K258" s="468"/>
      <c r="L258" s="539"/>
      <c r="M258" s="257">
        <f t="shared" si="254"/>
        <v>48700</v>
      </c>
      <c r="N258" s="201">
        <f t="shared" si="255"/>
        <v>9253</v>
      </c>
      <c r="O258" s="201">
        <v>2240200</v>
      </c>
      <c r="P258" s="468"/>
      <c r="Q258" s="468"/>
      <c r="R258" s="539"/>
      <c r="S258" s="261">
        <v>31800</v>
      </c>
      <c r="T258" s="204">
        <f t="shared" si="237"/>
        <v>6042</v>
      </c>
      <c r="U258" s="204">
        <f t="shared" si="238"/>
        <v>1740732</v>
      </c>
      <c r="V258" s="204"/>
      <c r="W258" s="205">
        <f t="shared" si="239"/>
        <v>0</v>
      </c>
      <c r="X258" s="203">
        <f t="shared" si="240"/>
        <v>0</v>
      </c>
      <c r="Y258" s="556"/>
      <c r="Z258" s="557"/>
      <c r="AA258" s="558"/>
      <c r="AB258" s="556"/>
      <c r="AC258" s="557"/>
      <c r="AD258" s="558"/>
      <c r="AE258" s="164" cm="1">
        <f t="array" ref="AE258">+ROUND(AVERAGE(SMALL((G258,M258,S258,Y258),{1;2})),0)</f>
        <v>36800</v>
      </c>
      <c r="AF258" s="162">
        <f t="shared" si="180"/>
        <v>6992</v>
      </c>
      <c r="AG258" s="163">
        <f t="shared" si="256"/>
        <v>2014432</v>
      </c>
      <c r="AH258" s="313"/>
      <c r="AI258" s="314"/>
      <c r="AJ258" s="329"/>
      <c r="AK258" s="326"/>
      <c r="AL258" s="162">
        <f t="shared" si="251"/>
        <v>40767</v>
      </c>
      <c r="AM258" s="163">
        <f t="shared" si="241"/>
        <v>7746</v>
      </c>
      <c r="AN258" s="163">
        <f t="shared" si="231"/>
        <v>2231598</v>
      </c>
      <c r="AO258" s="163" t="s">
        <v>218</v>
      </c>
      <c r="AP258" s="163" t="s">
        <v>218</v>
      </c>
      <c r="AQ258" s="163" t="s">
        <v>218</v>
      </c>
      <c r="AR258" s="260"/>
      <c r="AS258" s="290">
        <f t="shared" si="232"/>
        <v>1648</v>
      </c>
      <c r="AT258" s="165"/>
      <c r="AU258" s="164">
        <f t="shared" si="252"/>
        <v>40152</v>
      </c>
      <c r="AV258" s="162">
        <f t="shared" si="242"/>
        <v>7629</v>
      </c>
      <c r="AW258" s="163">
        <f t="shared" si="233"/>
        <v>2197926</v>
      </c>
      <c r="AX258" s="163" t="s">
        <v>218</v>
      </c>
      <c r="AY258" s="163" t="s">
        <v>218</v>
      </c>
      <c r="AZ258" s="163" t="s">
        <v>218</v>
      </c>
      <c r="BA258" s="260"/>
      <c r="BB258" s="291">
        <f t="shared" si="234"/>
        <v>5000</v>
      </c>
      <c r="BD258" s="163" cm="1">
        <f t="array" ref="BD258">+ROUND(AVERAGE(SMALL((G258,M258,S258),{1;2})),0)</f>
        <v>36800</v>
      </c>
      <c r="BE258" s="163">
        <f t="shared" si="264"/>
        <v>6992</v>
      </c>
      <c r="BF258" s="163">
        <f t="shared" si="257"/>
        <v>2014432</v>
      </c>
      <c r="BG258" s="163" t="s">
        <v>218</v>
      </c>
      <c r="BH258" s="163" t="s">
        <v>218</v>
      </c>
      <c r="BI258" s="163" t="s">
        <v>218</v>
      </c>
      <c r="BK258" s="166">
        <f t="shared" si="253"/>
        <v>45250</v>
      </c>
      <c r="BL258" s="167">
        <f t="shared" si="215"/>
        <v>8598</v>
      </c>
      <c r="BM258" s="296">
        <f t="shared" si="263"/>
        <v>2477008</v>
      </c>
      <c r="BN258" s="166" t="e">
        <f t="shared" si="262"/>
        <v>#DIV/0!</v>
      </c>
      <c r="BO258" s="167" t="e">
        <f t="shared" si="243"/>
        <v>#DIV/0!</v>
      </c>
      <c r="BP258" s="296">
        <v>0</v>
      </c>
      <c r="BR258" s="168">
        <f t="shared" si="259"/>
        <v>8497</v>
      </c>
      <c r="BS258" s="169">
        <f t="shared" si="246"/>
        <v>32270</v>
      </c>
      <c r="BT258" s="170">
        <f t="shared" si="247"/>
        <v>49264</v>
      </c>
      <c r="BU258" s="168" t="e">
        <f t="shared" si="258"/>
        <v>#DIV/0!</v>
      </c>
      <c r="BV258" s="169" t="e">
        <f t="shared" si="244"/>
        <v>#VALUE!</v>
      </c>
      <c r="BW258" s="170" t="e">
        <f t="shared" si="245"/>
        <v>#DIV/0!</v>
      </c>
    </row>
    <row r="259" spans="2:75" s="131" customFormat="1" ht="39" customHeight="1" x14ac:dyDescent="0.25">
      <c r="B259" s="334">
        <v>239</v>
      </c>
      <c r="C259" s="505"/>
      <c r="D259" s="206" t="s">
        <v>177</v>
      </c>
      <c r="E259" s="505"/>
      <c r="F259" s="206">
        <v>18</v>
      </c>
      <c r="G259" s="204">
        <v>187000</v>
      </c>
      <c r="H259" s="200">
        <f t="shared" si="235"/>
        <v>35530</v>
      </c>
      <c r="I259" s="201">
        <f t="shared" si="236"/>
        <v>4005540</v>
      </c>
      <c r="J259" s="468"/>
      <c r="K259" s="468"/>
      <c r="L259" s="539"/>
      <c r="M259" s="257">
        <f t="shared" si="254"/>
        <v>48700</v>
      </c>
      <c r="N259" s="201">
        <f t="shared" si="255"/>
        <v>9253</v>
      </c>
      <c r="O259" s="201">
        <v>876600</v>
      </c>
      <c r="P259" s="468"/>
      <c r="Q259" s="468"/>
      <c r="R259" s="539"/>
      <c r="S259" s="261"/>
      <c r="T259" s="204">
        <f t="shared" si="237"/>
        <v>0</v>
      </c>
      <c r="U259" s="204">
        <f t="shared" si="238"/>
        <v>0</v>
      </c>
      <c r="V259" s="204"/>
      <c r="W259" s="205">
        <f t="shared" si="239"/>
        <v>0</v>
      </c>
      <c r="X259" s="203">
        <f t="shared" si="240"/>
        <v>0</v>
      </c>
      <c r="Y259" s="556"/>
      <c r="Z259" s="557"/>
      <c r="AA259" s="558"/>
      <c r="AB259" s="556"/>
      <c r="AC259" s="557"/>
      <c r="AD259" s="558"/>
      <c r="AE259" s="164" cm="1">
        <f t="array" ref="AE259">+ROUND(AVERAGE(SMALL((G259,M259,S259,Y259),{1;2})),0)</f>
        <v>117850</v>
      </c>
      <c r="AF259" s="162">
        <f t="shared" si="180"/>
        <v>22392</v>
      </c>
      <c r="AG259" s="163">
        <f t="shared" si="256"/>
        <v>2524356</v>
      </c>
      <c r="AH259" s="313"/>
      <c r="AI259" s="314"/>
      <c r="AJ259" s="329"/>
      <c r="AK259" s="326"/>
      <c r="AL259" s="162">
        <f t="shared" si="251"/>
        <v>117850</v>
      </c>
      <c r="AM259" s="163">
        <f t="shared" si="241"/>
        <v>22392</v>
      </c>
      <c r="AN259" s="163">
        <f t="shared" si="231"/>
        <v>2524356</v>
      </c>
      <c r="AO259" s="163" t="s">
        <v>218</v>
      </c>
      <c r="AP259" s="163" t="s">
        <v>218</v>
      </c>
      <c r="AQ259" s="163" t="s">
        <v>218</v>
      </c>
      <c r="AR259" s="260"/>
      <c r="AS259" s="290">
        <f t="shared" si="232"/>
        <v>91570</v>
      </c>
      <c r="AT259" s="165"/>
      <c r="AU259" s="164">
        <f t="shared" si="252"/>
        <v>95430</v>
      </c>
      <c r="AV259" s="162">
        <f t="shared" si="242"/>
        <v>18132</v>
      </c>
      <c r="AW259" s="163">
        <f t="shared" si="233"/>
        <v>2044116</v>
      </c>
      <c r="AX259" s="163" t="s">
        <v>218</v>
      </c>
      <c r="AY259" s="163" t="s">
        <v>218</v>
      </c>
      <c r="AZ259" s="163" t="s">
        <v>218</v>
      </c>
      <c r="BA259" s="260"/>
      <c r="BB259" s="291">
        <f t="shared" si="234"/>
        <v>69150</v>
      </c>
      <c r="BD259" s="163" cm="1">
        <f t="array" ref="BD259">+ROUND(AVERAGE(SMALL((G259,M259,S259),{1;2})),0)</f>
        <v>117850</v>
      </c>
      <c r="BE259" s="163">
        <f t="shared" si="264"/>
        <v>22392</v>
      </c>
      <c r="BF259" s="163">
        <f t="shared" ref="BF259:BF264" si="265">ROUND((BD259+BE259)*F259,0)</f>
        <v>2524356</v>
      </c>
      <c r="BG259" s="163" t="s">
        <v>218</v>
      </c>
      <c r="BH259" s="163" t="s">
        <v>218</v>
      </c>
      <c r="BI259" s="163" t="s">
        <v>218</v>
      </c>
      <c r="BK259" s="166">
        <f t="shared" si="253"/>
        <v>117850</v>
      </c>
      <c r="BL259" s="167">
        <f t="shared" si="215"/>
        <v>22392</v>
      </c>
      <c r="BM259" s="296">
        <f t="shared" si="263"/>
        <v>2524356</v>
      </c>
      <c r="BN259" s="166" t="e">
        <f t="shared" si="262"/>
        <v>#DIV/0!</v>
      </c>
      <c r="BO259" s="167" t="e">
        <f t="shared" si="243"/>
        <v>#DIV/0!</v>
      </c>
      <c r="BP259" s="296">
        <v>0</v>
      </c>
      <c r="BR259" s="168">
        <f t="shared" si="259"/>
        <v>97793</v>
      </c>
      <c r="BS259" s="169">
        <f t="shared" si="246"/>
        <v>20057</v>
      </c>
      <c r="BT259" s="170">
        <f t="shared" si="247"/>
        <v>215643</v>
      </c>
      <c r="BU259" s="168" t="e">
        <f t="shared" si="258"/>
        <v>#DIV/0!</v>
      </c>
      <c r="BV259" s="169" t="e">
        <f t="shared" si="244"/>
        <v>#VALUE!</v>
      </c>
      <c r="BW259" s="170" t="e">
        <f t="shared" si="245"/>
        <v>#DIV/0!</v>
      </c>
    </row>
    <row r="260" spans="2:75" s="131" customFormat="1" ht="39" customHeight="1" x14ac:dyDescent="0.25">
      <c r="B260" s="334">
        <v>240</v>
      </c>
      <c r="C260" s="505"/>
      <c r="D260" s="206" t="s">
        <v>178</v>
      </c>
      <c r="E260" s="505"/>
      <c r="F260" s="206">
        <v>16</v>
      </c>
      <c r="G260" s="204">
        <v>198000</v>
      </c>
      <c r="H260" s="200">
        <f t="shared" si="235"/>
        <v>37620</v>
      </c>
      <c r="I260" s="201">
        <f t="shared" si="236"/>
        <v>3769920</v>
      </c>
      <c r="J260" s="468"/>
      <c r="K260" s="468"/>
      <c r="L260" s="539"/>
      <c r="M260" s="257">
        <f t="shared" si="254"/>
        <v>48700</v>
      </c>
      <c r="N260" s="201">
        <f t="shared" si="255"/>
        <v>9253</v>
      </c>
      <c r="O260" s="201">
        <v>779200</v>
      </c>
      <c r="P260" s="468"/>
      <c r="Q260" s="468"/>
      <c r="R260" s="539"/>
      <c r="S260" s="261"/>
      <c r="T260" s="204">
        <f t="shared" si="237"/>
        <v>0</v>
      </c>
      <c r="U260" s="204">
        <f t="shared" si="238"/>
        <v>0</v>
      </c>
      <c r="V260" s="204"/>
      <c r="W260" s="205">
        <f t="shared" si="239"/>
        <v>0</v>
      </c>
      <c r="X260" s="203">
        <f t="shared" si="240"/>
        <v>0</v>
      </c>
      <c r="Y260" s="559"/>
      <c r="Z260" s="560"/>
      <c r="AA260" s="561"/>
      <c r="AB260" s="559"/>
      <c r="AC260" s="560"/>
      <c r="AD260" s="561"/>
      <c r="AE260" s="164" cm="1">
        <f t="array" ref="AE260">+ROUND(AVERAGE(SMALL((G260,M260,S260,Y260),{1;2})),0)</f>
        <v>123350</v>
      </c>
      <c r="AF260" s="162">
        <f t="shared" si="180"/>
        <v>23437</v>
      </c>
      <c r="AG260" s="163">
        <f t="shared" si="256"/>
        <v>2348592</v>
      </c>
      <c r="AH260" s="313"/>
      <c r="AI260" s="314"/>
      <c r="AJ260" s="329"/>
      <c r="AK260" s="326"/>
      <c r="AL260" s="162">
        <f t="shared" si="251"/>
        <v>123350</v>
      </c>
      <c r="AM260" s="163">
        <f t="shared" si="241"/>
        <v>23437</v>
      </c>
      <c r="AN260" s="163">
        <f t="shared" si="231"/>
        <v>2348592</v>
      </c>
      <c r="AO260" s="163" t="s">
        <v>218</v>
      </c>
      <c r="AP260" s="163" t="s">
        <v>218</v>
      </c>
      <c r="AQ260" s="163" t="s">
        <v>218</v>
      </c>
      <c r="AR260" s="260"/>
      <c r="AS260" s="290">
        <f t="shared" si="232"/>
        <v>99803</v>
      </c>
      <c r="AT260" s="165"/>
      <c r="AU260" s="164">
        <f t="shared" si="252"/>
        <v>98197</v>
      </c>
      <c r="AV260" s="162">
        <f t="shared" si="242"/>
        <v>18657</v>
      </c>
      <c r="AW260" s="163">
        <f t="shared" si="233"/>
        <v>1869664</v>
      </c>
      <c r="AX260" s="163" t="s">
        <v>218</v>
      </c>
      <c r="AY260" s="163" t="s">
        <v>218</v>
      </c>
      <c r="AZ260" s="163" t="s">
        <v>218</v>
      </c>
      <c r="BA260" s="260"/>
      <c r="BB260" s="291">
        <f t="shared" si="234"/>
        <v>74650</v>
      </c>
      <c r="BD260" s="163" cm="1">
        <f t="array" ref="BD260">+ROUND(AVERAGE(SMALL((G260,M260,S260),{1;2})),0)</f>
        <v>123350</v>
      </c>
      <c r="BE260" s="163">
        <f t="shared" si="264"/>
        <v>23437</v>
      </c>
      <c r="BF260" s="163">
        <f t="shared" si="265"/>
        <v>2348592</v>
      </c>
      <c r="BG260" s="163" t="s">
        <v>218</v>
      </c>
      <c r="BH260" s="163" t="s">
        <v>218</v>
      </c>
      <c r="BI260" s="163" t="s">
        <v>218</v>
      </c>
      <c r="BK260" s="166">
        <f t="shared" si="253"/>
        <v>123350</v>
      </c>
      <c r="BL260" s="167">
        <f t="shared" si="215"/>
        <v>23437</v>
      </c>
      <c r="BM260" s="296">
        <f t="shared" si="263"/>
        <v>2348592</v>
      </c>
      <c r="BN260" s="166" t="e">
        <f t="shared" si="262"/>
        <v>#DIV/0!</v>
      </c>
      <c r="BO260" s="167" t="e">
        <f t="shared" si="243"/>
        <v>#DIV/0!</v>
      </c>
      <c r="BP260" s="296">
        <v>0</v>
      </c>
      <c r="BR260" s="168">
        <f t="shared" si="259"/>
        <v>105571</v>
      </c>
      <c r="BS260" s="169">
        <f t="shared" si="246"/>
        <v>17779</v>
      </c>
      <c r="BT260" s="170">
        <f t="shared" si="247"/>
        <v>228921</v>
      </c>
      <c r="BU260" s="168" t="e">
        <f t="shared" si="258"/>
        <v>#DIV/0!</v>
      </c>
      <c r="BV260" s="169" t="e">
        <f t="shared" si="244"/>
        <v>#VALUE!</v>
      </c>
      <c r="BW260" s="170" t="e">
        <f t="shared" si="245"/>
        <v>#DIV/0!</v>
      </c>
    </row>
    <row r="261" spans="2:75" s="131" customFormat="1" ht="39" customHeight="1" x14ac:dyDescent="0.25">
      <c r="B261" s="334">
        <v>241</v>
      </c>
      <c r="C261" s="212" t="s">
        <v>207</v>
      </c>
      <c r="D261" s="212" t="s">
        <v>149</v>
      </c>
      <c r="E261" s="208" t="s">
        <v>142</v>
      </c>
      <c r="F261" s="213">
        <v>65</v>
      </c>
      <c r="G261" s="204">
        <v>1188000</v>
      </c>
      <c r="H261" s="200">
        <f t="shared" si="235"/>
        <v>225720</v>
      </c>
      <c r="I261" s="201">
        <f t="shared" si="236"/>
        <v>91891800</v>
      </c>
      <c r="J261" s="212" t="s">
        <v>218</v>
      </c>
      <c r="K261" s="212" t="s">
        <v>218</v>
      </c>
      <c r="L261" s="256" t="s">
        <v>218</v>
      </c>
      <c r="M261" s="257">
        <f t="shared" si="254"/>
        <v>1108923</v>
      </c>
      <c r="N261" s="201">
        <f>ROUND(M261*19%,0)</f>
        <v>210695</v>
      </c>
      <c r="O261" s="201">
        <v>72080000</v>
      </c>
      <c r="P261" s="212" t="s">
        <v>218</v>
      </c>
      <c r="Q261" s="212" t="s">
        <v>218</v>
      </c>
      <c r="R261" s="256" t="s">
        <v>218</v>
      </c>
      <c r="S261" s="261">
        <v>260000</v>
      </c>
      <c r="T261" s="204">
        <f t="shared" si="237"/>
        <v>49400</v>
      </c>
      <c r="U261" s="204">
        <f t="shared" si="238"/>
        <v>20111000</v>
      </c>
      <c r="V261" s="204"/>
      <c r="W261" s="205">
        <f t="shared" si="239"/>
        <v>0</v>
      </c>
      <c r="X261" s="203">
        <f t="shared" si="240"/>
        <v>0</v>
      </c>
      <c r="Y261" s="562" t="s">
        <v>218</v>
      </c>
      <c r="Z261" s="563"/>
      <c r="AA261" s="564"/>
      <c r="AB261" s="562" t="s">
        <v>218</v>
      </c>
      <c r="AC261" s="563"/>
      <c r="AD261" s="564"/>
      <c r="AE261" s="164" cm="1">
        <f t="array" ref="AE261">+ROUND(AVERAGE(SMALL((G261,M261,S261,Y261),{1;2})),0)</f>
        <v>684462</v>
      </c>
      <c r="AF261" s="162">
        <f t="shared" si="180"/>
        <v>130048</v>
      </c>
      <c r="AG261" s="163">
        <f t="shared" ref="AG261:AG262" si="266">ROUND((AE261+AF261)*F261,0)</f>
        <v>52943150</v>
      </c>
      <c r="AH261" s="313"/>
      <c r="AI261" s="314"/>
      <c r="AJ261" s="329"/>
      <c r="AK261" s="326"/>
      <c r="AL261" s="162">
        <f t="shared" si="251"/>
        <v>852308</v>
      </c>
      <c r="AM261" s="163">
        <f t="shared" si="241"/>
        <v>161939</v>
      </c>
      <c r="AN261" s="163">
        <f t="shared" si="231"/>
        <v>65926055</v>
      </c>
      <c r="AO261" s="163" t="s">
        <v>218</v>
      </c>
      <c r="AP261" s="163" t="s">
        <v>218</v>
      </c>
      <c r="AQ261" s="163" t="s">
        <v>218</v>
      </c>
      <c r="AR261" s="260"/>
      <c r="AS261" s="290">
        <f t="shared" si="232"/>
        <v>488324</v>
      </c>
      <c r="AT261" s="165"/>
      <c r="AU261" s="164">
        <f t="shared" si="252"/>
        <v>699676</v>
      </c>
      <c r="AV261" s="162">
        <f>+ROUND(AU261*19%,0)</f>
        <v>132938</v>
      </c>
      <c r="AW261" s="163">
        <f t="shared" si="233"/>
        <v>54119910</v>
      </c>
      <c r="AX261" s="163" t="s">
        <v>218</v>
      </c>
      <c r="AY261" s="163" t="s">
        <v>218</v>
      </c>
      <c r="AZ261" s="163" t="s">
        <v>218</v>
      </c>
      <c r="BA261" s="260"/>
      <c r="BB261" s="291">
        <f t="shared" si="234"/>
        <v>503538</v>
      </c>
      <c r="BD261" s="163" cm="1">
        <f t="array" ref="BD261">+ROUND(AVERAGE(SMALL((G261,M261,S261),{1;2})),0)</f>
        <v>684462</v>
      </c>
      <c r="BE261" s="163">
        <f t="shared" si="264"/>
        <v>130048</v>
      </c>
      <c r="BF261" s="163">
        <f t="shared" si="265"/>
        <v>52943150</v>
      </c>
      <c r="BG261" s="163" t="s">
        <v>218</v>
      </c>
      <c r="BH261" s="163" t="s">
        <v>218</v>
      </c>
      <c r="BI261" s="163" t="s">
        <v>218</v>
      </c>
      <c r="BK261" s="166">
        <f t="shared" si="253"/>
        <v>1148462</v>
      </c>
      <c r="BL261" s="167">
        <f t="shared" si="215"/>
        <v>218208</v>
      </c>
      <c r="BM261" s="296">
        <f t="shared" si="263"/>
        <v>88833550</v>
      </c>
      <c r="BN261" s="166" t="e">
        <f t="shared" si="262"/>
        <v>#DIV/0!</v>
      </c>
      <c r="BO261" s="167" t="e">
        <f t="shared" si="243"/>
        <v>#DIV/0!</v>
      </c>
      <c r="BP261" s="296">
        <v>0</v>
      </c>
      <c r="BR261" s="168">
        <f t="shared" si="259"/>
        <v>514475</v>
      </c>
      <c r="BS261" s="169">
        <f t="shared" si="246"/>
        <v>337833</v>
      </c>
      <c r="BT261" s="170">
        <f t="shared" si="247"/>
        <v>1366783</v>
      </c>
      <c r="BU261" s="168">
        <f t="shared" ref="BU261:BU298" si="267">ROUND(STDEVA(J261,P261,V261),0)</f>
        <v>0</v>
      </c>
      <c r="BV261" s="169" t="e">
        <f t="shared" si="244"/>
        <v>#VALUE!</v>
      </c>
      <c r="BW261" s="170" t="e">
        <f t="shared" si="245"/>
        <v>#VALUE!</v>
      </c>
    </row>
    <row r="262" spans="2:75" s="131" customFormat="1" ht="39" customHeight="1" x14ac:dyDescent="0.25">
      <c r="B262" s="334">
        <v>242</v>
      </c>
      <c r="C262" s="212" t="s">
        <v>208</v>
      </c>
      <c r="D262" s="212" t="s">
        <v>138</v>
      </c>
      <c r="E262" s="208" t="s">
        <v>139</v>
      </c>
      <c r="F262" s="213">
        <v>700</v>
      </c>
      <c r="G262" s="204">
        <v>66000</v>
      </c>
      <c r="H262" s="200">
        <f t="shared" si="235"/>
        <v>12540</v>
      </c>
      <c r="I262" s="201">
        <f t="shared" si="236"/>
        <v>54978000</v>
      </c>
      <c r="J262" s="212" t="s">
        <v>218</v>
      </c>
      <c r="K262" s="212" t="s">
        <v>218</v>
      </c>
      <c r="L262" s="256" t="s">
        <v>218</v>
      </c>
      <c r="M262" s="257">
        <f t="shared" si="254"/>
        <v>69571</v>
      </c>
      <c r="N262" s="201">
        <f>ROUND(M262*19%,0)</f>
        <v>13218</v>
      </c>
      <c r="O262" s="201">
        <v>48700000</v>
      </c>
      <c r="P262" s="212" t="s">
        <v>218</v>
      </c>
      <c r="Q262" s="212" t="s">
        <v>218</v>
      </c>
      <c r="R262" s="256" t="s">
        <v>218</v>
      </c>
      <c r="S262" s="261">
        <v>50000</v>
      </c>
      <c r="T262" s="204">
        <f t="shared" si="237"/>
        <v>9500</v>
      </c>
      <c r="U262" s="204">
        <f t="shared" si="238"/>
        <v>41650000</v>
      </c>
      <c r="V262" s="204"/>
      <c r="W262" s="205">
        <f t="shared" si="239"/>
        <v>0</v>
      </c>
      <c r="X262" s="203">
        <f t="shared" si="240"/>
        <v>0</v>
      </c>
      <c r="Y262" s="562" t="s">
        <v>218</v>
      </c>
      <c r="Z262" s="563"/>
      <c r="AA262" s="564"/>
      <c r="AB262" s="562" t="s">
        <v>218</v>
      </c>
      <c r="AC262" s="563"/>
      <c r="AD262" s="564"/>
      <c r="AE262" s="164" cm="1">
        <f t="array" ref="AE262">+ROUND(AVERAGE(SMALL((G262,M262,S262,Y262),{1;2})),0)</f>
        <v>58000</v>
      </c>
      <c r="AF262" s="162">
        <f t="shared" si="180"/>
        <v>11020</v>
      </c>
      <c r="AG262" s="163">
        <f t="shared" si="266"/>
        <v>48314000</v>
      </c>
      <c r="AH262" s="315"/>
      <c r="AI262" s="316"/>
      <c r="AJ262" s="330"/>
      <c r="AK262" s="326"/>
      <c r="AL262" s="162">
        <f t="shared" si="251"/>
        <v>61857</v>
      </c>
      <c r="AM262" s="163">
        <f>+ROUND(AL262*19%,0)</f>
        <v>11753</v>
      </c>
      <c r="AN262" s="163">
        <f t="shared" si="231"/>
        <v>51527000</v>
      </c>
      <c r="AO262" s="163" t="s">
        <v>218</v>
      </c>
      <c r="AP262" s="163" t="s">
        <v>218</v>
      </c>
      <c r="AQ262" s="163" t="s">
        <v>218</v>
      </c>
      <c r="AR262" s="260"/>
      <c r="AS262" s="290">
        <f t="shared" si="232"/>
        <v>4768</v>
      </c>
      <c r="AT262" s="165"/>
      <c r="AU262" s="164">
        <f t="shared" si="252"/>
        <v>61232</v>
      </c>
      <c r="AV262" s="162">
        <f t="shared" si="242"/>
        <v>11634</v>
      </c>
      <c r="AW262" s="163">
        <f t="shared" si="233"/>
        <v>51006200</v>
      </c>
      <c r="AX262" s="163" t="s">
        <v>218</v>
      </c>
      <c r="AY262" s="163" t="s">
        <v>218</v>
      </c>
      <c r="AZ262" s="163" t="s">
        <v>218</v>
      </c>
      <c r="BA262" s="260"/>
      <c r="BB262" s="291">
        <f t="shared" si="234"/>
        <v>8000</v>
      </c>
      <c r="BD262" s="163" cm="1">
        <f t="array" ref="BD262">+ROUND(AVERAGE(SMALL((G262,M262,S262),{1;2})),0)</f>
        <v>58000</v>
      </c>
      <c r="BE262" s="163">
        <f t="shared" si="264"/>
        <v>11020</v>
      </c>
      <c r="BF262" s="163">
        <f t="shared" si="265"/>
        <v>48314000</v>
      </c>
      <c r="BG262" s="163" t="s">
        <v>218</v>
      </c>
      <c r="BH262" s="163" t="s">
        <v>218</v>
      </c>
      <c r="BI262" s="163" t="s">
        <v>218</v>
      </c>
      <c r="BK262" s="166">
        <f t="shared" si="253"/>
        <v>67786</v>
      </c>
      <c r="BL262" s="167">
        <f t="shared" si="215"/>
        <v>12879</v>
      </c>
      <c r="BM262" s="296">
        <f t="shared" si="263"/>
        <v>56465500</v>
      </c>
      <c r="BN262" s="166" t="e">
        <f t="shared" si="262"/>
        <v>#DIV/0!</v>
      </c>
      <c r="BO262" s="167" t="e">
        <f t="shared" si="243"/>
        <v>#DIV/0!</v>
      </c>
      <c r="BP262" s="296">
        <v>0</v>
      </c>
      <c r="BR262" s="168">
        <f t="shared" si="259"/>
        <v>10423</v>
      </c>
      <c r="BS262" s="169">
        <f t="shared" si="246"/>
        <v>51434</v>
      </c>
      <c r="BT262" s="170">
        <f t="shared" si="247"/>
        <v>72280</v>
      </c>
      <c r="BU262" s="168">
        <f t="shared" si="267"/>
        <v>0</v>
      </c>
      <c r="BV262" s="169" t="e">
        <f t="shared" si="244"/>
        <v>#VALUE!</v>
      </c>
      <c r="BW262" s="170" t="e">
        <f t="shared" si="245"/>
        <v>#VALUE!</v>
      </c>
    </row>
    <row r="263" spans="2:75" s="131" customFormat="1" ht="39" customHeight="1" x14ac:dyDescent="0.25">
      <c r="B263" s="334">
        <v>243</v>
      </c>
      <c r="C263" s="505" t="s">
        <v>209</v>
      </c>
      <c r="D263" s="206" t="s">
        <v>145</v>
      </c>
      <c r="E263" s="505" t="s">
        <v>142</v>
      </c>
      <c r="F263" s="206">
        <v>8</v>
      </c>
      <c r="G263" s="204">
        <v>416764</v>
      </c>
      <c r="H263" s="200">
        <f t="shared" si="235"/>
        <v>79185</v>
      </c>
      <c r="I263" s="201">
        <f t="shared" si="236"/>
        <v>3967592</v>
      </c>
      <c r="J263" s="243">
        <v>513440</v>
      </c>
      <c r="K263" s="212">
        <f>ROUND(J263*19%,0)</f>
        <v>97554</v>
      </c>
      <c r="L263" s="254">
        <f>ROUND((J263+K263)*F263,0)</f>
        <v>4887952</v>
      </c>
      <c r="M263" s="344">
        <v>155800</v>
      </c>
      <c r="N263" s="344">
        <f>ROUND(M263*29%,0)</f>
        <v>45182</v>
      </c>
      <c r="O263" s="344">
        <f>M263*F263</f>
        <v>1246400</v>
      </c>
      <c r="P263" s="257">
        <f>ROUND(((R263/F263)-19%),0)</f>
        <v>175800</v>
      </c>
      <c r="Q263" s="201">
        <f>ROUND(P263*19%,0)</f>
        <v>33402</v>
      </c>
      <c r="R263" s="201">
        <v>1406400</v>
      </c>
      <c r="S263" s="204"/>
      <c r="T263" s="204">
        <f t="shared" si="237"/>
        <v>0</v>
      </c>
      <c r="U263" s="204"/>
      <c r="V263" s="261">
        <v>125000</v>
      </c>
      <c r="W263" s="204">
        <f t="shared" ref="W263:W298" si="268">ROUND(V263*19%,0)</f>
        <v>23750</v>
      </c>
      <c r="X263" s="204">
        <f t="shared" ref="X263:X298" si="269">ROUND((V263+W263)*F263,0)</f>
        <v>1190000</v>
      </c>
      <c r="Y263" s="204">
        <v>263839</v>
      </c>
      <c r="Z263" s="204">
        <f>ROUND(Y263*19%,0)</f>
        <v>50129</v>
      </c>
      <c r="AA263" s="204">
        <f>ROUND(((Y263+Z263)*F263),0)</f>
        <v>2511744</v>
      </c>
      <c r="AB263" s="201">
        <v>305909</v>
      </c>
      <c r="AC263" s="200">
        <f>ROUND(AB263*19%,0)</f>
        <v>58123</v>
      </c>
      <c r="AD263" s="201">
        <f>ROUND(((AB263+AC263)*F263),0)</f>
        <v>2912256</v>
      </c>
      <c r="AE263" s="164">
        <f>ROUND(AVERAGE(G263,M263,Y263),0)</f>
        <v>278801</v>
      </c>
      <c r="AF263" s="162">
        <f t="shared" si="180"/>
        <v>52972</v>
      </c>
      <c r="AG263" s="163">
        <f t="shared" ref="AG263" si="270">ROUND((AE263+AF263)*F263,0)</f>
        <v>2654184</v>
      </c>
      <c r="AH263" s="163">
        <f>+ROUND(AVERAGE(J263,P263,V263,AB263),0)</f>
        <v>280037</v>
      </c>
      <c r="AI263" s="162">
        <f>+ROUND(AH263*19%,0)</f>
        <v>53207</v>
      </c>
      <c r="AJ263" s="328">
        <f>ROUND((AH263+AI263)*F263,0)</f>
        <v>2665952</v>
      </c>
      <c r="AK263" s="286"/>
      <c r="AL263" s="162">
        <f>ROUND(AVERAGE(G263,M263,Y263),0)</f>
        <v>278801</v>
      </c>
      <c r="AM263" s="163">
        <f>+ROUND(AL263*19%,0)</f>
        <v>52972</v>
      </c>
      <c r="AN263" s="163">
        <f t="shared" si="231"/>
        <v>2654184</v>
      </c>
      <c r="AO263" s="163">
        <f>ROUND(AVERAGE(J263,P263,V263,AB262),0)</f>
        <v>271413</v>
      </c>
      <c r="AP263" s="163">
        <f>+ROUND(AO263*19%,0)</f>
        <v>51568</v>
      </c>
      <c r="AQ263" s="163">
        <f t="shared" ref="AQ263:AQ294" si="271">ROUND((+AO263+AP263)*F263,0)</f>
        <v>2583848</v>
      </c>
      <c r="AR263" s="260"/>
      <c r="AS263" s="290">
        <f t="shared" si="232"/>
        <v>158974</v>
      </c>
      <c r="AT263" s="165"/>
      <c r="AU263" s="164">
        <f>ROUND(GEOMEAN(G263,M263,Y263),0)</f>
        <v>257790</v>
      </c>
      <c r="AV263" s="162">
        <f>+ROUND(AU263*19%,0)</f>
        <v>48980</v>
      </c>
      <c r="AW263" s="163">
        <f t="shared" si="233"/>
        <v>2454160</v>
      </c>
      <c r="AX263" s="163">
        <f t="shared" ref="AX263:AX298" si="272">ROUND(GEOMEAN(J263,P263,V263),0)</f>
        <v>224288</v>
      </c>
      <c r="AY263" s="163">
        <f>+ROUND(AX263*19%,0)</f>
        <v>42615</v>
      </c>
      <c r="AZ263" s="163">
        <f t="shared" ref="AZ263:AZ294" si="273">ROUND((AX263+AY263)*F263,0)</f>
        <v>2135224</v>
      </c>
      <c r="BA263" s="260"/>
      <c r="BB263" s="291">
        <f t="shared" si="234"/>
        <v>206944</v>
      </c>
      <c r="BD263" s="163" cm="1">
        <f t="array" ref="BD263">+ROUND(AVERAGE(SMALL((G263,M263,Y263),{1;2})),0)</f>
        <v>209820</v>
      </c>
      <c r="BE263" s="163">
        <f t="shared" si="264"/>
        <v>39866</v>
      </c>
      <c r="BF263" s="163">
        <f t="shared" si="265"/>
        <v>1997488</v>
      </c>
      <c r="BG263" s="163" cm="1">
        <f t="array" ref="BG263">+ROUND(AVERAGE(SMALL((J263,P263,V263,AB263),{1;2})),0)</f>
        <v>150400</v>
      </c>
      <c r="BH263" s="163">
        <f>+ROUND(BG263*19%,0)</f>
        <v>28576</v>
      </c>
      <c r="BI263" s="163">
        <f t="shared" ref="BI263:BI294" si="274">ROUND((BG263+BH263)*F263,0)</f>
        <v>1431808</v>
      </c>
      <c r="BK263" s="166">
        <f>ROUND(AVERAGE(M263,Y263),0)</f>
        <v>209820</v>
      </c>
      <c r="BL263" s="167">
        <f t="shared" si="215"/>
        <v>39866</v>
      </c>
      <c r="BM263" s="296">
        <f t="shared" si="263"/>
        <v>1997488</v>
      </c>
      <c r="BN263" s="166">
        <f>ROUND(AVERAGE(P263,V263,AB263),0)</f>
        <v>202236</v>
      </c>
      <c r="BO263" s="167">
        <f t="shared" si="243"/>
        <v>38425</v>
      </c>
      <c r="BP263" s="296">
        <f t="shared" ref="BP263:BP294" si="275">ROUND((BN263+BO263)*F263,0)</f>
        <v>1925288</v>
      </c>
      <c r="BR263" s="168">
        <f>ROUND(STDEVA(G263,M263,Y263),0)</f>
        <v>131124</v>
      </c>
      <c r="BS263" s="169">
        <f t="shared" si="246"/>
        <v>147677</v>
      </c>
      <c r="BT263" s="170">
        <f t="shared" si="247"/>
        <v>409925</v>
      </c>
      <c r="BU263" s="168">
        <f>ROUND(STDEVA(J263,P263,V263,AB263),0)</f>
        <v>173251</v>
      </c>
      <c r="BV263" s="169">
        <f t="shared" si="244"/>
        <v>98162</v>
      </c>
      <c r="BW263" s="170">
        <f t="shared" si="245"/>
        <v>444664</v>
      </c>
    </row>
    <row r="264" spans="2:75" s="131" customFormat="1" ht="39" customHeight="1" x14ac:dyDescent="0.25">
      <c r="B264" s="334">
        <v>244</v>
      </c>
      <c r="C264" s="505"/>
      <c r="D264" s="206" t="s">
        <v>146</v>
      </c>
      <c r="E264" s="505"/>
      <c r="F264" s="206">
        <v>38</v>
      </c>
      <c r="G264" s="204">
        <v>281634</v>
      </c>
      <c r="H264" s="200">
        <f t="shared" si="235"/>
        <v>53510</v>
      </c>
      <c r="I264" s="201">
        <f t="shared" si="236"/>
        <v>12735472</v>
      </c>
      <c r="J264" s="243">
        <v>364797</v>
      </c>
      <c r="K264" s="212">
        <f t="shared" ref="K264:K327" si="276">ROUND(J264*19%,0)</f>
        <v>69311</v>
      </c>
      <c r="L264" s="254">
        <f t="shared" ref="L264:L327" si="277">ROUND((J264+K264)*F264,0)</f>
        <v>16496104</v>
      </c>
      <c r="M264" s="344">
        <v>155800</v>
      </c>
      <c r="N264" s="344">
        <f t="shared" ref="N264:N327" si="278">ROUND(M264*29%,0)</f>
        <v>45182</v>
      </c>
      <c r="O264" s="344">
        <f t="shared" ref="O264:O299" si="279">M264*F264</f>
        <v>5920400</v>
      </c>
      <c r="P264" s="257">
        <f t="shared" ref="P264:P298" si="280">ROUND(((R264/F264)-19%),0)</f>
        <v>175800</v>
      </c>
      <c r="Q264" s="201">
        <f t="shared" ref="Q264:Q327" si="281">ROUND(P264*19%,0)</f>
        <v>33402</v>
      </c>
      <c r="R264" s="201">
        <v>6680400</v>
      </c>
      <c r="S264" s="204"/>
      <c r="T264" s="204">
        <f t="shared" si="237"/>
        <v>0</v>
      </c>
      <c r="U264" s="204"/>
      <c r="V264" s="261">
        <v>165000</v>
      </c>
      <c r="W264" s="204">
        <f t="shared" si="268"/>
        <v>31350</v>
      </c>
      <c r="X264" s="204">
        <f t="shared" si="269"/>
        <v>7461300</v>
      </c>
      <c r="Y264" s="204">
        <v>160681</v>
      </c>
      <c r="Z264" s="204">
        <f t="shared" ref="Z264:Z298" si="282">ROUND(Y264*19%,0)</f>
        <v>30529</v>
      </c>
      <c r="AA264" s="204">
        <f t="shared" ref="AA264:AA297" si="283">ROUND(((Y264+Z264)*F264),0)</f>
        <v>7265980</v>
      </c>
      <c r="AB264" s="201">
        <v>184345</v>
      </c>
      <c r="AC264" s="200">
        <f t="shared" ref="AC264:AC298" si="284">ROUND(AB264*19%,0)</f>
        <v>35026</v>
      </c>
      <c r="AD264" s="201">
        <f t="shared" ref="AD264:AD298" si="285">ROUND(((AB264+AC264)*F264),0)</f>
        <v>8336098</v>
      </c>
      <c r="AE264" s="164">
        <f t="shared" ref="AE264:AE298" si="286">ROUND(AVERAGE(G264,Y264),0)</f>
        <v>221158</v>
      </c>
      <c r="AF264" s="162">
        <f t="shared" si="180"/>
        <v>42020</v>
      </c>
      <c r="AG264" s="163">
        <f t="shared" ref="AG264:AG298" si="287">ROUND((AE264+AF264)*F264,0)</f>
        <v>10000764</v>
      </c>
      <c r="AH264" s="163">
        <f>+ROUND(AVERAGE(J264,P264,V264,AB264),0)</f>
        <v>222486</v>
      </c>
      <c r="AI264" s="162">
        <f t="shared" ref="AI264:AI335" si="288">+ROUND(AH264*19%,0)</f>
        <v>42272</v>
      </c>
      <c r="AJ264" s="328">
        <f t="shared" ref="AJ264:AJ299" si="289">ROUND((AH264+AI264)*F264,0)</f>
        <v>10060804</v>
      </c>
      <c r="AK264" s="286"/>
      <c r="AL264" s="162">
        <f t="shared" ref="AL264:AL327" si="290">ROUND(AVERAGE(G264,M264,Y264),0)</f>
        <v>199372</v>
      </c>
      <c r="AM264" s="163">
        <f t="shared" si="241"/>
        <v>37881</v>
      </c>
      <c r="AN264" s="163">
        <f t="shared" si="231"/>
        <v>9015614</v>
      </c>
      <c r="AO264" s="163">
        <f t="shared" ref="AO264:AO298" si="291">ROUND(AVERAGE(J264,P264,V264),0)</f>
        <v>235199</v>
      </c>
      <c r="AP264" s="163">
        <f t="shared" ref="AP264:AP298" si="292">+ROUND(AO264*19%,0)</f>
        <v>44688</v>
      </c>
      <c r="AQ264" s="163">
        <f t="shared" si="271"/>
        <v>10635706</v>
      </c>
      <c r="AR264" s="260"/>
      <c r="AS264" s="290">
        <f t="shared" si="232"/>
        <v>68906</v>
      </c>
      <c r="AT264" s="165"/>
      <c r="AU264" s="164">
        <f t="shared" ref="AU264:AU294" si="293">ROUND(GEOMEAN(G264,Y264),0)</f>
        <v>212728</v>
      </c>
      <c r="AV264" s="162">
        <f t="shared" si="242"/>
        <v>40418</v>
      </c>
      <c r="AW264" s="163">
        <f t="shared" si="233"/>
        <v>9619548</v>
      </c>
      <c r="AX264" s="163">
        <f t="shared" si="272"/>
        <v>219542</v>
      </c>
      <c r="AY264" s="163">
        <f t="shared" ref="AY264:AY298" si="294">+ROUND(AX264*19%,0)</f>
        <v>41713</v>
      </c>
      <c r="AZ264" s="163">
        <f t="shared" si="273"/>
        <v>9927690</v>
      </c>
      <c r="BA264" s="260"/>
      <c r="BB264" s="291">
        <f t="shared" si="234"/>
        <v>123393</v>
      </c>
      <c r="BD264" s="163" cm="1">
        <f t="array" ref="BD264">+ROUND(AVERAGE(SMALL((G264,M264,Y264),{1;2})),0)</f>
        <v>158241</v>
      </c>
      <c r="BE264" s="163">
        <f t="shared" si="264"/>
        <v>30066</v>
      </c>
      <c r="BF264" s="163">
        <f t="shared" si="265"/>
        <v>7155666</v>
      </c>
      <c r="BG264" s="163" cm="1">
        <f t="array" ref="BG264">+ROUND(AVERAGE(SMALL((J264,P264,V264,AB264),{1;2})),0)</f>
        <v>170400</v>
      </c>
      <c r="BH264" s="163">
        <f t="shared" ref="BH264:BH299" si="295">+ROUND(BG264*19%,0)</f>
        <v>32376</v>
      </c>
      <c r="BI264" s="163">
        <f t="shared" si="274"/>
        <v>7705488</v>
      </c>
      <c r="BK264" s="166">
        <f t="shared" ref="BK264:BK327" si="296">ROUND(AVERAGE(M264,Y264),0)</f>
        <v>158241</v>
      </c>
      <c r="BL264" s="167">
        <f t="shared" si="215"/>
        <v>30066</v>
      </c>
      <c r="BM264" s="296">
        <f t="shared" si="263"/>
        <v>7155666</v>
      </c>
      <c r="BN264" s="166">
        <f>ROUND(AVERAGE(P264,V264,AB264),0)</f>
        <v>175048</v>
      </c>
      <c r="BO264" s="167">
        <f t="shared" si="243"/>
        <v>33259</v>
      </c>
      <c r="BP264" s="296">
        <f t="shared" si="275"/>
        <v>7915666</v>
      </c>
      <c r="BR264" s="168">
        <f t="shared" ref="BR264:BR327" si="297">ROUND(STDEVA(G264,M264,Y264),0)</f>
        <v>71283</v>
      </c>
      <c r="BS264" s="169">
        <f t="shared" si="246"/>
        <v>128089</v>
      </c>
      <c r="BT264" s="170">
        <f t="shared" si="247"/>
        <v>270655</v>
      </c>
      <c r="BU264" s="168">
        <f t="shared" si="267"/>
        <v>112365</v>
      </c>
      <c r="BV264" s="169">
        <f t="shared" ref="BV264:BV298" si="298">+AO264-BU264</f>
        <v>122834</v>
      </c>
      <c r="BW264" s="170">
        <f t="shared" ref="BW264:BW298" si="299">BU264+AO264</f>
        <v>347564</v>
      </c>
    </row>
    <row r="265" spans="2:75" s="131" customFormat="1" ht="39" customHeight="1" x14ac:dyDescent="0.25">
      <c r="B265" s="334">
        <v>245</v>
      </c>
      <c r="C265" s="505"/>
      <c r="D265" s="206" t="s">
        <v>184</v>
      </c>
      <c r="E265" s="505"/>
      <c r="F265" s="206">
        <v>11</v>
      </c>
      <c r="G265" s="204">
        <v>319688</v>
      </c>
      <c r="H265" s="200">
        <f t="shared" si="235"/>
        <v>60741</v>
      </c>
      <c r="I265" s="201">
        <f t="shared" si="236"/>
        <v>4184719</v>
      </c>
      <c r="J265" s="243">
        <v>406657</v>
      </c>
      <c r="K265" s="212">
        <f t="shared" si="276"/>
        <v>77265</v>
      </c>
      <c r="L265" s="254">
        <f t="shared" si="277"/>
        <v>5323142</v>
      </c>
      <c r="M265" s="344">
        <v>155800</v>
      </c>
      <c r="N265" s="344">
        <f t="shared" si="278"/>
        <v>45182</v>
      </c>
      <c r="O265" s="344">
        <f t="shared" si="279"/>
        <v>1713800</v>
      </c>
      <c r="P265" s="257">
        <v>175800</v>
      </c>
      <c r="Q265" s="201">
        <f t="shared" si="281"/>
        <v>33402</v>
      </c>
      <c r="R265" s="201">
        <f>ROUND((P265+Q265)*F265,0)</f>
        <v>2301222</v>
      </c>
      <c r="S265" s="204"/>
      <c r="T265" s="204">
        <f t="shared" si="237"/>
        <v>0</v>
      </c>
      <c r="U265" s="204"/>
      <c r="V265" s="261">
        <v>265000</v>
      </c>
      <c r="W265" s="204">
        <f t="shared" si="268"/>
        <v>50350</v>
      </c>
      <c r="X265" s="204">
        <f t="shared" si="269"/>
        <v>3468850</v>
      </c>
      <c r="Y265" s="204"/>
      <c r="Z265" s="204">
        <f t="shared" si="282"/>
        <v>0</v>
      </c>
      <c r="AA265" s="204">
        <f t="shared" si="283"/>
        <v>0</v>
      </c>
      <c r="AB265" s="204">
        <f t="shared" ref="AB265" si="300">ROUND(((Z265+AA265)*G229),0)</f>
        <v>0</v>
      </c>
      <c r="AC265" s="200">
        <f t="shared" si="284"/>
        <v>0</v>
      </c>
      <c r="AD265" s="201">
        <f t="shared" si="285"/>
        <v>0</v>
      </c>
      <c r="AE265" s="164">
        <f t="shared" si="286"/>
        <v>319688</v>
      </c>
      <c r="AF265" s="162">
        <f t="shared" si="180"/>
        <v>60741</v>
      </c>
      <c r="AG265" s="163">
        <f t="shared" si="287"/>
        <v>4184719</v>
      </c>
      <c r="AH265" s="163">
        <f t="shared" ref="AH265:AH316" si="301">+ROUND(AVERAGE(J265,P265,V265,AB265),0)</f>
        <v>211864</v>
      </c>
      <c r="AI265" s="162">
        <f t="shared" si="288"/>
        <v>40254</v>
      </c>
      <c r="AJ265" s="328">
        <f t="shared" si="289"/>
        <v>2773298</v>
      </c>
      <c r="AK265" s="286"/>
      <c r="AL265" s="162">
        <f t="shared" si="290"/>
        <v>237744</v>
      </c>
      <c r="AM265" s="163">
        <f t="shared" si="241"/>
        <v>45171</v>
      </c>
      <c r="AN265" s="163">
        <f t="shared" si="231"/>
        <v>3112065</v>
      </c>
      <c r="AO265" s="163">
        <f t="shared" si="291"/>
        <v>282486</v>
      </c>
      <c r="AP265" s="163">
        <f t="shared" si="292"/>
        <v>53672</v>
      </c>
      <c r="AQ265" s="163">
        <f t="shared" si="271"/>
        <v>3697738</v>
      </c>
      <c r="AR265" s="260"/>
      <c r="AS265" s="290">
        <f t="shared" si="232"/>
        <v>0</v>
      </c>
      <c r="AT265" s="165"/>
      <c r="AU265" s="164">
        <f t="shared" si="293"/>
        <v>319688</v>
      </c>
      <c r="AV265" s="162">
        <f t="shared" si="242"/>
        <v>60741</v>
      </c>
      <c r="AW265" s="163">
        <f t="shared" si="233"/>
        <v>4184719</v>
      </c>
      <c r="AX265" s="163">
        <f t="shared" si="272"/>
        <v>266582</v>
      </c>
      <c r="AY265" s="163">
        <f t="shared" si="294"/>
        <v>50651</v>
      </c>
      <c r="AZ265" s="163">
        <f t="shared" si="273"/>
        <v>3489563</v>
      </c>
      <c r="BA265" s="260"/>
      <c r="BB265" s="291">
        <f t="shared" si="234"/>
        <v>81944</v>
      </c>
      <c r="BD265" s="163" cm="1">
        <f t="array" ref="BD265">+ROUND(AVERAGE(SMALL((G265,M265,Y265),{1;2})),0)</f>
        <v>237744</v>
      </c>
      <c r="BE265" s="163">
        <f t="shared" ref="BE265:BE269" si="302">+ROUND(BD265*19%,0)</f>
        <v>45171</v>
      </c>
      <c r="BF265" s="163">
        <f t="shared" ref="BF265:BF269" si="303">ROUND((BD265+BE265)*F265,0)</f>
        <v>3112065</v>
      </c>
      <c r="BG265" s="163" cm="1">
        <f t="array" ref="BG265">+ROUND(AVERAGE(SMALL((J265,P265,V265),{1;2})),0)</f>
        <v>220400</v>
      </c>
      <c r="BH265" s="163">
        <f t="shared" si="295"/>
        <v>41876</v>
      </c>
      <c r="BI265" s="163">
        <f t="shared" si="274"/>
        <v>2885036</v>
      </c>
      <c r="BK265" s="166">
        <f t="shared" si="296"/>
        <v>155800</v>
      </c>
      <c r="BL265" s="167">
        <f t="shared" ref="BL265:BL328" si="304">+ROUND(BK265*19%,0)</f>
        <v>29602</v>
      </c>
      <c r="BM265" s="296">
        <f t="shared" si="263"/>
        <v>2039422</v>
      </c>
      <c r="BN265" s="166">
        <f t="shared" ref="BN265:BN294" si="305">ROUND(AVERAGE(P265,V265),0)</f>
        <v>220400</v>
      </c>
      <c r="BO265" s="167">
        <f t="shared" si="243"/>
        <v>41876</v>
      </c>
      <c r="BP265" s="296">
        <f t="shared" si="275"/>
        <v>2885036</v>
      </c>
      <c r="BR265" s="168">
        <f t="shared" si="297"/>
        <v>115886</v>
      </c>
      <c r="BS265" s="169">
        <f t="shared" si="246"/>
        <v>121858</v>
      </c>
      <c r="BT265" s="170">
        <f t="shared" si="247"/>
        <v>353630</v>
      </c>
      <c r="BU265" s="168">
        <f t="shared" si="267"/>
        <v>116418</v>
      </c>
      <c r="BV265" s="169">
        <f t="shared" si="298"/>
        <v>166068</v>
      </c>
      <c r="BW265" s="170">
        <f t="shared" si="299"/>
        <v>398904</v>
      </c>
    </row>
    <row r="266" spans="2:75" s="131" customFormat="1" ht="39" customHeight="1" x14ac:dyDescent="0.25">
      <c r="B266" s="334">
        <v>246</v>
      </c>
      <c r="C266" s="505"/>
      <c r="D266" s="206" t="s">
        <v>147</v>
      </c>
      <c r="E266" s="505"/>
      <c r="F266" s="206">
        <v>13</v>
      </c>
      <c r="G266" s="204">
        <v>319007</v>
      </c>
      <c r="H266" s="200">
        <f t="shared" si="235"/>
        <v>60611</v>
      </c>
      <c r="I266" s="201">
        <f t="shared" si="236"/>
        <v>4935034</v>
      </c>
      <c r="J266" s="243">
        <v>405908</v>
      </c>
      <c r="K266" s="212">
        <f t="shared" si="276"/>
        <v>77123</v>
      </c>
      <c r="L266" s="254">
        <f t="shared" si="277"/>
        <v>6279403</v>
      </c>
      <c r="M266" s="344">
        <v>155800</v>
      </c>
      <c r="N266" s="344">
        <f t="shared" si="278"/>
        <v>45182</v>
      </c>
      <c r="O266" s="344">
        <f t="shared" si="279"/>
        <v>2025400</v>
      </c>
      <c r="P266" s="257">
        <f t="shared" si="280"/>
        <v>175800</v>
      </c>
      <c r="Q266" s="201">
        <f t="shared" si="281"/>
        <v>33402</v>
      </c>
      <c r="R266" s="201">
        <v>2285400</v>
      </c>
      <c r="S266" s="204"/>
      <c r="T266" s="204">
        <f t="shared" si="237"/>
        <v>0</v>
      </c>
      <c r="U266" s="204"/>
      <c r="V266" s="261">
        <v>175000</v>
      </c>
      <c r="W266" s="204">
        <f t="shared" si="268"/>
        <v>33250</v>
      </c>
      <c r="X266" s="204">
        <f t="shared" si="269"/>
        <v>2707250</v>
      </c>
      <c r="Y266" s="204">
        <v>216479</v>
      </c>
      <c r="Z266" s="204">
        <f t="shared" si="282"/>
        <v>41131</v>
      </c>
      <c r="AA266" s="204">
        <f t="shared" si="283"/>
        <v>3348930</v>
      </c>
      <c r="AB266" s="201">
        <v>253290</v>
      </c>
      <c r="AC266" s="200">
        <f t="shared" si="284"/>
        <v>48125</v>
      </c>
      <c r="AD266" s="201">
        <f t="shared" si="285"/>
        <v>3918395</v>
      </c>
      <c r="AE266" s="164">
        <f t="shared" si="286"/>
        <v>267743</v>
      </c>
      <c r="AF266" s="162">
        <f t="shared" si="180"/>
        <v>50871</v>
      </c>
      <c r="AG266" s="163">
        <f t="shared" si="287"/>
        <v>4141982</v>
      </c>
      <c r="AH266" s="163">
        <f t="shared" si="301"/>
        <v>252500</v>
      </c>
      <c r="AI266" s="162">
        <f t="shared" si="288"/>
        <v>47975</v>
      </c>
      <c r="AJ266" s="328">
        <f t="shared" si="289"/>
        <v>3906175</v>
      </c>
      <c r="AK266" s="286"/>
      <c r="AL266" s="162">
        <f t="shared" si="290"/>
        <v>230429</v>
      </c>
      <c r="AM266" s="163">
        <f t="shared" si="241"/>
        <v>43782</v>
      </c>
      <c r="AN266" s="163">
        <f t="shared" si="231"/>
        <v>3564743</v>
      </c>
      <c r="AO266" s="163">
        <f t="shared" si="291"/>
        <v>252236</v>
      </c>
      <c r="AP266" s="163">
        <f t="shared" si="292"/>
        <v>47925</v>
      </c>
      <c r="AQ266" s="163">
        <f t="shared" si="271"/>
        <v>3902093</v>
      </c>
      <c r="AR266" s="260"/>
      <c r="AS266" s="290">
        <f t="shared" si="232"/>
        <v>56218</v>
      </c>
      <c r="AT266" s="165"/>
      <c r="AU266" s="164">
        <f t="shared" si="293"/>
        <v>262789</v>
      </c>
      <c r="AV266" s="162">
        <f t="shared" si="242"/>
        <v>49930</v>
      </c>
      <c r="AW266" s="163">
        <f t="shared" si="233"/>
        <v>4065347</v>
      </c>
      <c r="AX266" s="163">
        <f t="shared" si="272"/>
        <v>232004</v>
      </c>
      <c r="AY266" s="163">
        <f t="shared" si="294"/>
        <v>44081</v>
      </c>
      <c r="AZ266" s="163">
        <f t="shared" si="273"/>
        <v>3589105</v>
      </c>
      <c r="BA266" s="260"/>
      <c r="BB266" s="291">
        <f t="shared" si="234"/>
        <v>132867</v>
      </c>
      <c r="BD266" s="163" cm="1">
        <f t="array" ref="BD266">+ROUND(AVERAGE(SMALL((G266,M266,Y266),{1;2})),0)</f>
        <v>186140</v>
      </c>
      <c r="BE266" s="163">
        <f t="shared" si="302"/>
        <v>35367</v>
      </c>
      <c r="BF266" s="163">
        <f t="shared" si="303"/>
        <v>2879591</v>
      </c>
      <c r="BG266" s="163" cm="1">
        <f t="array" ref="BG266">+ROUND(AVERAGE(SMALL((J266,P266,V266,AB266),{1;2})),0)</f>
        <v>175400</v>
      </c>
      <c r="BH266" s="163">
        <f t="shared" si="295"/>
        <v>33326</v>
      </c>
      <c r="BI266" s="163">
        <f t="shared" si="274"/>
        <v>2713438</v>
      </c>
      <c r="BK266" s="166">
        <f t="shared" si="296"/>
        <v>186140</v>
      </c>
      <c r="BL266" s="167">
        <f t="shared" si="304"/>
        <v>35367</v>
      </c>
      <c r="BM266" s="296">
        <f t="shared" si="263"/>
        <v>2879591</v>
      </c>
      <c r="BN266" s="166">
        <f t="shared" si="305"/>
        <v>175400</v>
      </c>
      <c r="BO266" s="167">
        <f t="shared" si="243"/>
        <v>33326</v>
      </c>
      <c r="BP266" s="296">
        <f t="shared" si="275"/>
        <v>2713438</v>
      </c>
      <c r="BR266" s="168">
        <f t="shared" si="297"/>
        <v>82493</v>
      </c>
      <c r="BS266" s="169">
        <f t="shared" si="246"/>
        <v>147936</v>
      </c>
      <c r="BT266" s="170">
        <f t="shared" si="247"/>
        <v>312922</v>
      </c>
      <c r="BU266" s="168">
        <f t="shared" si="267"/>
        <v>133084</v>
      </c>
      <c r="BV266" s="169">
        <f t="shared" si="298"/>
        <v>119152</v>
      </c>
      <c r="BW266" s="170">
        <f t="shared" si="299"/>
        <v>385320</v>
      </c>
    </row>
    <row r="267" spans="2:75" s="131" customFormat="1" ht="39" customHeight="1" x14ac:dyDescent="0.25">
      <c r="B267" s="334">
        <v>247</v>
      </c>
      <c r="C267" s="505"/>
      <c r="D267" s="206" t="s">
        <v>148</v>
      </c>
      <c r="E267" s="505"/>
      <c r="F267" s="206">
        <v>25</v>
      </c>
      <c r="G267" s="204">
        <v>268384</v>
      </c>
      <c r="H267" s="200">
        <f t="shared" si="235"/>
        <v>50993</v>
      </c>
      <c r="I267" s="201">
        <f t="shared" si="236"/>
        <v>7984425</v>
      </c>
      <c r="J267" s="243">
        <v>350222</v>
      </c>
      <c r="K267" s="212">
        <f t="shared" si="276"/>
        <v>66542</v>
      </c>
      <c r="L267" s="254">
        <f t="shared" si="277"/>
        <v>10419100</v>
      </c>
      <c r="M267" s="344">
        <v>155800</v>
      </c>
      <c r="N267" s="344">
        <f t="shared" si="278"/>
        <v>45182</v>
      </c>
      <c r="O267" s="344">
        <f t="shared" si="279"/>
        <v>3895000</v>
      </c>
      <c r="P267" s="257">
        <f t="shared" si="280"/>
        <v>175800</v>
      </c>
      <c r="Q267" s="201">
        <f t="shared" si="281"/>
        <v>33402</v>
      </c>
      <c r="R267" s="201">
        <v>4395000</v>
      </c>
      <c r="S267" s="204"/>
      <c r="T267" s="204">
        <f t="shared" si="237"/>
        <v>0</v>
      </c>
      <c r="U267" s="204"/>
      <c r="V267" s="261">
        <v>145000</v>
      </c>
      <c r="W267" s="204">
        <f t="shared" si="268"/>
        <v>27550</v>
      </c>
      <c r="X267" s="204">
        <f t="shared" si="269"/>
        <v>4313750</v>
      </c>
      <c r="Y267" s="204">
        <v>212536</v>
      </c>
      <c r="Z267" s="204">
        <f t="shared" si="282"/>
        <v>40382</v>
      </c>
      <c r="AA267" s="204">
        <f t="shared" si="283"/>
        <v>6322950</v>
      </c>
      <c r="AB267" s="201">
        <v>241459</v>
      </c>
      <c r="AC267" s="200">
        <f t="shared" si="284"/>
        <v>45877</v>
      </c>
      <c r="AD267" s="201">
        <f t="shared" si="285"/>
        <v>7183400</v>
      </c>
      <c r="AE267" s="164">
        <f t="shared" si="286"/>
        <v>240460</v>
      </c>
      <c r="AF267" s="162">
        <f t="shared" si="180"/>
        <v>45687</v>
      </c>
      <c r="AG267" s="163">
        <f t="shared" si="287"/>
        <v>7153675</v>
      </c>
      <c r="AH267" s="163">
        <f t="shared" si="301"/>
        <v>228120</v>
      </c>
      <c r="AI267" s="162">
        <f t="shared" si="288"/>
        <v>43343</v>
      </c>
      <c r="AJ267" s="328">
        <f t="shared" si="289"/>
        <v>6786575</v>
      </c>
      <c r="AK267" s="286"/>
      <c r="AL267" s="162">
        <f t="shared" si="290"/>
        <v>212240</v>
      </c>
      <c r="AM267" s="163">
        <f t="shared" si="241"/>
        <v>40326</v>
      </c>
      <c r="AN267" s="163">
        <f t="shared" si="231"/>
        <v>6314150</v>
      </c>
      <c r="AO267" s="163">
        <f t="shared" si="291"/>
        <v>223674</v>
      </c>
      <c r="AP267" s="163">
        <f t="shared" si="292"/>
        <v>42498</v>
      </c>
      <c r="AQ267" s="163">
        <f t="shared" si="271"/>
        <v>6654300</v>
      </c>
      <c r="AR267" s="260"/>
      <c r="AS267" s="290">
        <f t="shared" si="232"/>
        <v>29551</v>
      </c>
      <c r="AT267" s="165"/>
      <c r="AU267" s="164">
        <f t="shared" si="293"/>
        <v>238833</v>
      </c>
      <c r="AV267" s="162">
        <f t="shared" si="242"/>
        <v>45378</v>
      </c>
      <c r="AW267" s="163">
        <f t="shared" si="233"/>
        <v>7105275</v>
      </c>
      <c r="AX267" s="163">
        <f t="shared" si="272"/>
        <v>207448</v>
      </c>
      <c r="AY267" s="163">
        <f t="shared" si="294"/>
        <v>39415</v>
      </c>
      <c r="AZ267" s="163">
        <f t="shared" si="273"/>
        <v>6171575</v>
      </c>
      <c r="BA267" s="260"/>
      <c r="BB267" s="291">
        <f t="shared" si="234"/>
        <v>84216</v>
      </c>
      <c r="BD267" s="163" cm="1">
        <f t="array" ref="BD267">+ROUND(AVERAGE(SMALL((G267,M267,Y267),{1;2})),0)</f>
        <v>184168</v>
      </c>
      <c r="BE267" s="163">
        <f t="shared" si="302"/>
        <v>34992</v>
      </c>
      <c r="BF267" s="163">
        <f t="shared" si="303"/>
        <v>5479000</v>
      </c>
      <c r="BG267" s="163" cm="1">
        <f t="array" ref="BG267">+ROUND(AVERAGE(SMALL((J267,P267,V267,AB267),{1;2})),0)</f>
        <v>160400</v>
      </c>
      <c r="BH267" s="163">
        <f t="shared" si="295"/>
        <v>30476</v>
      </c>
      <c r="BI267" s="163">
        <f t="shared" si="274"/>
        <v>4771900</v>
      </c>
      <c r="BK267" s="166">
        <f t="shared" si="296"/>
        <v>184168</v>
      </c>
      <c r="BL267" s="167">
        <f t="shared" si="304"/>
        <v>34992</v>
      </c>
      <c r="BM267" s="296">
        <f t="shared" si="263"/>
        <v>5479000</v>
      </c>
      <c r="BN267" s="166">
        <f t="shared" si="305"/>
        <v>160400</v>
      </c>
      <c r="BO267" s="167">
        <f t="shared" si="243"/>
        <v>30476</v>
      </c>
      <c r="BP267" s="296">
        <f t="shared" si="275"/>
        <v>4771900</v>
      </c>
      <c r="BR267" s="168">
        <f t="shared" si="297"/>
        <v>56293</v>
      </c>
      <c r="BS267" s="169">
        <f t="shared" si="246"/>
        <v>155947</v>
      </c>
      <c r="BT267" s="170">
        <f t="shared" si="247"/>
        <v>268533</v>
      </c>
      <c r="BU267" s="168">
        <f t="shared" si="267"/>
        <v>110670</v>
      </c>
      <c r="BV267" s="169">
        <f t="shared" si="298"/>
        <v>113004</v>
      </c>
      <c r="BW267" s="170">
        <f t="shared" si="299"/>
        <v>334344</v>
      </c>
    </row>
    <row r="268" spans="2:75" s="131" customFormat="1" ht="39" customHeight="1" x14ac:dyDescent="0.25">
      <c r="B268" s="334">
        <v>248</v>
      </c>
      <c r="C268" s="505"/>
      <c r="D268" s="206" t="s">
        <v>150</v>
      </c>
      <c r="E268" s="505"/>
      <c r="F268" s="206">
        <v>27</v>
      </c>
      <c r="G268" s="204">
        <v>349269</v>
      </c>
      <c r="H268" s="200">
        <f t="shared" si="235"/>
        <v>66361</v>
      </c>
      <c r="I268" s="201">
        <f t="shared" si="236"/>
        <v>11222010</v>
      </c>
      <c r="J268" s="243">
        <v>439196</v>
      </c>
      <c r="K268" s="212">
        <f t="shared" si="276"/>
        <v>83447</v>
      </c>
      <c r="L268" s="254">
        <f t="shared" si="277"/>
        <v>14111361</v>
      </c>
      <c r="M268" s="344">
        <v>155800</v>
      </c>
      <c r="N268" s="344">
        <f t="shared" si="278"/>
        <v>45182</v>
      </c>
      <c r="O268" s="344">
        <f t="shared" si="279"/>
        <v>4206600</v>
      </c>
      <c r="P268" s="257">
        <f t="shared" si="280"/>
        <v>175800</v>
      </c>
      <c r="Q268" s="201">
        <f t="shared" si="281"/>
        <v>33402</v>
      </c>
      <c r="R268" s="201">
        <v>4746600</v>
      </c>
      <c r="S268" s="204"/>
      <c r="T268" s="204">
        <f t="shared" si="237"/>
        <v>0</v>
      </c>
      <c r="U268" s="204"/>
      <c r="V268" s="261">
        <v>195000</v>
      </c>
      <c r="W268" s="204">
        <f t="shared" si="268"/>
        <v>37050</v>
      </c>
      <c r="X268" s="204">
        <f t="shared" si="269"/>
        <v>6265350</v>
      </c>
      <c r="Y268" s="204">
        <v>208440</v>
      </c>
      <c r="Z268" s="204">
        <f t="shared" si="282"/>
        <v>39604</v>
      </c>
      <c r="AA268" s="204">
        <f t="shared" si="283"/>
        <v>6697188</v>
      </c>
      <c r="AB268" s="201">
        <v>237363</v>
      </c>
      <c r="AC268" s="200">
        <f t="shared" si="284"/>
        <v>45099</v>
      </c>
      <c r="AD268" s="201">
        <f t="shared" si="285"/>
        <v>7626474</v>
      </c>
      <c r="AE268" s="164">
        <f t="shared" si="286"/>
        <v>278855</v>
      </c>
      <c r="AF268" s="162">
        <f t="shared" si="180"/>
        <v>52982</v>
      </c>
      <c r="AG268" s="163">
        <f t="shared" si="287"/>
        <v>8959599</v>
      </c>
      <c r="AH268" s="163">
        <f t="shared" si="301"/>
        <v>261840</v>
      </c>
      <c r="AI268" s="162">
        <f t="shared" si="288"/>
        <v>49750</v>
      </c>
      <c r="AJ268" s="328">
        <f t="shared" si="289"/>
        <v>8412930</v>
      </c>
      <c r="AK268" s="286"/>
      <c r="AL268" s="162">
        <f t="shared" si="290"/>
        <v>237836</v>
      </c>
      <c r="AM268" s="163">
        <f t="shared" si="241"/>
        <v>45189</v>
      </c>
      <c r="AN268" s="163">
        <f t="shared" si="231"/>
        <v>7641675</v>
      </c>
      <c r="AO268" s="163">
        <f t="shared" si="291"/>
        <v>269999</v>
      </c>
      <c r="AP268" s="163">
        <f t="shared" si="292"/>
        <v>51300</v>
      </c>
      <c r="AQ268" s="163">
        <f t="shared" si="271"/>
        <v>8675073</v>
      </c>
      <c r="AR268" s="260"/>
      <c r="AS268" s="290">
        <f t="shared" si="232"/>
        <v>79451</v>
      </c>
      <c r="AT268" s="165"/>
      <c r="AU268" s="164">
        <f t="shared" si="293"/>
        <v>269818</v>
      </c>
      <c r="AV268" s="162">
        <f t="shared" si="242"/>
        <v>51265</v>
      </c>
      <c r="AW268" s="163">
        <f t="shared" si="233"/>
        <v>8669241</v>
      </c>
      <c r="AX268" s="163">
        <f t="shared" si="272"/>
        <v>246928</v>
      </c>
      <c r="AY268" s="163">
        <f t="shared" si="294"/>
        <v>46916</v>
      </c>
      <c r="AZ268" s="163">
        <f t="shared" si="273"/>
        <v>7933788</v>
      </c>
      <c r="BA268" s="260"/>
      <c r="BB268" s="291">
        <f t="shared" si="234"/>
        <v>167149</v>
      </c>
      <c r="BD268" s="163" cm="1">
        <f t="array" ref="BD268">+ROUND(AVERAGE(SMALL((G268,M268,Y268),{1;2})),0)</f>
        <v>182120</v>
      </c>
      <c r="BE268" s="163">
        <f t="shared" si="302"/>
        <v>34603</v>
      </c>
      <c r="BF268" s="163">
        <f t="shared" si="303"/>
        <v>5851521</v>
      </c>
      <c r="BG268" s="163" cm="1">
        <f t="array" ref="BG268">+ROUND(AVERAGE(SMALL((J268,P268,V268,AB268),{1;2})),0)</f>
        <v>185400</v>
      </c>
      <c r="BH268" s="163">
        <f t="shared" si="295"/>
        <v>35226</v>
      </c>
      <c r="BI268" s="163">
        <f t="shared" si="274"/>
        <v>5956902</v>
      </c>
      <c r="BK268" s="166">
        <f t="shared" si="296"/>
        <v>182120</v>
      </c>
      <c r="BL268" s="167">
        <f t="shared" si="304"/>
        <v>34603</v>
      </c>
      <c r="BM268" s="296">
        <f t="shared" si="263"/>
        <v>5851521</v>
      </c>
      <c r="BN268" s="166">
        <f t="shared" si="305"/>
        <v>185400</v>
      </c>
      <c r="BO268" s="167">
        <f t="shared" si="243"/>
        <v>35226</v>
      </c>
      <c r="BP268" s="296">
        <f t="shared" si="275"/>
        <v>5956902</v>
      </c>
      <c r="BR268" s="168">
        <f t="shared" si="297"/>
        <v>100028</v>
      </c>
      <c r="BS268" s="169">
        <f t="shared" si="246"/>
        <v>137808</v>
      </c>
      <c r="BT268" s="170">
        <f t="shared" si="247"/>
        <v>337864</v>
      </c>
      <c r="BU268" s="168">
        <f t="shared" si="267"/>
        <v>146843</v>
      </c>
      <c r="BV268" s="169">
        <f t="shared" si="298"/>
        <v>123156</v>
      </c>
      <c r="BW268" s="170">
        <f t="shared" si="299"/>
        <v>416842</v>
      </c>
    </row>
    <row r="269" spans="2:75" s="131" customFormat="1" ht="39" customHeight="1" x14ac:dyDescent="0.25">
      <c r="B269" s="334">
        <v>249</v>
      </c>
      <c r="C269" s="505"/>
      <c r="D269" s="206" t="s">
        <v>149</v>
      </c>
      <c r="E269" s="505"/>
      <c r="F269" s="206">
        <v>18</v>
      </c>
      <c r="G269" s="204">
        <v>330000</v>
      </c>
      <c r="H269" s="200">
        <f t="shared" si="235"/>
        <v>62700</v>
      </c>
      <c r="I269" s="201">
        <f t="shared" si="236"/>
        <v>7068600</v>
      </c>
      <c r="J269" s="244">
        <v>418000</v>
      </c>
      <c r="K269" s="212">
        <f t="shared" si="276"/>
        <v>79420</v>
      </c>
      <c r="L269" s="254">
        <f t="shared" si="277"/>
        <v>8953560</v>
      </c>
      <c r="M269" s="344">
        <v>155800</v>
      </c>
      <c r="N269" s="344">
        <f t="shared" si="278"/>
        <v>45182</v>
      </c>
      <c r="O269" s="344">
        <f t="shared" si="279"/>
        <v>2804400</v>
      </c>
      <c r="P269" s="257">
        <f t="shared" si="280"/>
        <v>175800</v>
      </c>
      <c r="Q269" s="201">
        <f t="shared" si="281"/>
        <v>33402</v>
      </c>
      <c r="R269" s="201">
        <v>3164400</v>
      </c>
      <c r="S269" s="204"/>
      <c r="T269" s="204">
        <f t="shared" si="237"/>
        <v>0</v>
      </c>
      <c r="U269" s="204"/>
      <c r="V269" s="261">
        <v>235000</v>
      </c>
      <c r="W269" s="204">
        <f t="shared" si="268"/>
        <v>44650</v>
      </c>
      <c r="X269" s="204">
        <f t="shared" si="269"/>
        <v>5033700</v>
      </c>
      <c r="Y269" s="204"/>
      <c r="Z269" s="204">
        <f t="shared" si="282"/>
        <v>0</v>
      </c>
      <c r="AA269" s="204">
        <f t="shared" si="283"/>
        <v>0</v>
      </c>
      <c r="AB269" s="204">
        <f t="shared" ref="AB269" si="306">ROUND(((Z269+AA269)*G233),0)</f>
        <v>0</v>
      </c>
      <c r="AC269" s="200">
        <f t="shared" si="284"/>
        <v>0</v>
      </c>
      <c r="AD269" s="201">
        <f t="shared" si="285"/>
        <v>0</v>
      </c>
      <c r="AE269" s="164">
        <f t="shared" si="286"/>
        <v>330000</v>
      </c>
      <c r="AF269" s="162">
        <f t="shared" si="180"/>
        <v>62700</v>
      </c>
      <c r="AG269" s="163">
        <f t="shared" si="287"/>
        <v>7068600</v>
      </c>
      <c r="AH269" s="163">
        <f t="shared" si="301"/>
        <v>207200</v>
      </c>
      <c r="AI269" s="162">
        <f t="shared" si="288"/>
        <v>39368</v>
      </c>
      <c r="AJ269" s="328">
        <f t="shared" si="289"/>
        <v>4438224</v>
      </c>
      <c r="AK269" s="286"/>
      <c r="AL269" s="162">
        <f t="shared" si="290"/>
        <v>242900</v>
      </c>
      <c r="AM269" s="163">
        <f t="shared" si="241"/>
        <v>46151</v>
      </c>
      <c r="AN269" s="163">
        <f t="shared" si="231"/>
        <v>5202918</v>
      </c>
      <c r="AO269" s="163">
        <f t="shared" si="291"/>
        <v>276267</v>
      </c>
      <c r="AP269" s="163">
        <f t="shared" si="292"/>
        <v>52491</v>
      </c>
      <c r="AQ269" s="163">
        <f t="shared" si="271"/>
        <v>5917644</v>
      </c>
      <c r="AR269" s="260"/>
      <c r="AS269" s="290">
        <f t="shared" si="232"/>
        <v>0</v>
      </c>
      <c r="AT269" s="165"/>
      <c r="AU269" s="164">
        <f t="shared" si="293"/>
        <v>330000</v>
      </c>
      <c r="AV269" s="162">
        <f t="shared" si="242"/>
        <v>62700</v>
      </c>
      <c r="AW269" s="163">
        <f t="shared" si="233"/>
        <v>7068600</v>
      </c>
      <c r="AX269" s="163">
        <f t="shared" si="272"/>
        <v>258476</v>
      </c>
      <c r="AY269" s="163">
        <f t="shared" si="294"/>
        <v>49110</v>
      </c>
      <c r="AZ269" s="163">
        <f t="shared" si="273"/>
        <v>5536548</v>
      </c>
      <c r="BA269" s="260"/>
      <c r="BB269" s="291">
        <f t="shared" si="234"/>
        <v>87100</v>
      </c>
      <c r="BD269" s="163" cm="1">
        <f t="array" ref="BD269">+ROUND(AVERAGE(SMALL((G269,M269,Y269),{1;2})),0)</f>
        <v>242900</v>
      </c>
      <c r="BE269" s="163">
        <f t="shared" si="302"/>
        <v>46151</v>
      </c>
      <c r="BF269" s="163">
        <f t="shared" si="303"/>
        <v>5202918</v>
      </c>
      <c r="BG269" s="163" cm="1">
        <f t="array" ref="BG269">+ROUND(AVERAGE(SMALL((J269,P269,V269,AB269),{1;2})),0)</f>
        <v>87900</v>
      </c>
      <c r="BH269" s="163">
        <f t="shared" si="295"/>
        <v>16701</v>
      </c>
      <c r="BI269" s="163">
        <f t="shared" si="274"/>
        <v>1882818</v>
      </c>
      <c r="BK269" s="166">
        <f t="shared" si="296"/>
        <v>155800</v>
      </c>
      <c r="BL269" s="167">
        <f t="shared" si="304"/>
        <v>29602</v>
      </c>
      <c r="BM269" s="296">
        <f t="shared" si="263"/>
        <v>3337236</v>
      </c>
      <c r="BN269" s="166">
        <f t="shared" si="305"/>
        <v>205400</v>
      </c>
      <c r="BO269" s="167">
        <f t="shared" si="243"/>
        <v>39026</v>
      </c>
      <c r="BP269" s="296">
        <f t="shared" si="275"/>
        <v>4399668</v>
      </c>
      <c r="BR269" s="168">
        <f t="shared" si="297"/>
        <v>123178</v>
      </c>
      <c r="BS269" s="169">
        <f t="shared" si="246"/>
        <v>119722</v>
      </c>
      <c r="BT269" s="170">
        <f t="shared" si="247"/>
        <v>366078</v>
      </c>
      <c r="BU269" s="168">
        <f t="shared" si="267"/>
        <v>126263</v>
      </c>
      <c r="BV269" s="169">
        <f t="shared" si="298"/>
        <v>150004</v>
      </c>
      <c r="BW269" s="170">
        <f t="shared" si="299"/>
        <v>402530</v>
      </c>
    </row>
    <row r="270" spans="2:75" s="131" customFormat="1" ht="39" customHeight="1" x14ac:dyDescent="0.25">
      <c r="B270" s="334">
        <v>250</v>
      </c>
      <c r="C270" s="505"/>
      <c r="D270" s="206" t="s">
        <v>151</v>
      </c>
      <c r="E270" s="505"/>
      <c r="F270" s="206">
        <v>16</v>
      </c>
      <c r="G270" s="204">
        <v>281790</v>
      </c>
      <c r="H270" s="200">
        <f t="shared" si="235"/>
        <v>53540</v>
      </c>
      <c r="I270" s="201">
        <f t="shared" si="236"/>
        <v>5365280</v>
      </c>
      <c r="J270" s="243">
        <v>368269</v>
      </c>
      <c r="K270" s="212">
        <f t="shared" si="276"/>
        <v>69971</v>
      </c>
      <c r="L270" s="254">
        <f t="shared" si="277"/>
        <v>7011840</v>
      </c>
      <c r="M270" s="344">
        <v>155800</v>
      </c>
      <c r="N270" s="344">
        <f t="shared" si="278"/>
        <v>45182</v>
      </c>
      <c r="O270" s="344">
        <f t="shared" si="279"/>
        <v>2492800</v>
      </c>
      <c r="P270" s="257">
        <f t="shared" si="280"/>
        <v>175800</v>
      </c>
      <c r="Q270" s="201">
        <f t="shared" si="281"/>
        <v>33402</v>
      </c>
      <c r="R270" s="201">
        <v>2812800</v>
      </c>
      <c r="S270" s="204"/>
      <c r="T270" s="204">
        <f t="shared" si="237"/>
        <v>0</v>
      </c>
      <c r="U270" s="204"/>
      <c r="V270" s="261">
        <v>158000</v>
      </c>
      <c r="W270" s="204">
        <f t="shared" si="268"/>
        <v>30020</v>
      </c>
      <c r="X270" s="204">
        <f t="shared" si="269"/>
        <v>3008320</v>
      </c>
      <c r="Y270" s="204">
        <v>186984</v>
      </c>
      <c r="Z270" s="204">
        <f t="shared" si="282"/>
        <v>35527</v>
      </c>
      <c r="AA270" s="204">
        <f t="shared" si="283"/>
        <v>3560176</v>
      </c>
      <c r="AB270" s="201">
        <v>223795</v>
      </c>
      <c r="AC270" s="200">
        <f t="shared" si="284"/>
        <v>42521</v>
      </c>
      <c r="AD270" s="201">
        <f t="shared" si="285"/>
        <v>4261056</v>
      </c>
      <c r="AE270" s="164">
        <f t="shared" si="286"/>
        <v>234387</v>
      </c>
      <c r="AF270" s="162">
        <f t="shared" si="180"/>
        <v>44534</v>
      </c>
      <c r="AG270" s="163">
        <f t="shared" si="287"/>
        <v>4462736</v>
      </c>
      <c r="AH270" s="163">
        <f t="shared" si="301"/>
        <v>231466</v>
      </c>
      <c r="AI270" s="162">
        <f t="shared" si="288"/>
        <v>43979</v>
      </c>
      <c r="AJ270" s="328">
        <f t="shared" si="289"/>
        <v>4407120</v>
      </c>
      <c r="AK270" s="286"/>
      <c r="AL270" s="162">
        <f t="shared" si="290"/>
        <v>208191</v>
      </c>
      <c r="AM270" s="163">
        <f t="shared" si="241"/>
        <v>39556</v>
      </c>
      <c r="AN270" s="163">
        <f t="shared" si="231"/>
        <v>3963952</v>
      </c>
      <c r="AO270" s="163">
        <f t="shared" si="291"/>
        <v>234023</v>
      </c>
      <c r="AP270" s="163">
        <f t="shared" si="292"/>
        <v>44464</v>
      </c>
      <c r="AQ270" s="163">
        <f t="shared" si="271"/>
        <v>4455792</v>
      </c>
      <c r="AR270" s="260"/>
      <c r="AS270" s="290">
        <f t="shared" si="232"/>
        <v>52246</v>
      </c>
      <c r="AT270" s="165"/>
      <c r="AU270" s="164">
        <f t="shared" si="293"/>
        <v>229544</v>
      </c>
      <c r="AV270" s="162">
        <f t="shared" si="242"/>
        <v>43613</v>
      </c>
      <c r="AW270" s="163">
        <f t="shared" si="233"/>
        <v>4370512</v>
      </c>
      <c r="AX270" s="163">
        <f t="shared" si="272"/>
        <v>217077</v>
      </c>
      <c r="AY270" s="163">
        <f t="shared" si="294"/>
        <v>41245</v>
      </c>
      <c r="AZ270" s="163">
        <f t="shared" si="273"/>
        <v>4133152</v>
      </c>
      <c r="BA270" s="260"/>
      <c r="BB270" s="291">
        <f t="shared" si="234"/>
        <v>110398</v>
      </c>
      <c r="BD270" s="163" cm="1">
        <f t="array" ref="BD270">+ROUND(AVERAGE(SMALL((G270,M270,Y270),{1;2})),0)</f>
        <v>171392</v>
      </c>
      <c r="BE270" s="163">
        <f t="shared" si="264"/>
        <v>32564</v>
      </c>
      <c r="BF270" s="163">
        <f t="shared" ref="BF270:BF278" si="307">ROUND((BD270+BE270)*F270,0)</f>
        <v>3263296</v>
      </c>
      <c r="BG270" s="163" cm="1">
        <f t="array" ref="BG270">+ROUND(AVERAGE(SMALL((J270,P270,V270,AB270),{1;2})),0)</f>
        <v>166900</v>
      </c>
      <c r="BH270" s="163">
        <f t="shared" si="295"/>
        <v>31711</v>
      </c>
      <c r="BI270" s="163">
        <f t="shared" si="274"/>
        <v>3177776</v>
      </c>
      <c r="BK270" s="166">
        <f t="shared" si="296"/>
        <v>171392</v>
      </c>
      <c r="BL270" s="167">
        <f t="shared" si="304"/>
        <v>32564</v>
      </c>
      <c r="BM270" s="296">
        <f t="shared" si="263"/>
        <v>3263296</v>
      </c>
      <c r="BN270" s="166">
        <f>ROUND(AVERAGE(P270,V270,AB270),0)</f>
        <v>185865</v>
      </c>
      <c r="BO270" s="167">
        <f t="shared" si="243"/>
        <v>35314</v>
      </c>
      <c r="BP270" s="296">
        <f t="shared" si="275"/>
        <v>3538864</v>
      </c>
      <c r="BR270" s="168">
        <f t="shared" si="297"/>
        <v>65618</v>
      </c>
      <c r="BS270" s="169">
        <f t="shared" si="246"/>
        <v>142573</v>
      </c>
      <c r="BT270" s="170">
        <f t="shared" si="247"/>
        <v>273809</v>
      </c>
      <c r="BU270" s="168">
        <f>ROUND(STDEVA(J270,P270,V270,AB270),0)</f>
        <v>95341</v>
      </c>
      <c r="BV270" s="169">
        <f t="shared" si="298"/>
        <v>138682</v>
      </c>
      <c r="BW270" s="170">
        <f t="shared" si="299"/>
        <v>329364</v>
      </c>
    </row>
    <row r="271" spans="2:75" s="131" customFormat="1" ht="39" customHeight="1" x14ac:dyDescent="0.25">
      <c r="B271" s="334">
        <v>251</v>
      </c>
      <c r="C271" s="505"/>
      <c r="D271" s="206" t="s">
        <v>152</v>
      </c>
      <c r="E271" s="505"/>
      <c r="F271" s="206">
        <v>24</v>
      </c>
      <c r="G271" s="204">
        <v>274124</v>
      </c>
      <c r="H271" s="200">
        <f t="shared" si="235"/>
        <v>52084</v>
      </c>
      <c r="I271" s="201">
        <f t="shared" si="236"/>
        <v>7828992</v>
      </c>
      <c r="J271" s="243">
        <v>365336</v>
      </c>
      <c r="K271" s="212">
        <f t="shared" si="276"/>
        <v>69414</v>
      </c>
      <c r="L271" s="254">
        <f t="shared" si="277"/>
        <v>10434000</v>
      </c>
      <c r="M271" s="344">
        <v>155800</v>
      </c>
      <c r="N271" s="344">
        <f t="shared" si="278"/>
        <v>45182</v>
      </c>
      <c r="O271" s="344">
        <f t="shared" si="279"/>
        <v>3739200</v>
      </c>
      <c r="P271" s="257">
        <f t="shared" si="280"/>
        <v>175800</v>
      </c>
      <c r="Q271" s="201">
        <f t="shared" si="281"/>
        <v>33402</v>
      </c>
      <c r="R271" s="201">
        <v>4219200</v>
      </c>
      <c r="S271" s="204"/>
      <c r="T271" s="204">
        <f t="shared" si="237"/>
        <v>0</v>
      </c>
      <c r="U271" s="204"/>
      <c r="V271" s="261">
        <v>235000</v>
      </c>
      <c r="W271" s="204">
        <f t="shared" si="268"/>
        <v>44650</v>
      </c>
      <c r="X271" s="204">
        <f t="shared" si="269"/>
        <v>6711600</v>
      </c>
      <c r="Y271" s="204">
        <v>282272</v>
      </c>
      <c r="Z271" s="204">
        <f t="shared" si="282"/>
        <v>53632</v>
      </c>
      <c r="AA271" s="204">
        <f t="shared" si="283"/>
        <v>8061696</v>
      </c>
      <c r="AB271" s="201">
        <v>311195</v>
      </c>
      <c r="AC271" s="200">
        <f t="shared" si="284"/>
        <v>59127</v>
      </c>
      <c r="AD271" s="201">
        <f t="shared" si="285"/>
        <v>8887728</v>
      </c>
      <c r="AE271" s="164">
        <f t="shared" si="286"/>
        <v>278198</v>
      </c>
      <c r="AF271" s="162">
        <f t="shared" si="180"/>
        <v>52858</v>
      </c>
      <c r="AG271" s="163">
        <f t="shared" si="287"/>
        <v>7945344</v>
      </c>
      <c r="AH271" s="163">
        <f t="shared" si="301"/>
        <v>271833</v>
      </c>
      <c r="AI271" s="162">
        <f t="shared" si="288"/>
        <v>51648</v>
      </c>
      <c r="AJ271" s="328">
        <f t="shared" si="289"/>
        <v>7763544</v>
      </c>
      <c r="AK271" s="286"/>
      <c r="AL271" s="162">
        <f t="shared" si="290"/>
        <v>237399</v>
      </c>
      <c r="AM271" s="163">
        <f t="shared" si="241"/>
        <v>45106</v>
      </c>
      <c r="AN271" s="163">
        <f t="shared" si="231"/>
        <v>6780120</v>
      </c>
      <c r="AO271" s="163">
        <f t="shared" si="291"/>
        <v>258712</v>
      </c>
      <c r="AP271" s="163">
        <f t="shared" si="292"/>
        <v>49155</v>
      </c>
      <c r="AQ271" s="163">
        <f t="shared" si="271"/>
        <v>7388808</v>
      </c>
      <c r="AR271" s="260"/>
      <c r="AS271" s="290">
        <f t="shared" si="232"/>
        <v>-4044</v>
      </c>
      <c r="AT271" s="165"/>
      <c r="AU271" s="164">
        <f t="shared" si="293"/>
        <v>278168</v>
      </c>
      <c r="AV271" s="162">
        <f t="shared" si="242"/>
        <v>52852</v>
      </c>
      <c r="AW271" s="163">
        <f t="shared" si="233"/>
        <v>7944480</v>
      </c>
      <c r="AX271" s="163">
        <f t="shared" si="272"/>
        <v>247131</v>
      </c>
      <c r="AY271" s="163">
        <f t="shared" si="294"/>
        <v>46955</v>
      </c>
      <c r="AZ271" s="163">
        <f t="shared" si="273"/>
        <v>7058064</v>
      </c>
      <c r="BA271" s="260"/>
      <c r="BB271" s="291">
        <f t="shared" si="234"/>
        <v>59162</v>
      </c>
      <c r="BD271" s="163" cm="1">
        <f t="array" ref="BD271">+ROUND(AVERAGE(SMALL((G271,M271,Y271),{1;2})),0)</f>
        <v>214962</v>
      </c>
      <c r="BE271" s="163">
        <f t="shared" si="264"/>
        <v>40843</v>
      </c>
      <c r="BF271" s="163">
        <f t="shared" si="307"/>
        <v>6139320</v>
      </c>
      <c r="BG271" s="163" cm="1">
        <f t="array" ref="BG271">+ROUND(AVERAGE(SMALL((J271,P271,V271,AB271),{1;2})),0)</f>
        <v>205400</v>
      </c>
      <c r="BH271" s="163">
        <f t="shared" si="295"/>
        <v>39026</v>
      </c>
      <c r="BI271" s="163">
        <f t="shared" si="274"/>
        <v>5866224</v>
      </c>
      <c r="BK271" s="166">
        <f t="shared" si="296"/>
        <v>219036</v>
      </c>
      <c r="BL271" s="167">
        <f t="shared" si="304"/>
        <v>41617</v>
      </c>
      <c r="BM271" s="296">
        <f t="shared" si="263"/>
        <v>6255672</v>
      </c>
      <c r="BN271" s="166">
        <f>ROUND(AVERAGE(P271,V271,AB271),0)</f>
        <v>240665</v>
      </c>
      <c r="BO271" s="167">
        <f t="shared" si="243"/>
        <v>45726</v>
      </c>
      <c r="BP271" s="296">
        <f t="shared" si="275"/>
        <v>6873384</v>
      </c>
      <c r="BR271" s="168">
        <f t="shared" si="297"/>
        <v>70784</v>
      </c>
      <c r="BS271" s="169">
        <f t="shared" si="246"/>
        <v>166615</v>
      </c>
      <c r="BT271" s="170">
        <f t="shared" si="247"/>
        <v>308183</v>
      </c>
      <c r="BU271" s="168">
        <f t="shared" si="267"/>
        <v>96967</v>
      </c>
      <c r="BV271" s="169">
        <f t="shared" si="298"/>
        <v>161745</v>
      </c>
      <c r="BW271" s="170">
        <f t="shared" si="299"/>
        <v>355679</v>
      </c>
    </row>
    <row r="272" spans="2:75" s="131" customFormat="1" ht="39" customHeight="1" x14ac:dyDescent="0.25">
      <c r="B272" s="334">
        <v>252</v>
      </c>
      <c r="C272" s="505"/>
      <c r="D272" s="206" t="s">
        <v>153</v>
      </c>
      <c r="E272" s="505"/>
      <c r="F272" s="206">
        <v>16</v>
      </c>
      <c r="G272" s="204">
        <v>296209</v>
      </c>
      <c r="H272" s="200">
        <f t="shared" si="235"/>
        <v>56280</v>
      </c>
      <c r="I272" s="201">
        <f t="shared" si="236"/>
        <v>5639824</v>
      </c>
      <c r="J272" s="243">
        <v>391830</v>
      </c>
      <c r="K272" s="212">
        <f t="shared" si="276"/>
        <v>74448</v>
      </c>
      <c r="L272" s="254">
        <f t="shared" si="277"/>
        <v>7460448</v>
      </c>
      <c r="M272" s="344">
        <v>155800</v>
      </c>
      <c r="N272" s="344">
        <f t="shared" si="278"/>
        <v>45182</v>
      </c>
      <c r="O272" s="344">
        <f t="shared" si="279"/>
        <v>2492800</v>
      </c>
      <c r="P272" s="257">
        <f t="shared" si="280"/>
        <v>175800</v>
      </c>
      <c r="Q272" s="201">
        <f t="shared" si="281"/>
        <v>33402</v>
      </c>
      <c r="R272" s="201">
        <v>2812800</v>
      </c>
      <c r="S272" s="204"/>
      <c r="T272" s="204">
        <f t="shared" si="237"/>
        <v>0</v>
      </c>
      <c r="U272" s="204"/>
      <c r="V272" s="261">
        <v>165000</v>
      </c>
      <c r="W272" s="204">
        <f t="shared" si="268"/>
        <v>31350</v>
      </c>
      <c r="X272" s="204">
        <f t="shared" si="269"/>
        <v>3141600</v>
      </c>
      <c r="Y272" s="204">
        <v>225868</v>
      </c>
      <c r="Z272" s="204">
        <f t="shared" si="282"/>
        <v>42915</v>
      </c>
      <c r="AA272" s="204">
        <f t="shared" si="283"/>
        <v>4300528</v>
      </c>
      <c r="AB272" s="201">
        <v>267938</v>
      </c>
      <c r="AC272" s="200">
        <f t="shared" si="284"/>
        <v>50908</v>
      </c>
      <c r="AD272" s="201">
        <f t="shared" si="285"/>
        <v>5101536</v>
      </c>
      <c r="AE272" s="164">
        <f t="shared" si="286"/>
        <v>261039</v>
      </c>
      <c r="AF272" s="162">
        <f t="shared" si="180"/>
        <v>49597</v>
      </c>
      <c r="AG272" s="163">
        <f t="shared" si="287"/>
        <v>4970176</v>
      </c>
      <c r="AH272" s="163">
        <f t="shared" si="301"/>
        <v>250142</v>
      </c>
      <c r="AI272" s="162">
        <f t="shared" si="288"/>
        <v>47527</v>
      </c>
      <c r="AJ272" s="328">
        <f t="shared" si="289"/>
        <v>4762704</v>
      </c>
      <c r="AK272" s="286"/>
      <c r="AL272" s="162">
        <f t="shared" si="290"/>
        <v>225959</v>
      </c>
      <c r="AM272" s="163">
        <f t="shared" si="241"/>
        <v>42932</v>
      </c>
      <c r="AN272" s="163">
        <f t="shared" si="231"/>
        <v>4302256</v>
      </c>
      <c r="AO272" s="163">
        <f t="shared" si="291"/>
        <v>244210</v>
      </c>
      <c r="AP272" s="163">
        <f t="shared" si="292"/>
        <v>46400</v>
      </c>
      <c r="AQ272" s="163">
        <f t="shared" si="271"/>
        <v>4649760</v>
      </c>
      <c r="AR272" s="260"/>
      <c r="AS272" s="290">
        <f t="shared" si="232"/>
        <v>37551</v>
      </c>
      <c r="AT272" s="165"/>
      <c r="AU272" s="164">
        <f t="shared" si="293"/>
        <v>258658</v>
      </c>
      <c r="AV272" s="162">
        <f t="shared" si="242"/>
        <v>49145</v>
      </c>
      <c r="AW272" s="163">
        <f t="shared" si="233"/>
        <v>4924848</v>
      </c>
      <c r="AX272" s="163">
        <f t="shared" si="272"/>
        <v>224837</v>
      </c>
      <c r="AY272" s="163">
        <f t="shared" si="294"/>
        <v>42719</v>
      </c>
      <c r="AZ272" s="163">
        <f t="shared" si="273"/>
        <v>4280896</v>
      </c>
      <c r="BA272" s="260"/>
      <c r="BB272" s="291">
        <f t="shared" si="234"/>
        <v>105375</v>
      </c>
      <c r="BD272" s="163" cm="1">
        <f t="array" ref="BD272">+ROUND(AVERAGE(SMALL((G272,M272,Y272),{1;2})),0)</f>
        <v>190834</v>
      </c>
      <c r="BE272" s="163">
        <f t="shared" si="264"/>
        <v>36258</v>
      </c>
      <c r="BF272" s="163">
        <f t="shared" si="307"/>
        <v>3633472</v>
      </c>
      <c r="BG272" s="163" cm="1">
        <f t="array" ref="BG272">+ROUND(AVERAGE(SMALL((J272,P272,V272,AB272),{1;2})),0)</f>
        <v>170400</v>
      </c>
      <c r="BH272" s="163">
        <f t="shared" si="295"/>
        <v>32376</v>
      </c>
      <c r="BI272" s="163">
        <f t="shared" si="274"/>
        <v>3244416</v>
      </c>
      <c r="BK272" s="166">
        <f t="shared" si="296"/>
        <v>190834</v>
      </c>
      <c r="BL272" s="167">
        <f t="shared" si="304"/>
        <v>36258</v>
      </c>
      <c r="BM272" s="296">
        <f t="shared" si="263"/>
        <v>3633472</v>
      </c>
      <c r="BN272" s="166">
        <f>ROUND(AVERAGE(P272,V272,AB272),0)</f>
        <v>202913</v>
      </c>
      <c r="BO272" s="167">
        <f t="shared" si="243"/>
        <v>38553</v>
      </c>
      <c r="BP272" s="296">
        <f t="shared" si="275"/>
        <v>3863456</v>
      </c>
      <c r="BR272" s="168">
        <f t="shared" si="297"/>
        <v>70205</v>
      </c>
      <c r="BS272" s="169">
        <f t="shared" si="246"/>
        <v>155754</v>
      </c>
      <c r="BT272" s="170">
        <f t="shared" si="247"/>
        <v>296164</v>
      </c>
      <c r="BU272" s="168">
        <f t="shared" si="267"/>
        <v>127957</v>
      </c>
      <c r="BV272" s="169">
        <f t="shared" si="298"/>
        <v>116253</v>
      </c>
      <c r="BW272" s="170">
        <f t="shared" si="299"/>
        <v>372167</v>
      </c>
    </row>
    <row r="273" spans="2:75" s="131" customFormat="1" ht="39" customHeight="1" x14ac:dyDescent="0.25">
      <c r="B273" s="334">
        <v>253</v>
      </c>
      <c r="C273" s="505"/>
      <c r="D273" s="206" t="s">
        <v>154</v>
      </c>
      <c r="E273" s="505"/>
      <c r="F273" s="206">
        <v>17</v>
      </c>
      <c r="G273" s="204">
        <v>220807</v>
      </c>
      <c r="H273" s="200">
        <f t="shared" si="235"/>
        <v>41953</v>
      </c>
      <c r="I273" s="201">
        <f t="shared" si="236"/>
        <v>4466920</v>
      </c>
      <c r="J273" s="243">
        <v>309988</v>
      </c>
      <c r="K273" s="212">
        <f t="shared" si="276"/>
        <v>58898</v>
      </c>
      <c r="L273" s="254">
        <f t="shared" si="277"/>
        <v>6271062</v>
      </c>
      <c r="M273" s="344">
        <v>155800</v>
      </c>
      <c r="N273" s="344">
        <f t="shared" si="278"/>
        <v>45182</v>
      </c>
      <c r="O273" s="344">
        <f t="shared" si="279"/>
        <v>2648600</v>
      </c>
      <c r="P273" s="257">
        <f t="shared" si="280"/>
        <v>175800</v>
      </c>
      <c r="Q273" s="201">
        <f t="shared" si="281"/>
        <v>33402</v>
      </c>
      <c r="R273" s="201">
        <v>2988600</v>
      </c>
      <c r="S273" s="204"/>
      <c r="T273" s="204">
        <f t="shared" si="237"/>
        <v>0</v>
      </c>
      <c r="U273" s="204"/>
      <c r="V273" s="261">
        <v>201000</v>
      </c>
      <c r="W273" s="204">
        <f t="shared" si="268"/>
        <v>38190</v>
      </c>
      <c r="X273" s="204">
        <f t="shared" si="269"/>
        <v>4066230</v>
      </c>
      <c r="Y273" s="204">
        <v>211035</v>
      </c>
      <c r="Z273" s="204">
        <f t="shared" si="282"/>
        <v>40097</v>
      </c>
      <c r="AA273" s="204">
        <f t="shared" si="283"/>
        <v>4269244</v>
      </c>
      <c r="AB273" s="201">
        <v>245217</v>
      </c>
      <c r="AC273" s="200">
        <f t="shared" si="284"/>
        <v>46591</v>
      </c>
      <c r="AD273" s="201">
        <f t="shared" si="285"/>
        <v>4960736</v>
      </c>
      <c r="AE273" s="164">
        <f t="shared" si="286"/>
        <v>215921</v>
      </c>
      <c r="AF273" s="162">
        <f t="shared" si="180"/>
        <v>41025</v>
      </c>
      <c r="AG273" s="163">
        <f t="shared" si="287"/>
        <v>4368082</v>
      </c>
      <c r="AH273" s="163">
        <f t="shared" si="301"/>
        <v>233001</v>
      </c>
      <c r="AI273" s="162">
        <f t="shared" si="288"/>
        <v>44270</v>
      </c>
      <c r="AJ273" s="328">
        <f t="shared" si="289"/>
        <v>4713607</v>
      </c>
      <c r="AK273" s="286"/>
      <c r="AL273" s="162">
        <f t="shared" si="290"/>
        <v>195881</v>
      </c>
      <c r="AM273" s="163">
        <f t="shared" si="241"/>
        <v>37217</v>
      </c>
      <c r="AN273" s="163">
        <f t="shared" si="231"/>
        <v>3962666</v>
      </c>
      <c r="AO273" s="163">
        <f t="shared" si="291"/>
        <v>228929</v>
      </c>
      <c r="AP273" s="163">
        <f t="shared" si="292"/>
        <v>43497</v>
      </c>
      <c r="AQ273" s="163">
        <f t="shared" si="271"/>
        <v>4631242</v>
      </c>
      <c r="AR273" s="260"/>
      <c r="AS273" s="290">
        <f t="shared" si="232"/>
        <v>4941</v>
      </c>
      <c r="AT273" s="165"/>
      <c r="AU273" s="164">
        <f t="shared" si="293"/>
        <v>215866</v>
      </c>
      <c r="AV273" s="162">
        <f t="shared" si="242"/>
        <v>41015</v>
      </c>
      <c r="AW273" s="163">
        <f t="shared" si="233"/>
        <v>4366977</v>
      </c>
      <c r="AX273" s="163">
        <f t="shared" si="272"/>
        <v>222085</v>
      </c>
      <c r="AY273" s="163">
        <f t="shared" si="294"/>
        <v>42196</v>
      </c>
      <c r="AZ273" s="163">
        <f t="shared" si="273"/>
        <v>4492777</v>
      </c>
      <c r="BA273" s="260"/>
      <c r="BB273" s="291">
        <f t="shared" si="234"/>
        <v>37389</v>
      </c>
      <c r="BD273" s="163" cm="1">
        <f t="array" ref="BD273">+ROUND(AVERAGE(SMALL((G273,M273,Y273),{1;2})),0)</f>
        <v>183418</v>
      </c>
      <c r="BE273" s="163">
        <f t="shared" si="264"/>
        <v>34849</v>
      </c>
      <c r="BF273" s="163">
        <f t="shared" si="307"/>
        <v>3710539</v>
      </c>
      <c r="BG273" s="163" cm="1">
        <f t="array" ref="BG273">+ROUND(AVERAGE(SMALL((J273,P273,V273,AB273),{1;2})),0)</f>
        <v>188400</v>
      </c>
      <c r="BH273" s="163">
        <f t="shared" si="295"/>
        <v>35796</v>
      </c>
      <c r="BI273" s="163">
        <f t="shared" si="274"/>
        <v>3811332</v>
      </c>
      <c r="BK273" s="166">
        <f t="shared" si="296"/>
        <v>183418</v>
      </c>
      <c r="BL273" s="167">
        <f t="shared" si="304"/>
        <v>34849</v>
      </c>
      <c r="BM273" s="296">
        <f t="shared" si="263"/>
        <v>3710539</v>
      </c>
      <c r="BN273" s="166">
        <f t="shared" ref="BN273:BN280" si="308">ROUND(AVERAGE(P273,V273,AB273),0)</f>
        <v>207339</v>
      </c>
      <c r="BO273" s="167">
        <f t="shared" si="243"/>
        <v>39394</v>
      </c>
      <c r="BP273" s="296">
        <f t="shared" si="275"/>
        <v>4194461</v>
      </c>
      <c r="BR273" s="168">
        <f t="shared" si="297"/>
        <v>35053</v>
      </c>
      <c r="BS273" s="169">
        <f t="shared" si="246"/>
        <v>160828</v>
      </c>
      <c r="BT273" s="170">
        <f t="shared" si="247"/>
        <v>230934</v>
      </c>
      <c r="BU273" s="168">
        <f t="shared" si="267"/>
        <v>71321</v>
      </c>
      <c r="BV273" s="169">
        <f t="shared" si="298"/>
        <v>157608</v>
      </c>
      <c r="BW273" s="170">
        <f t="shared" si="299"/>
        <v>300250</v>
      </c>
    </row>
    <row r="274" spans="2:75" s="131" customFormat="1" ht="39" customHeight="1" x14ac:dyDescent="0.25">
      <c r="B274" s="334">
        <v>254</v>
      </c>
      <c r="C274" s="505"/>
      <c r="D274" s="206" t="s">
        <v>155</v>
      </c>
      <c r="E274" s="505"/>
      <c r="F274" s="206">
        <v>24</v>
      </c>
      <c r="G274" s="204">
        <v>268384</v>
      </c>
      <c r="H274" s="200">
        <f t="shared" si="235"/>
        <v>50993</v>
      </c>
      <c r="I274" s="201">
        <f t="shared" si="236"/>
        <v>7665048</v>
      </c>
      <c r="J274" s="243">
        <v>355722</v>
      </c>
      <c r="K274" s="212">
        <f t="shared" si="276"/>
        <v>67587</v>
      </c>
      <c r="L274" s="254">
        <f t="shared" si="277"/>
        <v>10159416</v>
      </c>
      <c r="M274" s="344">
        <v>155800</v>
      </c>
      <c r="N274" s="344">
        <f t="shared" si="278"/>
        <v>45182</v>
      </c>
      <c r="O274" s="344">
        <f t="shared" si="279"/>
        <v>3739200</v>
      </c>
      <c r="P274" s="257">
        <f t="shared" si="280"/>
        <v>175800</v>
      </c>
      <c r="Q274" s="201">
        <f t="shared" si="281"/>
        <v>33402</v>
      </c>
      <c r="R274" s="201">
        <v>4219200</v>
      </c>
      <c r="S274" s="204"/>
      <c r="T274" s="204">
        <f t="shared" si="237"/>
        <v>0</v>
      </c>
      <c r="U274" s="204"/>
      <c r="V274" s="261">
        <v>148000</v>
      </c>
      <c r="W274" s="204">
        <f t="shared" si="268"/>
        <v>28120</v>
      </c>
      <c r="X274" s="204">
        <f t="shared" si="269"/>
        <v>4226880</v>
      </c>
      <c r="Y274" s="204">
        <v>207023</v>
      </c>
      <c r="Z274" s="204">
        <f t="shared" si="282"/>
        <v>39334</v>
      </c>
      <c r="AA274" s="204">
        <f t="shared" si="283"/>
        <v>5912568</v>
      </c>
      <c r="AB274" s="201">
        <v>235946</v>
      </c>
      <c r="AC274" s="200">
        <f t="shared" si="284"/>
        <v>44830</v>
      </c>
      <c r="AD274" s="201">
        <f t="shared" si="285"/>
        <v>6738624</v>
      </c>
      <c r="AE274" s="164">
        <f t="shared" si="286"/>
        <v>237704</v>
      </c>
      <c r="AF274" s="162">
        <f t="shared" si="180"/>
        <v>45164</v>
      </c>
      <c r="AG274" s="163">
        <f t="shared" si="287"/>
        <v>6788832</v>
      </c>
      <c r="AH274" s="163">
        <f t="shared" si="301"/>
        <v>228867</v>
      </c>
      <c r="AI274" s="162">
        <f t="shared" si="288"/>
        <v>43485</v>
      </c>
      <c r="AJ274" s="328">
        <f t="shared" si="289"/>
        <v>6536448</v>
      </c>
      <c r="AK274" s="286"/>
      <c r="AL274" s="162">
        <f t="shared" si="290"/>
        <v>210402</v>
      </c>
      <c r="AM274" s="163">
        <f t="shared" si="241"/>
        <v>39976</v>
      </c>
      <c r="AN274" s="163">
        <f t="shared" si="231"/>
        <v>6009072</v>
      </c>
      <c r="AO274" s="163">
        <f t="shared" si="291"/>
        <v>226507</v>
      </c>
      <c r="AP274" s="163">
        <f t="shared" si="292"/>
        <v>43036</v>
      </c>
      <c r="AQ274" s="163">
        <f t="shared" si="271"/>
        <v>6469032</v>
      </c>
      <c r="AR274" s="260"/>
      <c r="AS274" s="290">
        <f t="shared" si="232"/>
        <v>32669</v>
      </c>
      <c r="AT274" s="165"/>
      <c r="AU274" s="164">
        <f t="shared" si="293"/>
        <v>235715</v>
      </c>
      <c r="AV274" s="162">
        <f t="shared" si="242"/>
        <v>44786</v>
      </c>
      <c r="AW274" s="163">
        <f t="shared" si="233"/>
        <v>6732024</v>
      </c>
      <c r="AX274" s="163">
        <f t="shared" si="272"/>
        <v>209957</v>
      </c>
      <c r="AY274" s="163">
        <f t="shared" si="294"/>
        <v>39892</v>
      </c>
      <c r="AZ274" s="163">
        <f t="shared" si="273"/>
        <v>5996376</v>
      </c>
      <c r="BA274" s="260"/>
      <c r="BB274" s="291">
        <f t="shared" si="234"/>
        <v>86972</v>
      </c>
      <c r="BD274" s="163" cm="1">
        <f t="array" ref="BD274">+ROUND(AVERAGE(SMALL((G274,M274,Y274),{1;2})),0)</f>
        <v>181412</v>
      </c>
      <c r="BE274" s="163">
        <f t="shared" si="264"/>
        <v>34468</v>
      </c>
      <c r="BF274" s="163">
        <f t="shared" si="307"/>
        <v>5181120</v>
      </c>
      <c r="BG274" s="163" cm="1">
        <f t="array" ref="BG274">+ROUND(AVERAGE(SMALL((J274,P274,V274,AB274),{1;2})),0)</f>
        <v>161900</v>
      </c>
      <c r="BH274" s="163">
        <f t="shared" si="295"/>
        <v>30761</v>
      </c>
      <c r="BI274" s="163">
        <f t="shared" si="274"/>
        <v>4623864</v>
      </c>
      <c r="BK274" s="166">
        <f t="shared" si="296"/>
        <v>181412</v>
      </c>
      <c r="BL274" s="167">
        <f t="shared" si="304"/>
        <v>34468</v>
      </c>
      <c r="BM274" s="296">
        <f t="shared" si="263"/>
        <v>5181120</v>
      </c>
      <c r="BN274" s="166">
        <f t="shared" si="308"/>
        <v>186582</v>
      </c>
      <c r="BO274" s="167">
        <f t="shared" si="243"/>
        <v>35451</v>
      </c>
      <c r="BP274" s="296">
        <f t="shared" si="275"/>
        <v>5328792</v>
      </c>
      <c r="BR274" s="168">
        <f t="shared" si="297"/>
        <v>56368</v>
      </c>
      <c r="BS274" s="169">
        <f t="shared" si="246"/>
        <v>154034</v>
      </c>
      <c r="BT274" s="170">
        <f t="shared" si="247"/>
        <v>266770</v>
      </c>
      <c r="BU274" s="168">
        <f t="shared" si="267"/>
        <v>112763</v>
      </c>
      <c r="BV274" s="169">
        <f t="shared" si="298"/>
        <v>113744</v>
      </c>
      <c r="BW274" s="170">
        <f t="shared" si="299"/>
        <v>339270</v>
      </c>
    </row>
    <row r="275" spans="2:75" s="131" customFormat="1" ht="39" customHeight="1" x14ac:dyDescent="0.25">
      <c r="B275" s="334">
        <v>255</v>
      </c>
      <c r="C275" s="505"/>
      <c r="D275" s="206" t="s">
        <v>156</v>
      </c>
      <c r="E275" s="505"/>
      <c r="F275" s="206">
        <v>19</v>
      </c>
      <c r="G275" s="204">
        <v>272854</v>
      </c>
      <c r="H275" s="200">
        <f t="shared" si="235"/>
        <v>51842</v>
      </c>
      <c r="I275" s="201">
        <f t="shared" si="236"/>
        <v>6169224</v>
      </c>
      <c r="J275" s="243">
        <v>371639</v>
      </c>
      <c r="K275" s="212">
        <f t="shared" si="276"/>
        <v>70611</v>
      </c>
      <c r="L275" s="254">
        <f t="shared" si="277"/>
        <v>8402750</v>
      </c>
      <c r="M275" s="344">
        <v>155800</v>
      </c>
      <c r="N275" s="344">
        <f t="shared" si="278"/>
        <v>45182</v>
      </c>
      <c r="O275" s="344">
        <f t="shared" si="279"/>
        <v>2960200</v>
      </c>
      <c r="P275" s="257">
        <f t="shared" si="280"/>
        <v>175800</v>
      </c>
      <c r="Q275" s="201">
        <f t="shared" si="281"/>
        <v>33402</v>
      </c>
      <c r="R275" s="201">
        <v>3340200</v>
      </c>
      <c r="S275" s="204"/>
      <c r="T275" s="204">
        <f t="shared" si="237"/>
        <v>0</v>
      </c>
      <c r="U275" s="204"/>
      <c r="V275" s="261">
        <v>220000</v>
      </c>
      <c r="W275" s="204">
        <f t="shared" si="268"/>
        <v>41800</v>
      </c>
      <c r="X275" s="204">
        <f t="shared" si="269"/>
        <v>4974200</v>
      </c>
      <c r="Y275" s="204">
        <v>228478</v>
      </c>
      <c r="Z275" s="204">
        <f t="shared" si="282"/>
        <v>43411</v>
      </c>
      <c r="AA275" s="204">
        <f t="shared" si="283"/>
        <v>5165891</v>
      </c>
      <c r="AB275" s="201">
        <v>260030</v>
      </c>
      <c r="AC275" s="200">
        <f t="shared" si="284"/>
        <v>49406</v>
      </c>
      <c r="AD275" s="201">
        <f t="shared" si="285"/>
        <v>5879284</v>
      </c>
      <c r="AE275" s="164">
        <f t="shared" si="286"/>
        <v>250666</v>
      </c>
      <c r="AF275" s="162">
        <f t="shared" si="180"/>
        <v>47627</v>
      </c>
      <c r="AG275" s="163">
        <f t="shared" si="287"/>
        <v>5667567</v>
      </c>
      <c r="AH275" s="163">
        <f t="shared" si="301"/>
        <v>256867</v>
      </c>
      <c r="AI275" s="162">
        <f t="shared" si="288"/>
        <v>48805</v>
      </c>
      <c r="AJ275" s="328">
        <f t="shared" si="289"/>
        <v>5807768</v>
      </c>
      <c r="AK275" s="286"/>
      <c r="AL275" s="162">
        <f t="shared" si="290"/>
        <v>219044</v>
      </c>
      <c r="AM275" s="163">
        <f t="shared" si="241"/>
        <v>41618</v>
      </c>
      <c r="AN275" s="163">
        <f t="shared" si="231"/>
        <v>4952578</v>
      </c>
      <c r="AO275" s="163">
        <f t="shared" si="291"/>
        <v>255813</v>
      </c>
      <c r="AP275" s="163">
        <f t="shared" si="292"/>
        <v>48604</v>
      </c>
      <c r="AQ275" s="163">
        <f t="shared" si="271"/>
        <v>5783923</v>
      </c>
      <c r="AR275" s="260"/>
      <c r="AS275" s="290">
        <f t="shared" si="232"/>
        <v>23172</v>
      </c>
      <c r="AT275" s="165"/>
      <c r="AU275" s="164">
        <f t="shared" si="293"/>
        <v>249682</v>
      </c>
      <c r="AV275" s="162">
        <f t="shared" si="242"/>
        <v>47440</v>
      </c>
      <c r="AW275" s="163">
        <f t="shared" si="233"/>
        <v>5645318</v>
      </c>
      <c r="AX275" s="163">
        <f t="shared" si="272"/>
        <v>243139</v>
      </c>
      <c r="AY275" s="163">
        <f t="shared" si="294"/>
        <v>46196</v>
      </c>
      <c r="AZ275" s="163">
        <f t="shared" si="273"/>
        <v>5497365</v>
      </c>
      <c r="BA275" s="260"/>
      <c r="BB275" s="291">
        <f t="shared" si="234"/>
        <v>80715</v>
      </c>
      <c r="BD275" s="163" cm="1">
        <f t="array" ref="BD275">+ROUND(AVERAGE(SMALL((G275,M275,Y275),{1;2})),0)</f>
        <v>192139</v>
      </c>
      <c r="BE275" s="163">
        <f t="shared" si="264"/>
        <v>36506</v>
      </c>
      <c r="BF275" s="163">
        <f t="shared" si="307"/>
        <v>4344255</v>
      </c>
      <c r="BG275" s="163" cm="1">
        <f t="array" ref="BG275">+ROUND(AVERAGE(SMALL((J275,P275,V275,AB275),{1;2})),0)</f>
        <v>197900</v>
      </c>
      <c r="BH275" s="163">
        <f t="shared" si="295"/>
        <v>37601</v>
      </c>
      <c r="BI275" s="163">
        <f t="shared" si="274"/>
        <v>4474519</v>
      </c>
      <c r="BK275" s="166">
        <f t="shared" si="296"/>
        <v>192139</v>
      </c>
      <c r="BL275" s="167">
        <f t="shared" si="304"/>
        <v>36506</v>
      </c>
      <c r="BM275" s="296">
        <f t="shared" si="263"/>
        <v>4344255</v>
      </c>
      <c r="BN275" s="166">
        <f>ROUND(AVERAGE(P275,V275,AB275),0)</f>
        <v>218610</v>
      </c>
      <c r="BO275" s="167">
        <f t="shared" si="243"/>
        <v>41536</v>
      </c>
      <c r="BP275" s="296">
        <f t="shared" si="275"/>
        <v>4942774</v>
      </c>
      <c r="BR275" s="168">
        <f t="shared" si="297"/>
        <v>59095</v>
      </c>
      <c r="BS275" s="169">
        <f t="shared" si="246"/>
        <v>159949</v>
      </c>
      <c r="BT275" s="170">
        <f t="shared" si="247"/>
        <v>278139</v>
      </c>
      <c r="BU275" s="168">
        <f t="shared" si="267"/>
        <v>102714</v>
      </c>
      <c r="BV275" s="169">
        <f t="shared" si="298"/>
        <v>153099</v>
      </c>
      <c r="BW275" s="170">
        <f t="shared" si="299"/>
        <v>358527</v>
      </c>
    </row>
    <row r="276" spans="2:75" s="131" customFormat="1" ht="39" customHeight="1" x14ac:dyDescent="0.25">
      <c r="B276" s="334">
        <v>256</v>
      </c>
      <c r="C276" s="505"/>
      <c r="D276" s="206" t="s">
        <v>157</v>
      </c>
      <c r="E276" s="505"/>
      <c r="F276" s="206">
        <v>19</v>
      </c>
      <c r="G276" s="204">
        <v>268384</v>
      </c>
      <c r="H276" s="200">
        <f t="shared" si="235"/>
        <v>50993</v>
      </c>
      <c r="I276" s="201">
        <f t="shared" si="236"/>
        <v>6068163</v>
      </c>
      <c r="J276" s="243">
        <v>363422</v>
      </c>
      <c r="K276" s="212">
        <f t="shared" si="276"/>
        <v>69050</v>
      </c>
      <c r="L276" s="254">
        <f t="shared" si="277"/>
        <v>8216968</v>
      </c>
      <c r="M276" s="344">
        <v>155800</v>
      </c>
      <c r="N276" s="344">
        <f t="shared" si="278"/>
        <v>45182</v>
      </c>
      <c r="O276" s="344">
        <f t="shared" si="279"/>
        <v>2960200</v>
      </c>
      <c r="P276" s="257">
        <f t="shared" si="280"/>
        <v>175800</v>
      </c>
      <c r="Q276" s="201">
        <f t="shared" si="281"/>
        <v>33402</v>
      </c>
      <c r="R276" s="201">
        <v>3340200</v>
      </c>
      <c r="S276" s="204"/>
      <c r="T276" s="204">
        <f t="shared" si="237"/>
        <v>0</v>
      </c>
      <c r="U276" s="204"/>
      <c r="V276" s="261">
        <v>184000</v>
      </c>
      <c r="W276" s="204">
        <f t="shared" si="268"/>
        <v>34960</v>
      </c>
      <c r="X276" s="204">
        <f t="shared" si="269"/>
        <v>4160240</v>
      </c>
      <c r="Y276" s="204">
        <v>236775</v>
      </c>
      <c r="Z276" s="204">
        <f t="shared" si="282"/>
        <v>44987</v>
      </c>
      <c r="AA276" s="204">
        <f t="shared" si="283"/>
        <v>5353478</v>
      </c>
      <c r="AB276" s="201">
        <v>265698</v>
      </c>
      <c r="AC276" s="200">
        <f t="shared" si="284"/>
        <v>50483</v>
      </c>
      <c r="AD276" s="201">
        <f t="shared" si="285"/>
        <v>6007439</v>
      </c>
      <c r="AE276" s="164">
        <f t="shared" si="286"/>
        <v>252580</v>
      </c>
      <c r="AF276" s="162">
        <f t="shared" si="180"/>
        <v>47990</v>
      </c>
      <c r="AG276" s="163">
        <f t="shared" si="287"/>
        <v>5710830</v>
      </c>
      <c r="AH276" s="163">
        <f t="shared" si="301"/>
        <v>247230</v>
      </c>
      <c r="AI276" s="162">
        <f t="shared" si="288"/>
        <v>46974</v>
      </c>
      <c r="AJ276" s="328">
        <f t="shared" si="289"/>
        <v>5589876</v>
      </c>
      <c r="AK276" s="286"/>
      <c r="AL276" s="162">
        <f t="shared" si="290"/>
        <v>220320</v>
      </c>
      <c r="AM276" s="163">
        <f t="shared" si="241"/>
        <v>41861</v>
      </c>
      <c r="AN276" s="163">
        <f t="shared" si="231"/>
        <v>4981439</v>
      </c>
      <c r="AO276" s="163">
        <f t="shared" si="291"/>
        <v>241074</v>
      </c>
      <c r="AP276" s="163">
        <f t="shared" si="292"/>
        <v>45804</v>
      </c>
      <c r="AQ276" s="163">
        <f t="shared" si="271"/>
        <v>5450682</v>
      </c>
      <c r="AR276" s="260"/>
      <c r="AS276" s="290">
        <f t="shared" si="232"/>
        <v>16299</v>
      </c>
      <c r="AT276" s="165"/>
      <c r="AU276" s="164">
        <f t="shared" si="293"/>
        <v>252085</v>
      </c>
      <c r="AV276" s="162">
        <f t="shared" si="242"/>
        <v>47896</v>
      </c>
      <c r="AW276" s="163">
        <f t="shared" si="233"/>
        <v>5699639</v>
      </c>
      <c r="AX276" s="163">
        <f t="shared" si="272"/>
        <v>227378</v>
      </c>
      <c r="AY276" s="163">
        <f t="shared" si="294"/>
        <v>43202</v>
      </c>
      <c r="AZ276" s="163">
        <f t="shared" si="273"/>
        <v>5141020</v>
      </c>
      <c r="BA276" s="260"/>
      <c r="BB276" s="291">
        <f t="shared" si="234"/>
        <v>72096</v>
      </c>
      <c r="BD276" s="163" cm="1">
        <f t="array" ref="BD276">+ROUND(AVERAGE(SMALL((G276,M276,Y276),{1;2})),0)</f>
        <v>196288</v>
      </c>
      <c r="BE276" s="163">
        <f t="shared" si="264"/>
        <v>37295</v>
      </c>
      <c r="BF276" s="163">
        <f t="shared" si="307"/>
        <v>4438077</v>
      </c>
      <c r="BG276" s="163" cm="1">
        <f t="array" ref="BG276">+ROUND(AVERAGE(SMALL((J276,P276,V276,AB276),{1;2})),0)</f>
        <v>179900</v>
      </c>
      <c r="BH276" s="163">
        <f t="shared" si="295"/>
        <v>34181</v>
      </c>
      <c r="BI276" s="163">
        <f t="shared" si="274"/>
        <v>4067539</v>
      </c>
      <c r="BK276" s="166">
        <f t="shared" si="296"/>
        <v>196288</v>
      </c>
      <c r="BL276" s="167">
        <f t="shared" si="304"/>
        <v>37295</v>
      </c>
      <c r="BM276" s="296">
        <f t="shared" ref="BM276:BM307" si="309">ROUND((BK276+BL276)*F276,0)</f>
        <v>4438077</v>
      </c>
      <c r="BN276" s="166">
        <f t="shared" si="308"/>
        <v>208499</v>
      </c>
      <c r="BO276" s="167">
        <f t="shared" si="243"/>
        <v>39615</v>
      </c>
      <c r="BP276" s="296">
        <f t="shared" si="275"/>
        <v>4714166</v>
      </c>
      <c r="BR276" s="168">
        <f t="shared" si="297"/>
        <v>58068</v>
      </c>
      <c r="BS276" s="169">
        <f t="shared" si="246"/>
        <v>162252</v>
      </c>
      <c r="BT276" s="170">
        <f t="shared" si="247"/>
        <v>278388</v>
      </c>
      <c r="BU276" s="168">
        <f>ROUND(STDEVA(J276,P276,V276,AB276),0)</f>
        <v>87449</v>
      </c>
      <c r="BV276" s="169">
        <f t="shared" si="298"/>
        <v>153625</v>
      </c>
      <c r="BW276" s="170">
        <f t="shared" si="299"/>
        <v>328523</v>
      </c>
    </row>
    <row r="277" spans="2:75" s="131" customFormat="1" ht="39" customHeight="1" x14ac:dyDescent="0.25">
      <c r="B277" s="334">
        <v>257</v>
      </c>
      <c r="C277" s="505"/>
      <c r="D277" s="206" t="s">
        <v>158</v>
      </c>
      <c r="E277" s="505"/>
      <c r="F277" s="206">
        <v>18</v>
      </c>
      <c r="G277" s="204">
        <v>268384</v>
      </c>
      <c r="H277" s="200">
        <f t="shared" si="235"/>
        <v>50993</v>
      </c>
      <c r="I277" s="201">
        <f t="shared" si="236"/>
        <v>5748786</v>
      </c>
      <c r="J277" s="243">
        <v>350222</v>
      </c>
      <c r="K277" s="212">
        <f t="shared" si="276"/>
        <v>66542</v>
      </c>
      <c r="L277" s="254">
        <f t="shared" si="277"/>
        <v>7501752</v>
      </c>
      <c r="M277" s="344">
        <v>155800</v>
      </c>
      <c r="N277" s="344">
        <f t="shared" si="278"/>
        <v>45182</v>
      </c>
      <c r="O277" s="344">
        <f t="shared" si="279"/>
        <v>2804400</v>
      </c>
      <c r="P277" s="257">
        <f t="shared" si="280"/>
        <v>175800</v>
      </c>
      <c r="Q277" s="201">
        <f t="shared" si="281"/>
        <v>33402</v>
      </c>
      <c r="R277" s="201">
        <v>3164400</v>
      </c>
      <c r="S277" s="204"/>
      <c r="T277" s="204">
        <f t="shared" si="237"/>
        <v>0</v>
      </c>
      <c r="U277" s="204"/>
      <c r="V277" s="261">
        <v>143000</v>
      </c>
      <c r="W277" s="204">
        <f t="shared" si="268"/>
        <v>27170</v>
      </c>
      <c r="X277" s="204">
        <f t="shared" si="269"/>
        <v>3063060</v>
      </c>
      <c r="Y277" s="204">
        <v>207023</v>
      </c>
      <c r="Z277" s="204">
        <f t="shared" si="282"/>
        <v>39334</v>
      </c>
      <c r="AA277" s="204">
        <f t="shared" si="283"/>
        <v>4434426</v>
      </c>
      <c r="AB277" s="201">
        <v>235946</v>
      </c>
      <c r="AC277" s="200">
        <f t="shared" si="284"/>
        <v>44830</v>
      </c>
      <c r="AD277" s="201">
        <f t="shared" si="285"/>
        <v>5053968</v>
      </c>
      <c r="AE277" s="164">
        <f t="shared" si="286"/>
        <v>237704</v>
      </c>
      <c r="AF277" s="162">
        <f t="shared" si="180"/>
        <v>45164</v>
      </c>
      <c r="AG277" s="163">
        <f t="shared" si="287"/>
        <v>5091624</v>
      </c>
      <c r="AH277" s="163">
        <f t="shared" si="301"/>
        <v>226242</v>
      </c>
      <c r="AI277" s="162">
        <f t="shared" si="288"/>
        <v>42986</v>
      </c>
      <c r="AJ277" s="328">
        <f t="shared" si="289"/>
        <v>4846104</v>
      </c>
      <c r="AK277" s="286"/>
      <c r="AL277" s="162">
        <f t="shared" si="290"/>
        <v>210402</v>
      </c>
      <c r="AM277" s="163">
        <f t="shared" si="241"/>
        <v>39976</v>
      </c>
      <c r="AN277" s="163">
        <f t="shared" ref="AN277:AN335" si="310">ROUND((+AL277+AM277)*F277,0)</f>
        <v>4506804</v>
      </c>
      <c r="AO277" s="163">
        <f t="shared" si="291"/>
        <v>223007</v>
      </c>
      <c r="AP277" s="163">
        <f t="shared" si="292"/>
        <v>42371</v>
      </c>
      <c r="AQ277" s="163">
        <f t="shared" si="271"/>
        <v>4776804</v>
      </c>
      <c r="AR277" s="260"/>
      <c r="AS277" s="290">
        <f t="shared" ref="AS277:AS335" si="311">G277-AU277</f>
        <v>32669</v>
      </c>
      <c r="AT277" s="165"/>
      <c r="AU277" s="164">
        <f t="shared" si="293"/>
        <v>235715</v>
      </c>
      <c r="AV277" s="162">
        <f t="shared" si="242"/>
        <v>44786</v>
      </c>
      <c r="AW277" s="163">
        <f t="shared" ref="AW277:AW335" si="312">ROUND((AU277+AV277)*F277,0)</f>
        <v>5049018</v>
      </c>
      <c r="AX277" s="163">
        <f t="shared" si="272"/>
        <v>206490</v>
      </c>
      <c r="AY277" s="163">
        <f t="shared" si="294"/>
        <v>39233</v>
      </c>
      <c r="AZ277" s="163">
        <f t="shared" si="273"/>
        <v>4423014</v>
      </c>
      <c r="BA277" s="260"/>
      <c r="BB277" s="291">
        <f t="shared" ref="BB277:BB335" si="313">G277-BD277</f>
        <v>86972</v>
      </c>
      <c r="BD277" s="163" cm="1">
        <f t="array" ref="BD277">+ROUND(AVERAGE(SMALL((G277,M277,Y277),{1;2})),0)</f>
        <v>181412</v>
      </c>
      <c r="BE277" s="163">
        <f t="shared" si="264"/>
        <v>34468</v>
      </c>
      <c r="BF277" s="163">
        <f t="shared" si="307"/>
        <v>3885840</v>
      </c>
      <c r="BG277" s="163" cm="1">
        <f t="array" ref="BG277">+ROUND(AVERAGE(SMALL((J277,P277,V277,AB277),{1;2})),0)</f>
        <v>159400</v>
      </c>
      <c r="BH277" s="163">
        <f t="shared" si="295"/>
        <v>30286</v>
      </c>
      <c r="BI277" s="163">
        <f t="shared" si="274"/>
        <v>3414348</v>
      </c>
      <c r="BK277" s="166">
        <f t="shared" si="296"/>
        <v>181412</v>
      </c>
      <c r="BL277" s="167">
        <f t="shared" si="304"/>
        <v>34468</v>
      </c>
      <c r="BM277" s="296">
        <f t="shared" si="309"/>
        <v>3885840</v>
      </c>
      <c r="BN277" s="166">
        <f t="shared" si="308"/>
        <v>184915</v>
      </c>
      <c r="BO277" s="167">
        <f t="shared" si="243"/>
        <v>35134</v>
      </c>
      <c r="BP277" s="296">
        <f t="shared" si="275"/>
        <v>3960882</v>
      </c>
      <c r="BR277" s="168">
        <f t="shared" si="297"/>
        <v>56368</v>
      </c>
      <c r="BS277" s="169">
        <f t="shared" si="246"/>
        <v>154034</v>
      </c>
      <c r="BT277" s="170">
        <f t="shared" si="247"/>
        <v>266770</v>
      </c>
      <c r="BU277" s="168">
        <f t="shared" si="267"/>
        <v>111385</v>
      </c>
      <c r="BV277" s="169">
        <f t="shared" si="298"/>
        <v>111622</v>
      </c>
      <c r="BW277" s="170">
        <f t="shared" si="299"/>
        <v>334392</v>
      </c>
    </row>
    <row r="278" spans="2:75" s="131" customFormat="1" ht="39" customHeight="1" x14ac:dyDescent="0.25">
      <c r="B278" s="334">
        <v>258</v>
      </c>
      <c r="C278" s="505"/>
      <c r="D278" s="206" t="s">
        <v>185</v>
      </c>
      <c r="E278" s="505"/>
      <c r="F278" s="206">
        <v>18</v>
      </c>
      <c r="G278" s="204">
        <v>302500</v>
      </c>
      <c r="H278" s="200">
        <f t="shared" si="235"/>
        <v>57475</v>
      </c>
      <c r="I278" s="201">
        <f t="shared" si="236"/>
        <v>6479550</v>
      </c>
      <c r="J278" s="243">
        <v>393250</v>
      </c>
      <c r="K278" s="212">
        <f t="shared" si="276"/>
        <v>74718</v>
      </c>
      <c r="L278" s="254">
        <f t="shared" si="277"/>
        <v>8423424</v>
      </c>
      <c r="M278" s="344">
        <v>155800</v>
      </c>
      <c r="N278" s="344">
        <f t="shared" si="278"/>
        <v>45182</v>
      </c>
      <c r="O278" s="344">
        <f t="shared" si="279"/>
        <v>2804400</v>
      </c>
      <c r="P278" s="257">
        <f t="shared" si="280"/>
        <v>175800</v>
      </c>
      <c r="Q278" s="201">
        <f t="shared" si="281"/>
        <v>33402</v>
      </c>
      <c r="R278" s="201">
        <v>3164400</v>
      </c>
      <c r="S278" s="204"/>
      <c r="T278" s="204">
        <f t="shared" ref="T278:T298" si="314">ROUND(S278*19%,0)</f>
        <v>0</v>
      </c>
      <c r="U278" s="204"/>
      <c r="V278" s="261">
        <v>235000</v>
      </c>
      <c r="W278" s="204">
        <f t="shared" si="268"/>
        <v>44650</v>
      </c>
      <c r="X278" s="204">
        <f t="shared" si="269"/>
        <v>5033700</v>
      </c>
      <c r="Y278" s="204"/>
      <c r="Z278" s="204">
        <f t="shared" si="282"/>
        <v>0</v>
      </c>
      <c r="AA278" s="204">
        <f t="shared" si="283"/>
        <v>0</v>
      </c>
      <c r="AC278" s="200">
        <f t="shared" si="284"/>
        <v>0</v>
      </c>
      <c r="AD278" s="201">
        <f t="shared" si="285"/>
        <v>0</v>
      </c>
      <c r="AE278" s="164">
        <f t="shared" si="286"/>
        <v>302500</v>
      </c>
      <c r="AF278" s="162">
        <f t="shared" si="180"/>
        <v>57475</v>
      </c>
      <c r="AG278" s="163">
        <f t="shared" si="287"/>
        <v>6479550</v>
      </c>
      <c r="AH278" s="163">
        <f t="shared" si="301"/>
        <v>268017</v>
      </c>
      <c r="AI278" s="162">
        <f t="shared" si="288"/>
        <v>50923</v>
      </c>
      <c r="AJ278" s="328">
        <f t="shared" si="289"/>
        <v>5740920</v>
      </c>
      <c r="AK278" s="286"/>
      <c r="AL278" s="162">
        <f t="shared" si="290"/>
        <v>229150</v>
      </c>
      <c r="AM278" s="163">
        <f t="shared" ref="AM278:AM333" si="315">+ROUND(AL278*19%,0)</f>
        <v>43539</v>
      </c>
      <c r="AN278" s="163">
        <f t="shared" si="310"/>
        <v>4908402</v>
      </c>
      <c r="AO278" s="163">
        <f t="shared" si="291"/>
        <v>268017</v>
      </c>
      <c r="AP278" s="163">
        <f t="shared" si="292"/>
        <v>50923</v>
      </c>
      <c r="AQ278" s="163">
        <f t="shared" si="271"/>
        <v>5740920</v>
      </c>
      <c r="AR278" s="260"/>
      <c r="AS278" s="290">
        <f t="shared" si="311"/>
        <v>0</v>
      </c>
      <c r="AT278" s="165"/>
      <c r="AU278" s="164">
        <f t="shared" si="293"/>
        <v>302500</v>
      </c>
      <c r="AV278" s="162">
        <f t="shared" ref="AV278:AV334" si="316">+ROUND(AU278*19%,0)</f>
        <v>57475</v>
      </c>
      <c r="AW278" s="163">
        <f t="shared" si="312"/>
        <v>6479550</v>
      </c>
      <c r="AX278" s="163">
        <f t="shared" si="272"/>
        <v>253271</v>
      </c>
      <c r="AY278" s="163">
        <f t="shared" si="294"/>
        <v>48121</v>
      </c>
      <c r="AZ278" s="163">
        <f t="shared" si="273"/>
        <v>5425056</v>
      </c>
      <c r="BA278" s="260"/>
      <c r="BB278" s="291">
        <f t="shared" si="313"/>
        <v>73350</v>
      </c>
      <c r="BD278" s="163" cm="1">
        <f t="array" ref="BD278">+ROUND(AVERAGE(SMALL((G278,M278,Y278),{1;2})),0)</f>
        <v>229150</v>
      </c>
      <c r="BE278" s="163">
        <f t="shared" si="264"/>
        <v>43539</v>
      </c>
      <c r="BF278" s="163">
        <f t="shared" si="307"/>
        <v>4908402</v>
      </c>
      <c r="BG278" s="163" cm="1">
        <f t="array" ref="BG278">+ROUND(AVERAGE(SMALL((J278,P278,V278,AB278),{1;2})),0)</f>
        <v>205400</v>
      </c>
      <c r="BH278" s="163">
        <f t="shared" si="295"/>
        <v>39026</v>
      </c>
      <c r="BI278" s="163">
        <f t="shared" si="274"/>
        <v>4399668</v>
      </c>
      <c r="BK278" s="166">
        <f t="shared" si="296"/>
        <v>155800</v>
      </c>
      <c r="BL278" s="167">
        <f t="shared" si="304"/>
        <v>29602</v>
      </c>
      <c r="BM278" s="296">
        <f t="shared" si="309"/>
        <v>3337236</v>
      </c>
      <c r="BN278" s="166">
        <f t="shared" si="308"/>
        <v>205400</v>
      </c>
      <c r="BO278" s="167">
        <f t="shared" ref="BO278:BO299" si="317">+ROUND(BN278*19%,0)</f>
        <v>39026</v>
      </c>
      <c r="BP278" s="296">
        <f t="shared" si="275"/>
        <v>4399668</v>
      </c>
      <c r="BR278" s="168">
        <f t="shared" si="297"/>
        <v>103733</v>
      </c>
      <c r="BS278" s="169">
        <f t="shared" si="246"/>
        <v>125417</v>
      </c>
      <c r="BT278" s="170">
        <f t="shared" si="247"/>
        <v>332883</v>
      </c>
      <c r="BU278" s="168">
        <f t="shared" si="267"/>
        <v>112422</v>
      </c>
      <c r="BV278" s="169">
        <f t="shared" si="298"/>
        <v>155595</v>
      </c>
      <c r="BW278" s="170">
        <f t="shared" si="299"/>
        <v>380439</v>
      </c>
    </row>
    <row r="279" spans="2:75" s="131" customFormat="1" ht="39" customHeight="1" x14ac:dyDescent="0.25">
      <c r="B279" s="334">
        <v>259</v>
      </c>
      <c r="C279" s="505"/>
      <c r="D279" s="206" t="s">
        <v>159</v>
      </c>
      <c r="E279" s="505"/>
      <c r="F279" s="206">
        <v>6</v>
      </c>
      <c r="G279" s="204">
        <v>457056</v>
      </c>
      <c r="H279" s="200">
        <f t="shared" ref="H279:H335" si="318">ROUND(G279*19/100,0)</f>
        <v>86841</v>
      </c>
      <c r="I279" s="201">
        <f t="shared" ref="I279:I335" si="319">ROUND((G279+H279)*F279,0)</f>
        <v>3263382</v>
      </c>
      <c r="J279" s="243">
        <v>574262</v>
      </c>
      <c r="K279" s="212">
        <f t="shared" si="276"/>
        <v>109110</v>
      </c>
      <c r="L279" s="254">
        <f t="shared" si="277"/>
        <v>4100232</v>
      </c>
      <c r="M279" s="344">
        <v>155800</v>
      </c>
      <c r="N279" s="344">
        <f t="shared" si="278"/>
        <v>45182</v>
      </c>
      <c r="O279" s="344">
        <f t="shared" si="279"/>
        <v>934800</v>
      </c>
      <c r="P279" s="257">
        <f t="shared" si="280"/>
        <v>175800</v>
      </c>
      <c r="Q279" s="201">
        <f t="shared" si="281"/>
        <v>33402</v>
      </c>
      <c r="R279" s="201">
        <v>1054800</v>
      </c>
      <c r="S279" s="204"/>
      <c r="T279" s="204">
        <f t="shared" si="314"/>
        <v>0</v>
      </c>
      <c r="U279" s="204"/>
      <c r="V279" s="261">
        <v>240000</v>
      </c>
      <c r="W279" s="204">
        <f t="shared" si="268"/>
        <v>45600</v>
      </c>
      <c r="X279" s="204">
        <f t="shared" si="269"/>
        <v>1713600</v>
      </c>
      <c r="Y279" s="204">
        <v>349216</v>
      </c>
      <c r="Z279" s="204">
        <f t="shared" si="282"/>
        <v>66351</v>
      </c>
      <c r="AA279" s="204">
        <f t="shared" si="283"/>
        <v>2493402</v>
      </c>
      <c r="AB279" s="201">
        <v>391286</v>
      </c>
      <c r="AC279" s="200">
        <f t="shared" si="284"/>
        <v>74344</v>
      </c>
      <c r="AD279" s="201">
        <f t="shared" si="285"/>
        <v>2793780</v>
      </c>
      <c r="AE279" s="164">
        <f t="shared" si="286"/>
        <v>403136</v>
      </c>
      <c r="AF279" s="162">
        <f t="shared" si="180"/>
        <v>76596</v>
      </c>
      <c r="AG279" s="163">
        <f t="shared" si="287"/>
        <v>2878392</v>
      </c>
      <c r="AH279" s="163">
        <f t="shared" si="301"/>
        <v>345337</v>
      </c>
      <c r="AI279" s="162">
        <f t="shared" si="288"/>
        <v>65614</v>
      </c>
      <c r="AJ279" s="328">
        <f t="shared" si="289"/>
        <v>2465706</v>
      </c>
      <c r="AK279" s="286"/>
      <c r="AL279" s="162">
        <f t="shared" si="290"/>
        <v>320691</v>
      </c>
      <c r="AM279" s="163">
        <f t="shared" si="315"/>
        <v>60931</v>
      </c>
      <c r="AN279" s="163">
        <f t="shared" si="310"/>
        <v>2289732</v>
      </c>
      <c r="AO279" s="163">
        <f t="shared" si="291"/>
        <v>330021</v>
      </c>
      <c r="AP279" s="163">
        <f t="shared" si="292"/>
        <v>62704</v>
      </c>
      <c r="AQ279" s="163">
        <f t="shared" si="271"/>
        <v>2356350</v>
      </c>
      <c r="AR279" s="260"/>
      <c r="AS279" s="290">
        <f t="shared" si="311"/>
        <v>57542</v>
      </c>
      <c r="AT279" s="165"/>
      <c r="AU279" s="164">
        <f t="shared" si="293"/>
        <v>399514</v>
      </c>
      <c r="AV279" s="162">
        <f t="shared" si="316"/>
        <v>75908</v>
      </c>
      <c r="AW279" s="163">
        <f t="shared" si="312"/>
        <v>2852532</v>
      </c>
      <c r="AX279" s="163">
        <f t="shared" si="272"/>
        <v>289365</v>
      </c>
      <c r="AY279" s="163">
        <f t="shared" si="294"/>
        <v>54979</v>
      </c>
      <c r="AZ279" s="163">
        <f t="shared" si="273"/>
        <v>2066064</v>
      </c>
      <c r="BA279" s="260"/>
      <c r="BB279" s="291">
        <f t="shared" si="313"/>
        <v>204548</v>
      </c>
      <c r="BD279" s="163" cm="1">
        <f t="array" ref="BD279">+ROUND(AVERAGE(SMALL((G279,M279,Y279),{1;2})),0)</f>
        <v>252508</v>
      </c>
      <c r="BE279" s="163">
        <f t="shared" si="264"/>
        <v>47977</v>
      </c>
      <c r="BF279" s="163">
        <f t="shared" ref="BF279:BF300" si="320">ROUND((BD279+BE279)*F279,0)</f>
        <v>1802910</v>
      </c>
      <c r="BG279" s="163" cm="1">
        <f t="array" ref="BG279">+ROUND(AVERAGE(SMALL((J279,P279,V279,AB279),{1;2})),0)</f>
        <v>207900</v>
      </c>
      <c r="BH279" s="163">
        <f t="shared" si="295"/>
        <v>39501</v>
      </c>
      <c r="BI279" s="163">
        <f t="shared" si="274"/>
        <v>1484406</v>
      </c>
      <c r="BK279" s="166">
        <f t="shared" si="296"/>
        <v>252508</v>
      </c>
      <c r="BL279" s="167">
        <f t="shared" si="304"/>
        <v>47977</v>
      </c>
      <c r="BM279" s="296">
        <f t="shared" si="309"/>
        <v>1802910</v>
      </c>
      <c r="BN279" s="166">
        <f t="shared" si="308"/>
        <v>269029</v>
      </c>
      <c r="BO279" s="167">
        <f t="shared" si="317"/>
        <v>51116</v>
      </c>
      <c r="BP279" s="296">
        <f t="shared" si="275"/>
        <v>1920870</v>
      </c>
      <c r="BR279" s="168">
        <f t="shared" si="297"/>
        <v>152640</v>
      </c>
      <c r="BS279" s="169">
        <f t="shared" si="246"/>
        <v>168051</v>
      </c>
      <c r="BT279" s="170">
        <f t="shared" si="247"/>
        <v>473331</v>
      </c>
      <c r="BU279" s="168">
        <f t="shared" si="267"/>
        <v>213941</v>
      </c>
      <c r="BV279" s="169">
        <f t="shared" si="298"/>
        <v>116080</v>
      </c>
      <c r="BW279" s="170">
        <f t="shared" si="299"/>
        <v>543962</v>
      </c>
    </row>
    <row r="280" spans="2:75" s="131" customFormat="1" ht="39" customHeight="1" x14ac:dyDescent="0.25">
      <c r="B280" s="334">
        <v>260</v>
      </c>
      <c r="C280" s="505"/>
      <c r="D280" s="206" t="s">
        <v>160</v>
      </c>
      <c r="E280" s="505"/>
      <c r="F280" s="206">
        <v>9</v>
      </c>
      <c r="G280" s="204">
        <v>419389</v>
      </c>
      <c r="H280" s="200">
        <f t="shared" si="318"/>
        <v>79684</v>
      </c>
      <c r="I280" s="201">
        <f t="shared" si="319"/>
        <v>4491657</v>
      </c>
      <c r="J280" s="243">
        <v>524028</v>
      </c>
      <c r="K280" s="212">
        <f t="shared" si="276"/>
        <v>99565</v>
      </c>
      <c r="L280" s="254">
        <f t="shared" si="277"/>
        <v>5612337</v>
      </c>
      <c r="M280" s="344">
        <v>155800</v>
      </c>
      <c r="N280" s="344">
        <f t="shared" si="278"/>
        <v>45182</v>
      </c>
      <c r="O280" s="344">
        <f t="shared" si="279"/>
        <v>1402200</v>
      </c>
      <c r="P280" s="257">
        <f t="shared" si="280"/>
        <v>175800</v>
      </c>
      <c r="Q280" s="201">
        <f t="shared" si="281"/>
        <v>33402</v>
      </c>
      <c r="R280" s="201">
        <v>1582200</v>
      </c>
      <c r="S280" s="204"/>
      <c r="T280" s="204">
        <f t="shared" si="314"/>
        <v>0</v>
      </c>
      <c r="U280" s="204"/>
      <c r="V280" s="261">
        <v>220000</v>
      </c>
      <c r="W280" s="204">
        <f t="shared" si="268"/>
        <v>41800</v>
      </c>
      <c r="X280" s="204">
        <f t="shared" si="269"/>
        <v>2356200</v>
      </c>
      <c r="Y280" s="204">
        <v>250175</v>
      </c>
      <c r="Z280" s="204">
        <f t="shared" si="282"/>
        <v>47533</v>
      </c>
      <c r="AA280" s="204">
        <f t="shared" si="283"/>
        <v>2679372</v>
      </c>
      <c r="AB280" s="201">
        <v>333560</v>
      </c>
      <c r="AC280" s="200">
        <f t="shared" si="284"/>
        <v>63376</v>
      </c>
      <c r="AD280" s="201">
        <f t="shared" si="285"/>
        <v>3572424</v>
      </c>
      <c r="AE280" s="164">
        <f t="shared" si="286"/>
        <v>334782</v>
      </c>
      <c r="AF280" s="162">
        <f t="shared" si="180"/>
        <v>63609</v>
      </c>
      <c r="AG280" s="163">
        <f t="shared" si="287"/>
        <v>3585519</v>
      </c>
      <c r="AH280" s="163">
        <f t="shared" si="301"/>
        <v>313347</v>
      </c>
      <c r="AI280" s="162">
        <f t="shared" si="288"/>
        <v>59536</v>
      </c>
      <c r="AJ280" s="328">
        <f t="shared" si="289"/>
        <v>3355947</v>
      </c>
      <c r="AK280" s="286"/>
      <c r="AL280" s="162">
        <f t="shared" si="290"/>
        <v>275121</v>
      </c>
      <c r="AM280" s="163">
        <f t="shared" si="315"/>
        <v>52273</v>
      </c>
      <c r="AN280" s="163">
        <f t="shared" si="310"/>
        <v>2946546</v>
      </c>
      <c r="AO280" s="163">
        <f t="shared" si="291"/>
        <v>306609</v>
      </c>
      <c r="AP280" s="163">
        <f t="shared" si="292"/>
        <v>58256</v>
      </c>
      <c r="AQ280" s="163">
        <f t="shared" si="271"/>
        <v>3283785</v>
      </c>
      <c r="AR280" s="260"/>
      <c r="AS280" s="290">
        <f t="shared" si="311"/>
        <v>95474</v>
      </c>
      <c r="AT280" s="165"/>
      <c r="AU280" s="164">
        <f t="shared" si="293"/>
        <v>323915</v>
      </c>
      <c r="AV280" s="162">
        <f t="shared" si="316"/>
        <v>61544</v>
      </c>
      <c r="AW280" s="163">
        <f t="shared" si="312"/>
        <v>3469131</v>
      </c>
      <c r="AX280" s="163">
        <f t="shared" si="272"/>
        <v>272646</v>
      </c>
      <c r="AY280" s="163">
        <f t="shared" si="294"/>
        <v>51803</v>
      </c>
      <c r="AZ280" s="163">
        <f t="shared" si="273"/>
        <v>2920041</v>
      </c>
      <c r="BA280" s="260"/>
      <c r="BB280" s="291">
        <f t="shared" si="313"/>
        <v>216401</v>
      </c>
      <c r="BD280" s="163" cm="1">
        <f t="array" ref="BD280">+ROUND(AVERAGE(SMALL((G280,M280,Y280),{1;2})),0)</f>
        <v>202988</v>
      </c>
      <c r="BE280" s="163">
        <f t="shared" si="264"/>
        <v>38568</v>
      </c>
      <c r="BF280" s="163">
        <f t="shared" si="320"/>
        <v>2174004</v>
      </c>
      <c r="BG280" s="163" cm="1">
        <f t="array" ref="BG280">+ROUND(AVERAGE(SMALL((J280,P280,V280,AB280),{1;2})),0)</f>
        <v>197900</v>
      </c>
      <c r="BH280" s="163">
        <f t="shared" si="295"/>
        <v>37601</v>
      </c>
      <c r="BI280" s="163">
        <f t="shared" si="274"/>
        <v>2119509</v>
      </c>
      <c r="BK280" s="166">
        <f>ROUND(AVERAGE(M280,Y280),0)</f>
        <v>202988</v>
      </c>
      <c r="BL280" s="167">
        <f t="shared" si="304"/>
        <v>38568</v>
      </c>
      <c r="BM280" s="296">
        <f t="shared" si="309"/>
        <v>2174004</v>
      </c>
      <c r="BN280" s="166">
        <f t="shared" si="308"/>
        <v>243120</v>
      </c>
      <c r="BO280" s="167">
        <f t="shared" si="317"/>
        <v>46193</v>
      </c>
      <c r="BP280" s="296">
        <f t="shared" si="275"/>
        <v>2603817</v>
      </c>
      <c r="BR280" s="168">
        <f t="shared" si="297"/>
        <v>133553</v>
      </c>
      <c r="BS280" s="169">
        <f t="shared" si="246"/>
        <v>141568</v>
      </c>
      <c r="BT280" s="170">
        <f t="shared" si="247"/>
        <v>408674</v>
      </c>
      <c r="BU280" s="168">
        <f t="shared" si="267"/>
        <v>189583</v>
      </c>
      <c r="BV280" s="169">
        <f t="shared" si="298"/>
        <v>117026</v>
      </c>
      <c r="BW280" s="170">
        <f t="shared" si="299"/>
        <v>496192</v>
      </c>
    </row>
    <row r="281" spans="2:75" s="131" customFormat="1" ht="39" customHeight="1" x14ac:dyDescent="0.25">
      <c r="B281" s="334">
        <v>261</v>
      </c>
      <c r="C281" s="505"/>
      <c r="D281" s="206" t="s">
        <v>161</v>
      </c>
      <c r="E281" s="505"/>
      <c r="F281" s="206">
        <v>22</v>
      </c>
      <c r="G281" s="204">
        <v>275151</v>
      </c>
      <c r="H281" s="200">
        <f t="shared" si="318"/>
        <v>52279</v>
      </c>
      <c r="I281" s="201">
        <f t="shared" si="319"/>
        <v>7203460</v>
      </c>
      <c r="J281" s="243">
        <v>379666</v>
      </c>
      <c r="K281" s="212">
        <f t="shared" si="276"/>
        <v>72137</v>
      </c>
      <c r="L281" s="254">
        <f t="shared" si="277"/>
        <v>9939666</v>
      </c>
      <c r="M281" s="344">
        <v>155800</v>
      </c>
      <c r="N281" s="344">
        <f t="shared" si="278"/>
        <v>45182</v>
      </c>
      <c r="O281" s="344">
        <f t="shared" si="279"/>
        <v>3427600</v>
      </c>
      <c r="P281" s="257">
        <f t="shared" si="280"/>
        <v>175800</v>
      </c>
      <c r="Q281" s="201">
        <f t="shared" si="281"/>
        <v>33402</v>
      </c>
      <c r="R281" s="201">
        <v>3867600</v>
      </c>
      <c r="S281" s="204"/>
      <c r="T281" s="204">
        <f t="shared" si="314"/>
        <v>0</v>
      </c>
      <c r="U281" s="204"/>
      <c r="V281" s="261">
        <v>120000</v>
      </c>
      <c r="W281" s="204">
        <f t="shared" si="268"/>
        <v>22800</v>
      </c>
      <c r="X281" s="204">
        <f t="shared" si="269"/>
        <v>3141600</v>
      </c>
      <c r="Y281" s="204">
        <v>202869</v>
      </c>
      <c r="Z281" s="204">
        <f t="shared" si="282"/>
        <v>38545</v>
      </c>
      <c r="AA281" s="204">
        <f t="shared" si="283"/>
        <v>5311108</v>
      </c>
      <c r="AB281" s="201">
        <v>239680</v>
      </c>
      <c r="AC281" s="200">
        <f t="shared" si="284"/>
        <v>45539</v>
      </c>
      <c r="AD281" s="201">
        <f t="shared" si="285"/>
        <v>6274818</v>
      </c>
      <c r="AE281" s="164">
        <f t="shared" si="286"/>
        <v>239010</v>
      </c>
      <c r="AF281" s="162">
        <f t="shared" si="180"/>
        <v>45412</v>
      </c>
      <c r="AG281" s="163">
        <f t="shared" si="287"/>
        <v>6257284</v>
      </c>
      <c r="AH281" s="163">
        <f t="shared" si="301"/>
        <v>228787</v>
      </c>
      <c r="AI281" s="162">
        <f t="shared" si="288"/>
        <v>43470</v>
      </c>
      <c r="AJ281" s="328">
        <f t="shared" si="289"/>
        <v>5989654</v>
      </c>
      <c r="AK281" s="286"/>
      <c r="AL281" s="162">
        <f t="shared" si="290"/>
        <v>211273</v>
      </c>
      <c r="AM281" s="163">
        <f t="shared" si="315"/>
        <v>40142</v>
      </c>
      <c r="AN281" s="163">
        <f t="shared" si="310"/>
        <v>5531130</v>
      </c>
      <c r="AO281" s="163">
        <f t="shared" si="291"/>
        <v>225155</v>
      </c>
      <c r="AP281" s="163">
        <f t="shared" si="292"/>
        <v>42779</v>
      </c>
      <c r="AQ281" s="163">
        <f t="shared" si="271"/>
        <v>5894548</v>
      </c>
      <c r="AR281" s="260"/>
      <c r="AS281" s="290">
        <f t="shared" si="311"/>
        <v>38889</v>
      </c>
      <c r="AT281" s="165"/>
      <c r="AU281" s="164">
        <f t="shared" si="293"/>
        <v>236262</v>
      </c>
      <c r="AV281" s="162">
        <f t="shared" si="316"/>
        <v>44890</v>
      </c>
      <c r="AW281" s="163">
        <f t="shared" si="312"/>
        <v>6185344</v>
      </c>
      <c r="AX281" s="163">
        <f t="shared" si="272"/>
        <v>200079</v>
      </c>
      <c r="AY281" s="163">
        <f t="shared" si="294"/>
        <v>38015</v>
      </c>
      <c r="AZ281" s="163">
        <f t="shared" si="273"/>
        <v>5238068</v>
      </c>
      <c r="BA281" s="260"/>
      <c r="BB281" s="291">
        <f t="shared" si="313"/>
        <v>95816</v>
      </c>
      <c r="BD281" s="163" cm="1">
        <f t="array" ref="BD281">+ROUND(AVERAGE(SMALL((G281,M281,Y281),{1;2})),0)</f>
        <v>179335</v>
      </c>
      <c r="BE281" s="163">
        <f t="shared" si="264"/>
        <v>34074</v>
      </c>
      <c r="BF281" s="163">
        <f t="shared" si="320"/>
        <v>4694998</v>
      </c>
      <c r="BG281" s="163" cm="1">
        <f t="array" ref="BG281">+ROUND(AVERAGE(SMALL((J281,P281,V281,AB281),{1;2})),0)</f>
        <v>147900</v>
      </c>
      <c r="BH281" s="163">
        <f t="shared" si="295"/>
        <v>28101</v>
      </c>
      <c r="BI281" s="163">
        <f t="shared" si="274"/>
        <v>3872022</v>
      </c>
      <c r="BK281" s="166">
        <f>ROUND(AVERAGE(M281,Y281),0)</f>
        <v>179335</v>
      </c>
      <c r="BL281" s="167">
        <f t="shared" si="304"/>
        <v>34074</v>
      </c>
      <c r="BM281" s="296">
        <f t="shared" si="309"/>
        <v>4694998</v>
      </c>
      <c r="BN281" s="166">
        <f>ROUND(AVERAGE(G281,P281,V281,AB281),0)</f>
        <v>202658</v>
      </c>
      <c r="BO281" s="167">
        <f t="shared" si="317"/>
        <v>38505</v>
      </c>
      <c r="BP281" s="296">
        <f t="shared" si="275"/>
        <v>5305586</v>
      </c>
      <c r="BR281" s="168">
        <f t="shared" si="297"/>
        <v>60118</v>
      </c>
      <c r="BS281" s="169">
        <f t="shared" si="246"/>
        <v>151155</v>
      </c>
      <c r="BT281" s="170">
        <f t="shared" si="247"/>
        <v>271391</v>
      </c>
      <c r="BU281" s="168">
        <f t="shared" si="267"/>
        <v>136688</v>
      </c>
      <c r="BV281" s="169">
        <f t="shared" si="298"/>
        <v>88467</v>
      </c>
      <c r="BW281" s="170">
        <f t="shared" si="299"/>
        <v>361843</v>
      </c>
    </row>
    <row r="282" spans="2:75" s="131" customFormat="1" ht="39" customHeight="1" x14ac:dyDescent="0.25">
      <c r="B282" s="334">
        <v>262</v>
      </c>
      <c r="C282" s="505"/>
      <c r="D282" s="206" t="s">
        <v>162</v>
      </c>
      <c r="E282" s="505"/>
      <c r="F282" s="206">
        <v>14</v>
      </c>
      <c r="G282" s="204">
        <v>378428</v>
      </c>
      <c r="H282" s="200">
        <f t="shared" si="318"/>
        <v>71901</v>
      </c>
      <c r="I282" s="201">
        <f t="shared" si="319"/>
        <v>6304606</v>
      </c>
      <c r="J282" s="243">
        <v>484471</v>
      </c>
      <c r="K282" s="212">
        <f t="shared" si="276"/>
        <v>92049</v>
      </c>
      <c r="L282" s="254">
        <f t="shared" si="277"/>
        <v>8071280</v>
      </c>
      <c r="M282" s="344">
        <v>155800</v>
      </c>
      <c r="N282" s="344">
        <f t="shared" si="278"/>
        <v>45182</v>
      </c>
      <c r="O282" s="344">
        <f t="shared" si="279"/>
        <v>2181200</v>
      </c>
      <c r="P282" s="257">
        <f t="shared" si="280"/>
        <v>175800</v>
      </c>
      <c r="Q282" s="201">
        <f t="shared" si="281"/>
        <v>33402</v>
      </c>
      <c r="R282" s="201">
        <v>2461200</v>
      </c>
      <c r="S282" s="204"/>
      <c r="T282" s="204">
        <f t="shared" si="314"/>
        <v>0</v>
      </c>
      <c r="U282" s="204"/>
      <c r="V282" s="261">
        <v>260000</v>
      </c>
      <c r="W282" s="204">
        <f t="shared" si="268"/>
        <v>49400</v>
      </c>
      <c r="X282" s="204">
        <f t="shared" si="269"/>
        <v>4331600</v>
      </c>
      <c r="Y282" s="204">
        <v>291490</v>
      </c>
      <c r="Z282" s="204">
        <f t="shared" si="282"/>
        <v>55383</v>
      </c>
      <c r="AA282" s="204">
        <f t="shared" si="283"/>
        <v>4856222</v>
      </c>
      <c r="AB282" s="201">
        <v>279098</v>
      </c>
      <c r="AC282" s="200">
        <f t="shared" si="284"/>
        <v>53029</v>
      </c>
      <c r="AD282" s="201">
        <f t="shared" si="285"/>
        <v>4649778</v>
      </c>
      <c r="AE282" s="164">
        <f t="shared" si="286"/>
        <v>334959</v>
      </c>
      <c r="AF282" s="162">
        <f t="shared" si="180"/>
        <v>63642</v>
      </c>
      <c r="AG282" s="163">
        <f t="shared" si="287"/>
        <v>5580414</v>
      </c>
      <c r="AH282" s="163">
        <f t="shared" si="301"/>
        <v>299842</v>
      </c>
      <c r="AI282" s="162">
        <f t="shared" si="288"/>
        <v>56970</v>
      </c>
      <c r="AJ282" s="328">
        <f t="shared" si="289"/>
        <v>4995368</v>
      </c>
      <c r="AK282" s="286"/>
      <c r="AL282" s="162">
        <f t="shared" si="290"/>
        <v>275239</v>
      </c>
      <c r="AM282" s="163">
        <f t="shared" si="315"/>
        <v>52295</v>
      </c>
      <c r="AN282" s="163">
        <f t="shared" si="310"/>
        <v>4585476</v>
      </c>
      <c r="AO282" s="163">
        <f t="shared" si="291"/>
        <v>306757</v>
      </c>
      <c r="AP282" s="163">
        <f t="shared" si="292"/>
        <v>58284</v>
      </c>
      <c r="AQ282" s="163">
        <f t="shared" si="271"/>
        <v>5110574</v>
      </c>
      <c r="AR282" s="260"/>
      <c r="AS282" s="290">
        <f t="shared" si="311"/>
        <v>46302</v>
      </c>
      <c r="AT282" s="165"/>
      <c r="AU282" s="164">
        <f t="shared" si="293"/>
        <v>332126</v>
      </c>
      <c r="AV282" s="162">
        <f t="shared" si="316"/>
        <v>63104</v>
      </c>
      <c r="AW282" s="163">
        <f t="shared" si="312"/>
        <v>5533220</v>
      </c>
      <c r="AX282" s="163">
        <f t="shared" si="272"/>
        <v>280815</v>
      </c>
      <c r="AY282" s="163">
        <f t="shared" si="294"/>
        <v>53355</v>
      </c>
      <c r="AZ282" s="163">
        <f t="shared" si="273"/>
        <v>4678380</v>
      </c>
      <c r="BA282" s="260"/>
      <c r="BB282" s="291">
        <f t="shared" si="313"/>
        <v>154783</v>
      </c>
      <c r="BD282" s="163" cm="1">
        <f t="array" ref="BD282">+ROUND(AVERAGE(SMALL((G282,M282,Y282),{1;2})),0)</f>
        <v>223645</v>
      </c>
      <c r="BE282" s="163">
        <f t="shared" si="264"/>
        <v>42493</v>
      </c>
      <c r="BF282" s="163">
        <f t="shared" si="320"/>
        <v>3725932</v>
      </c>
      <c r="BG282" s="163" cm="1">
        <f t="array" ref="BG282">+ROUND(AVERAGE(SMALL((J282,P282,V282,AB282),{1;2})),0)</f>
        <v>217900</v>
      </c>
      <c r="BH282" s="163">
        <f t="shared" si="295"/>
        <v>41401</v>
      </c>
      <c r="BI282" s="163">
        <f t="shared" si="274"/>
        <v>3630214</v>
      </c>
      <c r="BK282" s="166">
        <f t="shared" si="296"/>
        <v>223645</v>
      </c>
      <c r="BL282" s="167">
        <f t="shared" si="304"/>
        <v>42493</v>
      </c>
      <c r="BM282" s="296">
        <f t="shared" si="309"/>
        <v>3725932</v>
      </c>
      <c r="BN282" s="166">
        <f>ROUND(AVERAGE(P282,V282,AB282),0)</f>
        <v>238299</v>
      </c>
      <c r="BO282" s="167">
        <f t="shared" si="317"/>
        <v>45277</v>
      </c>
      <c r="BP282" s="296">
        <f t="shared" si="275"/>
        <v>3970064</v>
      </c>
      <c r="BR282" s="168">
        <f t="shared" si="297"/>
        <v>112200</v>
      </c>
      <c r="BS282" s="169">
        <f t="shared" si="246"/>
        <v>163039</v>
      </c>
      <c r="BT282" s="170">
        <f t="shared" si="247"/>
        <v>387439</v>
      </c>
      <c r="BU282" s="168">
        <f t="shared" si="267"/>
        <v>159559</v>
      </c>
      <c r="BV282" s="169">
        <f t="shared" si="298"/>
        <v>147198</v>
      </c>
      <c r="BW282" s="170">
        <f t="shared" si="299"/>
        <v>466316</v>
      </c>
    </row>
    <row r="283" spans="2:75" s="131" customFormat="1" ht="39" customHeight="1" x14ac:dyDescent="0.25">
      <c r="B283" s="334">
        <v>263</v>
      </c>
      <c r="C283" s="505"/>
      <c r="D283" s="206" t="s">
        <v>163</v>
      </c>
      <c r="E283" s="505"/>
      <c r="F283" s="206">
        <v>16</v>
      </c>
      <c r="G283" s="204">
        <v>307194</v>
      </c>
      <c r="H283" s="200">
        <f t="shared" si="318"/>
        <v>58367</v>
      </c>
      <c r="I283" s="201">
        <f t="shared" si="319"/>
        <v>5848976</v>
      </c>
      <c r="J283" s="243">
        <v>403913</v>
      </c>
      <c r="K283" s="212">
        <f t="shared" si="276"/>
        <v>76743</v>
      </c>
      <c r="L283" s="254">
        <f t="shared" si="277"/>
        <v>7690496</v>
      </c>
      <c r="M283" s="344">
        <v>155800</v>
      </c>
      <c r="N283" s="344">
        <f t="shared" si="278"/>
        <v>45182</v>
      </c>
      <c r="O283" s="344">
        <f t="shared" si="279"/>
        <v>2492800</v>
      </c>
      <c r="P283" s="257">
        <f t="shared" si="280"/>
        <v>175800</v>
      </c>
      <c r="Q283" s="201">
        <f t="shared" si="281"/>
        <v>33402</v>
      </c>
      <c r="R283" s="201">
        <v>2812800</v>
      </c>
      <c r="S283" s="204"/>
      <c r="T283" s="204">
        <f t="shared" si="314"/>
        <v>0</v>
      </c>
      <c r="U283" s="204"/>
      <c r="V283" s="261">
        <v>250000</v>
      </c>
      <c r="W283" s="204">
        <f t="shared" si="268"/>
        <v>47500</v>
      </c>
      <c r="X283" s="204">
        <f t="shared" si="269"/>
        <v>4760000</v>
      </c>
      <c r="Y283" s="204">
        <v>229623</v>
      </c>
      <c r="Z283" s="204">
        <f t="shared" si="282"/>
        <v>43628</v>
      </c>
      <c r="AA283" s="204">
        <f t="shared" si="283"/>
        <v>4372016</v>
      </c>
      <c r="AB283" s="201">
        <v>263805</v>
      </c>
      <c r="AC283" s="200">
        <f t="shared" si="284"/>
        <v>50123</v>
      </c>
      <c r="AD283" s="201">
        <f t="shared" si="285"/>
        <v>5022848</v>
      </c>
      <c r="AE283" s="164">
        <f t="shared" si="286"/>
        <v>268409</v>
      </c>
      <c r="AF283" s="162">
        <f t="shared" si="180"/>
        <v>50998</v>
      </c>
      <c r="AG283" s="163">
        <f t="shared" si="287"/>
        <v>5110512</v>
      </c>
      <c r="AH283" s="163">
        <f t="shared" si="301"/>
        <v>273380</v>
      </c>
      <c r="AI283" s="162">
        <f t="shared" si="288"/>
        <v>51942</v>
      </c>
      <c r="AJ283" s="328">
        <f t="shared" si="289"/>
        <v>5205152</v>
      </c>
      <c r="AK283" s="286"/>
      <c r="AL283" s="162">
        <f t="shared" si="290"/>
        <v>230872</v>
      </c>
      <c r="AM283" s="163">
        <f t="shared" si="315"/>
        <v>43866</v>
      </c>
      <c r="AN283" s="163">
        <f t="shared" si="310"/>
        <v>4395808</v>
      </c>
      <c r="AO283" s="163">
        <f t="shared" si="291"/>
        <v>276571</v>
      </c>
      <c r="AP283" s="163">
        <f t="shared" si="292"/>
        <v>52548</v>
      </c>
      <c r="AQ283" s="163">
        <f t="shared" si="271"/>
        <v>5265904</v>
      </c>
      <c r="AR283" s="260"/>
      <c r="AS283" s="290">
        <f t="shared" si="311"/>
        <v>41603</v>
      </c>
      <c r="AT283" s="165"/>
      <c r="AU283" s="164">
        <f t="shared" si="293"/>
        <v>265591</v>
      </c>
      <c r="AV283" s="162">
        <f t="shared" si="316"/>
        <v>50462</v>
      </c>
      <c r="AW283" s="163">
        <f t="shared" si="312"/>
        <v>5056848</v>
      </c>
      <c r="AX283" s="163">
        <f t="shared" si="272"/>
        <v>260865</v>
      </c>
      <c r="AY283" s="163">
        <f t="shared" si="294"/>
        <v>49564</v>
      </c>
      <c r="AZ283" s="163">
        <f t="shared" si="273"/>
        <v>4966864</v>
      </c>
      <c r="BA283" s="260"/>
      <c r="BB283" s="291">
        <f t="shared" si="313"/>
        <v>114482</v>
      </c>
      <c r="BD283" s="163" cm="1">
        <f t="array" ref="BD283">+ROUND(AVERAGE(SMALL((G283,M283,Y283),{1;2})),0)</f>
        <v>192712</v>
      </c>
      <c r="BE283" s="163">
        <f t="shared" si="264"/>
        <v>36615</v>
      </c>
      <c r="BF283" s="163">
        <f t="shared" si="320"/>
        <v>3669232</v>
      </c>
      <c r="BG283" s="163" cm="1">
        <f t="array" ref="BG283">+ROUND(AVERAGE(SMALL((J283,P283,V283,AB283),{1;2})),0)</f>
        <v>212900</v>
      </c>
      <c r="BH283" s="163">
        <f t="shared" si="295"/>
        <v>40451</v>
      </c>
      <c r="BI283" s="163">
        <f t="shared" si="274"/>
        <v>4053616</v>
      </c>
      <c r="BK283" s="166">
        <f t="shared" si="296"/>
        <v>192712</v>
      </c>
      <c r="BL283" s="167">
        <f t="shared" si="304"/>
        <v>36615</v>
      </c>
      <c r="BM283" s="296">
        <f t="shared" si="309"/>
        <v>3669232</v>
      </c>
      <c r="BN283" s="166">
        <f t="shared" si="305"/>
        <v>212900</v>
      </c>
      <c r="BO283" s="167">
        <f t="shared" si="317"/>
        <v>40451</v>
      </c>
      <c r="BP283" s="296">
        <f t="shared" si="275"/>
        <v>4053616</v>
      </c>
      <c r="BR283" s="168">
        <f t="shared" si="297"/>
        <v>75705</v>
      </c>
      <c r="BS283" s="169">
        <f t="shared" si="246"/>
        <v>155167</v>
      </c>
      <c r="BT283" s="170">
        <f t="shared" si="247"/>
        <v>306577</v>
      </c>
      <c r="BU283" s="168">
        <f t="shared" si="267"/>
        <v>116355</v>
      </c>
      <c r="BV283" s="169">
        <f t="shared" si="298"/>
        <v>160216</v>
      </c>
      <c r="BW283" s="170">
        <f t="shared" si="299"/>
        <v>392926</v>
      </c>
    </row>
    <row r="284" spans="2:75" s="131" customFormat="1" ht="39" customHeight="1" x14ac:dyDescent="0.25">
      <c r="B284" s="334">
        <v>264</v>
      </c>
      <c r="C284" s="505"/>
      <c r="D284" s="206" t="s">
        <v>164</v>
      </c>
      <c r="E284" s="505"/>
      <c r="F284" s="206">
        <v>14</v>
      </c>
      <c r="G284" s="204">
        <v>306358</v>
      </c>
      <c r="H284" s="200">
        <f t="shared" si="318"/>
        <v>58208</v>
      </c>
      <c r="I284" s="201">
        <f t="shared" si="319"/>
        <v>5103924</v>
      </c>
      <c r="J284" s="243">
        <v>391994</v>
      </c>
      <c r="K284" s="212">
        <f t="shared" si="276"/>
        <v>74479</v>
      </c>
      <c r="L284" s="254">
        <f t="shared" si="277"/>
        <v>6530622</v>
      </c>
      <c r="M284" s="344">
        <v>155800</v>
      </c>
      <c r="N284" s="344">
        <f t="shared" si="278"/>
        <v>45182</v>
      </c>
      <c r="O284" s="344">
        <f t="shared" si="279"/>
        <v>2181200</v>
      </c>
      <c r="P284" s="257">
        <f t="shared" si="280"/>
        <v>175800</v>
      </c>
      <c r="Q284" s="201">
        <f t="shared" si="281"/>
        <v>33402</v>
      </c>
      <c r="R284" s="201">
        <v>2461200</v>
      </c>
      <c r="S284" s="204"/>
      <c r="T284" s="204">
        <f t="shared" si="314"/>
        <v>0</v>
      </c>
      <c r="U284" s="204"/>
      <c r="V284" s="261"/>
      <c r="W284" s="204">
        <f t="shared" si="268"/>
        <v>0</v>
      </c>
      <c r="X284" s="204">
        <f t="shared" si="269"/>
        <v>0</v>
      </c>
      <c r="Y284" s="204">
        <v>218779</v>
      </c>
      <c r="Z284" s="204">
        <f t="shared" si="282"/>
        <v>41568</v>
      </c>
      <c r="AA284" s="204">
        <f t="shared" si="283"/>
        <v>3644858</v>
      </c>
      <c r="AB284" s="201">
        <v>255590</v>
      </c>
      <c r="AC284" s="200">
        <f t="shared" si="284"/>
        <v>48562</v>
      </c>
      <c r="AD284" s="201">
        <f t="shared" si="285"/>
        <v>4258128</v>
      </c>
      <c r="AE284" s="164">
        <f t="shared" si="286"/>
        <v>262569</v>
      </c>
      <c r="AF284" s="162">
        <f t="shared" si="180"/>
        <v>49888</v>
      </c>
      <c r="AG284" s="163">
        <f t="shared" si="287"/>
        <v>4374398</v>
      </c>
      <c r="AH284" s="163">
        <f t="shared" si="301"/>
        <v>274461</v>
      </c>
      <c r="AI284" s="162">
        <f t="shared" si="288"/>
        <v>52148</v>
      </c>
      <c r="AJ284" s="328">
        <f t="shared" si="289"/>
        <v>4572526</v>
      </c>
      <c r="AK284" s="286"/>
      <c r="AL284" s="162">
        <f t="shared" si="290"/>
        <v>226979</v>
      </c>
      <c r="AM284" s="163">
        <f t="shared" si="315"/>
        <v>43126</v>
      </c>
      <c r="AN284" s="163">
        <f t="shared" si="310"/>
        <v>3781470</v>
      </c>
      <c r="AO284" s="163">
        <f t="shared" si="291"/>
        <v>283897</v>
      </c>
      <c r="AP284" s="163">
        <f t="shared" si="292"/>
        <v>53940</v>
      </c>
      <c r="AQ284" s="163">
        <f t="shared" si="271"/>
        <v>4729718</v>
      </c>
      <c r="AR284" s="260"/>
      <c r="AS284" s="290">
        <f t="shared" si="311"/>
        <v>47467</v>
      </c>
      <c r="AT284" s="165"/>
      <c r="AU284" s="164">
        <f t="shared" si="293"/>
        <v>258891</v>
      </c>
      <c r="AV284" s="162">
        <f t="shared" si="316"/>
        <v>49189</v>
      </c>
      <c r="AW284" s="163">
        <f t="shared" si="312"/>
        <v>4313120</v>
      </c>
      <c r="AX284" s="163">
        <f t="shared" si="272"/>
        <v>262512</v>
      </c>
      <c r="AY284" s="163">
        <f t="shared" si="294"/>
        <v>49877</v>
      </c>
      <c r="AZ284" s="163">
        <f t="shared" si="273"/>
        <v>4373446</v>
      </c>
      <c r="BA284" s="260"/>
      <c r="BB284" s="291">
        <f t="shared" si="313"/>
        <v>119068</v>
      </c>
      <c r="BD284" s="163" cm="1">
        <f t="array" ref="BD284">+ROUND(AVERAGE(SMALL((G284,M284,Y284),{1;2})),0)</f>
        <v>187290</v>
      </c>
      <c r="BE284" s="163">
        <f t="shared" si="264"/>
        <v>35585</v>
      </c>
      <c r="BF284" s="163">
        <f t="shared" si="320"/>
        <v>3120250</v>
      </c>
      <c r="BG284" s="163" cm="1">
        <f t="array" ref="BG284">+ROUND(AVERAGE(SMALL((J284,P284,V284,AB284),{1;2})),0)</f>
        <v>215695</v>
      </c>
      <c r="BH284" s="163">
        <f t="shared" si="295"/>
        <v>40982</v>
      </c>
      <c r="BI284" s="163">
        <f t="shared" si="274"/>
        <v>3593478</v>
      </c>
      <c r="BK284" s="166">
        <f t="shared" si="296"/>
        <v>187290</v>
      </c>
      <c r="BL284" s="167">
        <f t="shared" si="304"/>
        <v>35585</v>
      </c>
      <c r="BM284" s="296">
        <f t="shared" si="309"/>
        <v>3120250</v>
      </c>
      <c r="BN284" s="166">
        <f>ROUND(AVERAGE(P284,V284,AB284),0)</f>
        <v>215695</v>
      </c>
      <c r="BO284" s="167">
        <f t="shared" si="317"/>
        <v>40982</v>
      </c>
      <c r="BP284" s="296">
        <f t="shared" si="275"/>
        <v>3593478</v>
      </c>
      <c r="BR284" s="168">
        <f t="shared" si="297"/>
        <v>75613</v>
      </c>
      <c r="BS284" s="169">
        <f t="shared" si="246"/>
        <v>151366</v>
      </c>
      <c r="BT284" s="170">
        <f t="shared" si="247"/>
        <v>302592</v>
      </c>
      <c r="BU284" s="168">
        <f t="shared" si="267"/>
        <v>152872</v>
      </c>
      <c r="BV284" s="169">
        <f t="shared" si="298"/>
        <v>131025</v>
      </c>
      <c r="BW284" s="170">
        <f t="shared" si="299"/>
        <v>436769</v>
      </c>
    </row>
    <row r="285" spans="2:75" s="131" customFormat="1" ht="39" customHeight="1" x14ac:dyDescent="0.25">
      <c r="B285" s="334">
        <v>265</v>
      </c>
      <c r="C285" s="505"/>
      <c r="D285" s="206" t="s">
        <v>165</v>
      </c>
      <c r="E285" s="505"/>
      <c r="F285" s="206">
        <v>20</v>
      </c>
      <c r="G285" s="204">
        <v>304580</v>
      </c>
      <c r="H285" s="200">
        <f t="shared" si="318"/>
        <v>57870</v>
      </c>
      <c r="I285" s="201">
        <f t="shared" si="319"/>
        <v>7249000</v>
      </c>
      <c r="J285" s="243">
        <v>390038</v>
      </c>
      <c r="K285" s="212">
        <f t="shared" si="276"/>
        <v>74107</v>
      </c>
      <c r="L285" s="254">
        <f t="shared" si="277"/>
        <v>9282900</v>
      </c>
      <c r="M285" s="344">
        <v>155800</v>
      </c>
      <c r="N285" s="344">
        <f t="shared" si="278"/>
        <v>45182</v>
      </c>
      <c r="O285" s="344">
        <f t="shared" si="279"/>
        <v>3116000</v>
      </c>
      <c r="P285" s="257">
        <f t="shared" si="280"/>
        <v>178500</v>
      </c>
      <c r="Q285" s="201">
        <f t="shared" si="281"/>
        <v>33915</v>
      </c>
      <c r="R285" s="201">
        <v>3570000</v>
      </c>
      <c r="S285" s="204"/>
      <c r="T285" s="204">
        <f t="shared" si="314"/>
        <v>0</v>
      </c>
      <c r="U285" s="204"/>
      <c r="V285" s="261">
        <v>156000</v>
      </c>
      <c r="W285" s="204">
        <f t="shared" si="268"/>
        <v>29640</v>
      </c>
      <c r="X285" s="204">
        <f t="shared" si="269"/>
        <v>3712800</v>
      </c>
      <c r="Y285" s="204">
        <v>177259</v>
      </c>
      <c r="Z285" s="204">
        <f t="shared" si="282"/>
        <v>33679</v>
      </c>
      <c r="AA285" s="204">
        <f t="shared" si="283"/>
        <v>4218760</v>
      </c>
      <c r="AB285" s="201">
        <v>206182</v>
      </c>
      <c r="AC285" s="200">
        <f t="shared" si="284"/>
        <v>39175</v>
      </c>
      <c r="AD285" s="201">
        <f t="shared" si="285"/>
        <v>4907140</v>
      </c>
      <c r="AE285" s="164">
        <f t="shared" si="286"/>
        <v>240920</v>
      </c>
      <c r="AF285" s="162">
        <f t="shared" si="180"/>
        <v>45775</v>
      </c>
      <c r="AG285" s="163">
        <f t="shared" si="287"/>
        <v>5733900</v>
      </c>
      <c r="AH285" s="163">
        <f t="shared" si="301"/>
        <v>232680</v>
      </c>
      <c r="AI285" s="162">
        <f t="shared" si="288"/>
        <v>44209</v>
      </c>
      <c r="AJ285" s="328">
        <f t="shared" si="289"/>
        <v>5537780</v>
      </c>
      <c r="AK285" s="286"/>
      <c r="AL285" s="162">
        <f t="shared" si="290"/>
        <v>212546</v>
      </c>
      <c r="AM285" s="163">
        <f t="shared" si="315"/>
        <v>40384</v>
      </c>
      <c r="AN285" s="163">
        <f t="shared" si="310"/>
        <v>5058600</v>
      </c>
      <c r="AO285" s="163">
        <f t="shared" si="291"/>
        <v>241513</v>
      </c>
      <c r="AP285" s="163">
        <f t="shared" si="292"/>
        <v>45887</v>
      </c>
      <c r="AQ285" s="163">
        <f t="shared" si="271"/>
        <v>5748000</v>
      </c>
      <c r="AR285" s="260"/>
      <c r="AS285" s="290">
        <f t="shared" si="311"/>
        <v>72223</v>
      </c>
      <c r="AT285" s="165"/>
      <c r="AU285" s="164">
        <f t="shared" si="293"/>
        <v>232357</v>
      </c>
      <c r="AV285" s="162">
        <f t="shared" si="316"/>
        <v>44148</v>
      </c>
      <c r="AW285" s="163">
        <f t="shared" si="312"/>
        <v>5530100</v>
      </c>
      <c r="AX285" s="163">
        <f t="shared" si="272"/>
        <v>221457</v>
      </c>
      <c r="AY285" s="163">
        <f t="shared" si="294"/>
        <v>42077</v>
      </c>
      <c r="AZ285" s="163">
        <f t="shared" si="273"/>
        <v>5270680</v>
      </c>
      <c r="BA285" s="260"/>
      <c r="BB285" s="291">
        <f t="shared" si="313"/>
        <v>138050</v>
      </c>
      <c r="BD285" s="163" cm="1">
        <f t="array" ref="BD285">+ROUND(AVERAGE(SMALL((G285,M285,Y285),{1;2})),0)</f>
        <v>166530</v>
      </c>
      <c r="BE285" s="163">
        <f t="shared" si="264"/>
        <v>31641</v>
      </c>
      <c r="BF285" s="163">
        <f t="shared" si="320"/>
        <v>3963420</v>
      </c>
      <c r="BG285" s="163" cm="1">
        <f t="array" ref="BG285">+ROUND(AVERAGE(SMALL((J285,P285,V285,AB285),{1;2})),0)</f>
        <v>167250</v>
      </c>
      <c r="BH285" s="163">
        <f t="shared" si="295"/>
        <v>31778</v>
      </c>
      <c r="BI285" s="163">
        <f t="shared" si="274"/>
        <v>3980560</v>
      </c>
      <c r="BK285" s="166">
        <f t="shared" si="296"/>
        <v>166530</v>
      </c>
      <c r="BL285" s="167">
        <f t="shared" si="304"/>
        <v>31641</v>
      </c>
      <c r="BM285" s="296">
        <f t="shared" si="309"/>
        <v>3963420</v>
      </c>
      <c r="BN285" s="166">
        <f t="shared" si="305"/>
        <v>167250</v>
      </c>
      <c r="BO285" s="167">
        <f t="shared" si="317"/>
        <v>31778</v>
      </c>
      <c r="BP285" s="296">
        <f t="shared" si="275"/>
        <v>3980560</v>
      </c>
      <c r="BR285" s="168">
        <f t="shared" si="297"/>
        <v>80422</v>
      </c>
      <c r="BS285" s="169">
        <f t="shared" ref="BS285:BS335" si="321">+AL285-BR285</f>
        <v>132124</v>
      </c>
      <c r="BT285" s="170">
        <f t="shared" ref="BT285:BT335" si="322">BR285+AL285</f>
        <v>292968</v>
      </c>
      <c r="BU285" s="168">
        <f t="shared" si="267"/>
        <v>129118</v>
      </c>
      <c r="BV285" s="169">
        <f t="shared" si="298"/>
        <v>112395</v>
      </c>
      <c r="BW285" s="170">
        <f t="shared" si="299"/>
        <v>370631</v>
      </c>
    </row>
    <row r="286" spans="2:75" s="131" customFormat="1" ht="39" customHeight="1" x14ac:dyDescent="0.25">
      <c r="B286" s="334">
        <v>266</v>
      </c>
      <c r="C286" s="505"/>
      <c r="D286" s="206" t="s">
        <v>166</v>
      </c>
      <c r="E286" s="505"/>
      <c r="F286" s="206">
        <v>27</v>
      </c>
      <c r="G286" s="204">
        <v>254788</v>
      </c>
      <c r="H286" s="200">
        <f t="shared" si="318"/>
        <v>48410</v>
      </c>
      <c r="I286" s="201">
        <f t="shared" si="319"/>
        <v>8186346</v>
      </c>
      <c r="J286" s="243">
        <v>335267</v>
      </c>
      <c r="K286" s="212">
        <f t="shared" si="276"/>
        <v>63701</v>
      </c>
      <c r="L286" s="254">
        <f t="shared" si="277"/>
        <v>10772136</v>
      </c>
      <c r="M286" s="344">
        <v>155800</v>
      </c>
      <c r="N286" s="344">
        <f t="shared" si="278"/>
        <v>45182</v>
      </c>
      <c r="O286" s="344">
        <f t="shared" si="279"/>
        <v>4206600</v>
      </c>
      <c r="P286" s="257">
        <f t="shared" si="280"/>
        <v>175800</v>
      </c>
      <c r="Q286" s="201">
        <f t="shared" si="281"/>
        <v>33402</v>
      </c>
      <c r="R286" s="201">
        <v>4746600</v>
      </c>
      <c r="S286" s="204"/>
      <c r="T286" s="204">
        <f t="shared" si="314"/>
        <v>0</v>
      </c>
      <c r="U286" s="204"/>
      <c r="V286" s="261">
        <v>179000</v>
      </c>
      <c r="W286" s="204">
        <f t="shared" si="268"/>
        <v>34010</v>
      </c>
      <c r="X286" s="204">
        <f t="shared" si="269"/>
        <v>5751270</v>
      </c>
      <c r="Y286" s="204">
        <v>171295</v>
      </c>
      <c r="Z286" s="204">
        <f t="shared" si="282"/>
        <v>32546</v>
      </c>
      <c r="AA286" s="204">
        <f t="shared" si="283"/>
        <v>5503707</v>
      </c>
      <c r="AB286" s="201">
        <v>197588</v>
      </c>
      <c r="AC286" s="200">
        <f t="shared" si="284"/>
        <v>37542</v>
      </c>
      <c r="AD286" s="201">
        <f t="shared" si="285"/>
        <v>6348510</v>
      </c>
      <c r="AE286" s="164">
        <f t="shared" si="286"/>
        <v>213042</v>
      </c>
      <c r="AF286" s="162">
        <f t="shared" si="180"/>
        <v>40478</v>
      </c>
      <c r="AG286" s="163">
        <f t="shared" si="287"/>
        <v>6845040</v>
      </c>
      <c r="AH286" s="163">
        <f t="shared" si="301"/>
        <v>221914</v>
      </c>
      <c r="AI286" s="162">
        <f t="shared" si="288"/>
        <v>42164</v>
      </c>
      <c r="AJ286" s="328">
        <f t="shared" si="289"/>
        <v>7130106</v>
      </c>
      <c r="AK286" s="286"/>
      <c r="AL286" s="162">
        <f t="shared" si="290"/>
        <v>193961</v>
      </c>
      <c r="AM286" s="163">
        <f t="shared" si="315"/>
        <v>36853</v>
      </c>
      <c r="AN286" s="163">
        <f t="shared" si="310"/>
        <v>6231978</v>
      </c>
      <c r="AO286" s="163">
        <f t="shared" si="291"/>
        <v>230022</v>
      </c>
      <c r="AP286" s="163">
        <f t="shared" si="292"/>
        <v>43704</v>
      </c>
      <c r="AQ286" s="163">
        <f t="shared" si="271"/>
        <v>7390602</v>
      </c>
      <c r="AR286" s="260"/>
      <c r="AS286" s="290">
        <f t="shared" si="311"/>
        <v>45877</v>
      </c>
      <c r="AT286" s="165"/>
      <c r="AU286" s="164">
        <f t="shared" si="293"/>
        <v>208911</v>
      </c>
      <c r="AV286" s="162">
        <f t="shared" si="316"/>
        <v>39693</v>
      </c>
      <c r="AW286" s="163">
        <f t="shared" si="312"/>
        <v>6712308</v>
      </c>
      <c r="AX286" s="163">
        <f t="shared" si="272"/>
        <v>219325</v>
      </c>
      <c r="AY286" s="163">
        <f t="shared" si="294"/>
        <v>41672</v>
      </c>
      <c r="AZ286" s="163">
        <f t="shared" si="273"/>
        <v>7046919</v>
      </c>
      <c r="BA286" s="260"/>
      <c r="BB286" s="291">
        <f t="shared" si="313"/>
        <v>91240</v>
      </c>
      <c r="BD286" s="163" cm="1">
        <f t="array" ref="BD286">+ROUND(AVERAGE(SMALL((G286,M286,Y286),{1;2})),0)</f>
        <v>163548</v>
      </c>
      <c r="BE286" s="163">
        <f t="shared" si="264"/>
        <v>31074</v>
      </c>
      <c r="BF286" s="163">
        <f t="shared" si="320"/>
        <v>5254794</v>
      </c>
      <c r="BG286" s="163" cm="1">
        <f t="array" ref="BG286">+ROUND(AVERAGE(SMALL((J286,P286,V286,AB286),{1;2})),0)</f>
        <v>177400</v>
      </c>
      <c r="BH286" s="163">
        <f t="shared" si="295"/>
        <v>33706</v>
      </c>
      <c r="BI286" s="163">
        <f t="shared" si="274"/>
        <v>5699862</v>
      </c>
      <c r="BK286" s="166">
        <f t="shared" si="296"/>
        <v>163548</v>
      </c>
      <c r="BL286" s="167">
        <f t="shared" si="304"/>
        <v>31074</v>
      </c>
      <c r="BM286" s="296">
        <f t="shared" si="309"/>
        <v>5254794</v>
      </c>
      <c r="BN286" s="166">
        <f t="shared" si="305"/>
        <v>177400</v>
      </c>
      <c r="BO286" s="167">
        <f t="shared" si="317"/>
        <v>33706</v>
      </c>
      <c r="BP286" s="296">
        <f t="shared" si="275"/>
        <v>5699862</v>
      </c>
      <c r="BR286" s="168">
        <f t="shared" si="297"/>
        <v>53244</v>
      </c>
      <c r="BS286" s="169">
        <f t="shared" si="321"/>
        <v>140717</v>
      </c>
      <c r="BT286" s="170">
        <f t="shared" si="322"/>
        <v>247205</v>
      </c>
      <c r="BU286" s="168">
        <f t="shared" si="267"/>
        <v>91159</v>
      </c>
      <c r="BV286" s="169">
        <f t="shared" si="298"/>
        <v>138863</v>
      </c>
      <c r="BW286" s="170">
        <f t="shared" si="299"/>
        <v>321181</v>
      </c>
    </row>
    <row r="287" spans="2:75" s="131" customFormat="1" ht="39" customHeight="1" x14ac:dyDescent="0.25">
      <c r="B287" s="334">
        <v>267</v>
      </c>
      <c r="C287" s="505"/>
      <c r="D287" s="206" t="s">
        <v>167</v>
      </c>
      <c r="E287" s="505"/>
      <c r="F287" s="206">
        <v>24</v>
      </c>
      <c r="G287" s="204">
        <v>259918</v>
      </c>
      <c r="H287" s="200">
        <f t="shared" si="318"/>
        <v>49384</v>
      </c>
      <c r="I287" s="201">
        <f t="shared" si="319"/>
        <v>7423248</v>
      </c>
      <c r="J287" s="243">
        <v>340910</v>
      </c>
      <c r="K287" s="212">
        <f t="shared" si="276"/>
        <v>64773</v>
      </c>
      <c r="L287" s="254">
        <f t="shared" si="277"/>
        <v>9736392</v>
      </c>
      <c r="M287" s="344">
        <v>155800</v>
      </c>
      <c r="N287" s="344">
        <f t="shared" si="278"/>
        <v>45182</v>
      </c>
      <c r="O287" s="344">
        <f t="shared" si="279"/>
        <v>3739200</v>
      </c>
      <c r="P287" s="257">
        <f t="shared" si="280"/>
        <v>175800</v>
      </c>
      <c r="Q287" s="201">
        <f t="shared" si="281"/>
        <v>33402</v>
      </c>
      <c r="R287" s="201">
        <v>4219200</v>
      </c>
      <c r="S287" s="204"/>
      <c r="T287" s="204">
        <f t="shared" si="314"/>
        <v>0</v>
      </c>
      <c r="U287" s="204"/>
      <c r="V287" s="261">
        <v>219000</v>
      </c>
      <c r="W287" s="204">
        <f t="shared" si="268"/>
        <v>41610</v>
      </c>
      <c r="X287" s="204">
        <f t="shared" si="269"/>
        <v>6254640</v>
      </c>
      <c r="Y287" s="204">
        <v>241318</v>
      </c>
      <c r="Z287" s="204">
        <f t="shared" si="282"/>
        <v>45850</v>
      </c>
      <c r="AA287" s="204">
        <f t="shared" si="283"/>
        <v>6892032</v>
      </c>
      <c r="AB287" s="201">
        <v>267611</v>
      </c>
      <c r="AC287" s="200">
        <f t="shared" si="284"/>
        <v>50846</v>
      </c>
      <c r="AD287" s="201">
        <f t="shared" si="285"/>
        <v>7642968</v>
      </c>
      <c r="AE287" s="164">
        <f t="shared" si="286"/>
        <v>250618</v>
      </c>
      <c r="AF287" s="162">
        <f t="shared" si="180"/>
        <v>47617</v>
      </c>
      <c r="AG287" s="163">
        <f t="shared" si="287"/>
        <v>7157640</v>
      </c>
      <c r="AH287" s="163">
        <f t="shared" si="301"/>
        <v>250830</v>
      </c>
      <c r="AI287" s="162">
        <f t="shared" si="288"/>
        <v>47658</v>
      </c>
      <c r="AJ287" s="328">
        <f t="shared" si="289"/>
        <v>7163712</v>
      </c>
      <c r="AK287" s="286"/>
      <c r="AL287" s="162">
        <f t="shared" si="290"/>
        <v>219012</v>
      </c>
      <c r="AM287" s="163">
        <f t="shared" si="315"/>
        <v>41612</v>
      </c>
      <c r="AN287" s="163">
        <f t="shared" si="310"/>
        <v>6254976</v>
      </c>
      <c r="AO287" s="163">
        <f t="shared" si="291"/>
        <v>245237</v>
      </c>
      <c r="AP287" s="163">
        <f t="shared" si="292"/>
        <v>46595</v>
      </c>
      <c r="AQ287" s="163">
        <f t="shared" si="271"/>
        <v>7003968</v>
      </c>
      <c r="AR287" s="260"/>
      <c r="AS287" s="290">
        <f t="shared" si="311"/>
        <v>9473</v>
      </c>
      <c r="AT287" s="165"/>
      <c r="AU287" s="164">
        <f t="shared" si="293"/>
        <v>250445</v>
      </c>
      <c r="AV287" s="162">
        <f t="shared" si="316"/>
        <v>47585</v>
      </c>
      <c r="AW287" s="163">
        <f t="shared" si="312"/>
        <v>7152720</v>
      </c>
      <c r="AX287" s="163">
        <f t="shared" si="272"/>
        <v>235885</v>
      </c>
      <c r="AY287" s="163">
        <f t="shared" si="294"/>
        <v>44818</v>
      </c>
      <c r="AZ287" s="163">
        <f t="shared" si="273"/>
        <v>6736872</v>
      </c>
      <c r="BA287" s="260"/>
      <c r="BB287" s="291">
        <f t="shared" si="313"/>
        <v>61359</v>
      </c>
      <c r="BD287" s="163" cm="1">
        <f t="array" ref="BD287">+ROUND(AVERAGE(SMALL((G287,M287,Y287),{1;2})),0)</f>
        <v>198559</v>
      </c>
      <c r="BE287" s="163">
        <f t="shared" si="264"/>
        <v>37726</v>
      </c>
      <c r="BF287" s="163">
        <f t="shared" si="320"/>
        <v>5670840</v>
      </c>
      <c r="BG287" s="163" cm="1">
        <f t="array" ref="BG287">+ROUND(AVERAGE(SMALL((J287,P287,V287,AB287),{1;2})),0)</f>
        <v>197400</v>
      </c>
      <c r="BH287" s="163">
        <f t="shared" si="295"/>
        <v>37506</v>
      </c>
      <c r="BI287" s="163">
        <f t="shared" si="274"/>
        <v>5637744</v>
      </c>
      <c r="BK287" s="166">
        <f t="shared" si="296"/>
        <v>198559</v>
      </c>
      <c r="BL287" s="167">
        <f t="shared" si="304"/>
        <v>37726</v>
      </c>
      <c r="BM287" s="296">
        <f t="shared" si="309"/>
        <v>5670840</v>
      </c>
      <c r="BN287" s="166">
        <f>ROUND(AVERAGE(P287,V287,AB287),0)</f>
        <v>220804</v>
      </c>
      <c r="BO287" s="167">
        <f t="shared" si="317"/>
        <v>41953</v>
      </c>
      <c r="BP287" s="296">
        <f t="shared" si="275"/>
        <v>6306168</v>
      </c>
      <c r="BR287" s="168">
        <f t="shared" si="297"/>
        <v>55528</v>
      </c>
      <c r="BS287" s="169">
        <f t="shared" si="321"/>
        <v>163484</v>
      </c>
      <c r="BT287" s="170">
        <f t="shared" si="322"/>
        <v>274540</v>
      </c>
      <c r="BU287" s="168">
        <f t="shared" si="267"/>
        <v>85625</v>
      </c>
      <c r="BV287" s="169">
        <f t="shared" si="298"/>
        <v>159612</v>
      </c>
      <c r="BW287" s="170">
        <f t="shared" si="299"/>
        <v>330862</v>
      </c>
    </row>
    <row r="288" spans="2:75" s="131" customFormat="1" ht="39" customHeight="1" x14ac:dyDescent="0.25">
      <c r="B288" s="334">
        <v>268</v>
      </c>
      <c r="C288" s="505"/>
      <c r="D288" s="206" t="s">
        <v>168</v>
      </c>
      <c r="E288" s="505"/>
      <c r="F288" s="206">
        <v>15</v>
      </c>
      <c r="G288" s="204">
        <v>304440</v>
      </c>
      <c r="H288" s="200">
        <f t="shared" si="318"/>
        <v>57844</v>
      </c>
      <c r="I288" s="201">
        <f t="shared" si="319"/>
        <v>5434260</v>
      </c>
      <c r="J288" s="243">
        <v>400884</v>
      </c>
      <c r="K288" s="212">
        <f t="shared" si="276"/>
        <v>76168</v>
      </c>
      <c r="L288" s="254">
        <f t="shared" si="277"/>
        <v>7155780</v>
      </c>
      <c r="M288" s="344">
        <v>155800</v>
      </c>
      <c r="N288" s="344">
        <f t="shared" si="278"/>
        <v>45182</v>
      </c>
      <c r="O288" s="344">
        <f t="shared" si="279"/>
        <v>2337000</v>
      </c>
      <c r="P288" s="257">
        <f t="shared" si="280"/>
        <v>175800</v>
      </c>
      <c r="Q288" s="201">
        <f t="shared" si="281"/>
        <v>33402</v>
      </c>
      <c r="R288" s="201">
        <v>2637000</v>
      </c>
      <c r="S288" s="204"/>
      <c r="T288" s="204">
        <f t="shared" si="314"/>
        <v>0</v>
      </c>
      <c r="U288" s="204"/>
      <c r="V288" s="261">
        <v>160000</v>
      </c>
      <c r="W288" s="204">
        <f t="shared" si="268"/>
        <v>30400</v>
      </c>
      <c r="X288" s="204">
        <f t="shared" si="269"/>
        <v>2856000</v>
      </c>
      <c r="Y288" s="204">
        <v>217481</v>
      </c>
      <c r="Z288" s="204">
        <f t="shared" si="282"/>
        <v>41321</v>
      </c>
      <c r="AA288" s="204">
        <f t="shared" si="283"/>
        <v>3882030</v>
      </c>
      <c r="AB288" s="201">
        <v>254292</v>
      </c>
      <c r="AC288" s="200">
        <f t="shared" si="284"/>
        <v>48315</v>
      </c>
      <c r="AD288" s="201">
        <f t="shared" si="285"/>
        <v>4539105</v>
      </c>
      <c r="AE288" s="164">
        <f t="shared" si="286"/>
        <v>260961</v>
      </c>
      <c r="AF288" s="162">
        <f t="shared" si="180"/>
        <v>49583</v>
      </c>
      <c r="AG288" s="163">
        <f t="shared" si="287"/>
        <v>4658160</v>
      </c>
      <c r="AH288" s="163">
        <f t="shared" si="301"/>
        <v>247744</v>
      </c>
      <c r="AI288" s="162">
        <f t="shared" si="288"/>
        <v>47071</v>
      </c>
      <c r="AJ288" s="328">
        <f t="shared" si="289"/>
        <v>4422225</v>
      </c>
      <c r="AK288" s="286"/>
      <c r="AL288" s="162">
        <f t="shared" si="290"/>
        <v>225907</v>
      </c>
      <c r="AM288" s="163">
        <f t="shared" si="315"/>
        <v>42922</v>
      </c>
      <c r="AN288" s="163">
        <f t="shared" si="310"/>
        <v>4032435</v>
      </c>
      <c r="AO288" s="163">
        <f t="shared" si="291"/>
        <v>245561</v>
      </c>
      <c r="AP288" s="163">
        <f t="shared" si="292"/>
        <v>46657</v>
      </c>
      <c r="AQ288" s="163">
        <f t="shared" si="271"/>
        <v>4383270</v>
      </c>
      <c r="AR288" s="260"/>
      <c r="AS288" s="290">
        <f t="shared" si="311"/>
        <v>47127</v>
      </c>
      <c r="AT288" s="165"/>
      <c r="AU288" s="164">
        <f t="shared" si="293"/>
        <v>257313</v>
      </c>
      <c r="AV288" s="162">
        <f t="shared" si="316"/>
        <v>48889</v>
      </c>
      <c r="AW288" s="163">
        <f t="shared" si="312"/>
        <v>4593030</v>
      </c>
      <c r="AX288" s="163">
        <f t="shared" si="272"/>
        <v>224243</v>
      </c>
      <c r="AY288" s="163">
        <f t="shared" si="294"/>
        <v>42606</v>
      </c>
      <c r="AZ288" s="163">
        <f t="shared" si="273"/>
        <v>4002735</v>
      </c>
      <c r="BA288" s="260"/>
      <c r="BB288" s="291">
        <f t="shared" si="313"/>
        <v>117799</v>
      </c>
      <c r="BD288" s="163" cm="1">
        <f t="array" ref="BD288">+ROUND(AVERAGE(SMALL((G288,M288,Y288),{1;2})),0)</f>
        <v>186641</v>
      </c>
      <c r="BE288" s="163">
        <f t="shared" si="264"/>
        <v>35462</v>
      </c>
      <c r="BF288" s="163">
        <f t="shared" si="320"/>
        <v>3331545</v>
      </c>
      <c r="BG288" s="163" cm="1">
        <f t="array" ref="BG288">+ROUND(AVERAGE(SMALL((J288,P288,V288,AB288),{1;2})),0)</f>
        <v>167900</v>
      </c>
      <c r="BH288" s="163">
        <f t="shared" si="295"/>
        <v>31901</v>
      </c>
      <c r="BI288" s="163">
        <f t="shared" si="274"/>
        <v>2997015</v>
      </c>
      <c r="BK288" s="166">
        <f t="shared" si="296"/>
        <v>186641</v>
      </c>
      <c r="BL288" s="167">
        <f t="shared" si="304"/>
        <v>35462</v>
      </c>
      <c r="BM288" s="296">
        <f t="shared" si="309"/>
        <v>3331545</v>
      </c>
      <c r="BN288" s="166">
        <f>ROUND(AVERAGE(P288,V288,AB288),0)</f>
        <v>196697</v>
      </c>
      <c r="BO288" s="167">
        <f t="shared" si="317"/>
        <v>37372</v>
      </c>
      <c r="BP288" s="296">
        <f t="shared" si="275"/>
        <v>3511035</v>
      </c>
      <c r="BR288" s="168">
        <f t="shared" si="297"/>
        <v>74677</v>
      </c>
      <c r="BS288" s="169">
        <f t="shared" si="321"/>
        <v>151230</v>
      </c>
      <c r="BT288" s="170">
        <f t="shared" si="322"/>
        <v>300584</v>
      </c>
      <c r="BU288" s="168">
        <f t="shared" si="267"/>
        <v>134745</v>
      </c>
      <c r="BV288" s="169">
        <f t="shared" si="298"/>
        <v>110816</v>
      </c>
      <c r="BW288" s="170">
        <f t="shared" si="299"/>
        <v>380306</v>
      </c>
    </row>
    <row r="289" spans="2:75" s="131" customFormat="1" ht="39" customHeight="1" x14ac:dyDescent="0.25">
      <c r="B289" s="334">
        <v>269</v>
      </c>
      <c r="C289" s="505"/>
      <c r="D289" s="206" t="s">
        <v>169</v>
      </c>
      <c r="E289" s="505"/>
      <c r="F289" s="206">
        <v>17</v>
      </c>
      <c r="G289" s="204">
        <v>272854</v>
      </c>
      <c r="H289" s="200">
        <f t="shared" si="318"/>
        <v>51842</v>
      </c>
      <c r="I289" s="201">
        <f t="shared" si="319"/>
        <v>5519832</v>
      </c>
      <c r="J289" s="243">
        <v>371639</v>
      </c>
      <c r="K289" s="212">
        <f t="shared" si="276"/>
        <v>70611</v>
      </c>
      <c r="L289" s="254">
        <f t="shared" si="277"/>
        <v>7518250</v>
      </c>
      <c r="M289" s="344">
        <v>155800</v>
      </c>
      <c r="N289" s="344">
        <f t="shared" si="278"/>
        <v>45182</v>
      </c>
      <c r="O289" s="344">
        <f t="shared" si="279"/>
        <v>2648600</v>
      </c>
      <c r="P289" s="257">
        <f t="shared" si="280"/>
        <v>175800</v>
      </c>
      <c r="Q289" s="201">
        <f t="shared" si="281"/>
        <v>33402</v>
      </c>
      <c r="R289" s="201">
        <v>2988600</v>
      </c>
      <c r="S289" s="204"/>
      <c r="T289" s="204">
        <f t="shared" si="314"/>
        <v>0</v>
      </c>
      <c r="U289" s="204"/>
      <c r="V289" s="261">
        <v>205000</v>
      </c>
      <c r="W289" s="204">
        <f t="shared" si="268"/>
        <v>38950</v>
      </c>
      <c r="X289" s="204">
        <f t="shared" si="269"/>
        <v>4147150</v>
      </c>
      <c r="Y289" s="204">
        <v>186487</v>
      </c>
      <c r="Z289" s="204">
        <f t="shared" si="282"/>
        <v>35433</v>
      </c>
      <c r="AA289" s="204">
        <f t="shared" si="283"/>
        <v>3772640</v>
      </c>
      <c r="AB289" s="201">
        <v>218039</v>
      </c>
      <c r="AC289" s="200">
        <f t="shared" si="284"/>
        <v>41427</v>
      </c>
      <c r="AD289" s="201">
        <f t="shared" si="285"/>
        <v>4410922</v>
      </c>
      <c r="AE289" s="164">
        <f t="shared" si="286"/>
        <v>229671</v>
      </c>
      <c r="AF289" s="162">
        <f t="shared" si="180"/>
        <v>43637</v>
      </c>
      <c r="AG289" s="163">
        <f t="shared" si="287"/>
        <v>4646236</v>
      </c>
      <c r="AH289" s="163">
        <f t="shared" si="301"/>
        <v>242620</v>
      </c>
      <c r="AI289" s="162">
        <f t="shared" si="288"/>
        <v>46098</v>
      </c>
      <c r="AJ289" s="328">
        <f t="shared" si="289"/>
        <v>4908206</v>
      </c>
      <c r="AK289" s="286"/>
      <c r="AL289" s="162">
        <f t="shared" si="290"/>
        <v>205047</v>
      </c>
      <c r="AM289" s="163">
        <f t="shared" si="315"/>
        <v>38959</v>
      </c>
      <c r="AN289" s="163">
        <f t="shared" si="310"/>
        <v>4148102</v>
      </c>
      <c r="AO289" s="163">
        <f t="shared" si="291"/>
        <v>250813</v>
      </c>
      <c r="AP289" s="163">
        <f t="shared" si="292"/>
        <v>47654</v>
      </c>
      <c r="AQ289" s="163">
        <f t="shared" si="271"/>
        <v>5073939</v>
      </c>
      <c r="AR289" s="260"/>
      <c r="AS289" s="290">
        <f t="shared" si="311"/>
        <v>47280</v>
      </c>
      <c r="AT289" s="165"/>
      <c r="AU289" s="164">
        <f t="shared" si="293"/>
        <v>225574</v>
      </c>
      <c r="AV289" s="162">
        <f t="shared" si="316"/>
        <v>42859</v>
      </c>
      <c r="AW289" s="163">
        <f t="shared" si="312"/>
        <v>4563361</v>
      </c>
      <c r="AX289" s="163">
        <f t="shared" si="272"/>
        <v>237482</v>
      </c>
      <c r="AY289" s="163">
        <f t="shared" si="294"/>
        <v>45122</v>
      </c>
      <c r="AZ289" s="163">
        <f t="shared" si="273"/>
        <v>4804268</v>
      </c>
      <c r="BA289" s="260"/>
      <c r="BB289" s="291">
        <f t="shared" si="313"/>
        <v>101710</v>
      </c>
      <c r="BD289" s="163" cm="1">
        <f t="array" ref="BD289">+ROUND(AVERAGE(SMALL((G289,M289,Y289),{1;2})),0)</f>
        <v>171144</v>
      </c>
      <c r="BE289" s="163">
        <f t="shared" si="264"/>
        <v>32517</v>
      </c>
      <c r="BF289" s="163">
        <f t="shared" si="320"/>
        <v>3462237</v>
      </c>
      <c r="BG289" s="163" cm="1">
        <f t="array" ref="BG289">+ROUND(AVERAGE(SMALL((J289,P289,V289,AB289),{1;2})),0)</f>
        <v>190400</v>
      </c>
      <c r="BH289" s="163">
        <f t="shared" si="295"/>
        <v>36176</v>
      </c>
      <c r="BI289" s="163">
        <f t="shared" si="274"/>
        <v>3851792</v>
      </c>
      <c r="BK289" s="166">
        <f t="shared" si="296"/>
        <v>171144</v>
      </c>
      <c r="BL289" s="167">
        <f t="shared" si="304"/>
        <v>32517</v>
      </c>
      <c r="BM289" s="296">
        <f t="shared" si="309"/>
        <v>3462237</v>
      </c>
      <c r="BN289" s="166">
        <f t="shared" si="305"/>
        <v>190400</v>
      </c>
      <c r="BO289" s="167">
        <f t="shared" si="317"/>
        <v>36176</v>
      </c>
      <c r="BP289" s="296">
        <f t="shared" si="275"/>
        <v>3851792</v>
      </c>
      <c r="BR289" s="168">
        <f t="shared" si="297"/>
        <v>60694</v>
      </c>
      <c r="BS289" s="169">
        <f t="shared" si="321"/>
        <v>144353</v>
      </c>
      <c r="BT289" s="170">
        <f t="shared" si="322"/>
        <v>265741</v>
      </c>
      <c r="BU289" s="168">
        <f t="shared" si="267"/>
        <v>105652</v>
      </c>
      <c r="BV289" s="169">
        <f t="shared" si="298"/>
        <v>145161</v>
      </c>
      <c r="BW289" s="170">
        <f t="shared" si="299"/>
        <v>356465</v>
      </c>
    </row>
    <row r="290" spans="2:75" s="131" customFormat="1" ht="39" customHeight="1" x14ac:dyDescent="0.25">
      <c r="B290" s="334">
        <v>270</v>
      </c>
      <c r="C290" s="505"/>
      <c r="D290" s="206" t="s">
        <v>170</v>
      </c>
      <c r="E290" s="505"/>
      <c r="F290" s="206">
        <v>19</v>
      </c>
      <c r="G290" s="204">
        <v>286817</v>
      </c>
      <c r="H290" s="200">
        <f t="shared" si="318"/>
        <v>54495</v>
      </c>
      <c r="I290" s="201">
        <f t="shared" si="319"/>
        <v>6484928</v>
      </c>
      <c r="J290" s="243">
        <v>378199</v>
      </c>
      <c r="K290" s="212">
        <f t="shared" si="276"/>
        <v>71858</v>
      </c>
      <c r="L290" s="254">
        <f t="shared" si="277"/>
        <v>8551083</v>
      </c>
      <c r="M290" s="344">
        <v>155800</v>
      </c>
      <c r="N290" s="344">
        <f t="shared" si="278"/>
        <v>45182</v>
      </c>
      <c r="O290" s="344">
        <f t="shared" si="279"/>
        <v>2960200</v>
      </c>
      <c r="P290" s="257">
        <f t="shared" si="280"/>
        <v>175800</v>
      </c>
      <c r="Q290" s="201">
        <f t="shared" si="281"/>
        <v>33402</v>
      </c>
      <c r="R290" s="201">
        <v>3340200</v>
      </c>
      <c r="S290" s="204"/>
      <c r="T290" s="204">
        <f t="shared" si="314"/>
        <v>0</v>
      </c>
      <c r="U290" s="204"/>
      <c r="V290" s="261">
        <v>215000</v>
      </c>
      <c r="W290" s="204">
        <f t="shared" si="268"/>
        <v>40850</v>
      </c>
      <c r="X290" s="204">
        <f t="shared" si="269"/>
        <v>4861150</v>
      </c>
      <c r="Y290" s="204">
        <v>211224</v>
      </c>
      <c r="Z290" s="204">
        <f t="shared" si="282"/>
        <v>40133</v>
      </c>
      <c r="AA290" s="204">
        <f t="shared" si="283"/>
        <v>4775783</v>
      </c>
      <c r="AB290" s="201">
        <v>242776</v>
      </c>
      <c r="AC290" s="200">
        <f t="shared" si="284"/>
        <v>46127</v>
      </c>
      <c r="AD290" s="201">
        <f t="shared" si="285"/>
        <v>5489157</v>
      </c>
      <c r="AE290" s="164">
        <f t="shared" si="286"/>
        <v>249021</v>
      </c>
      <c r="AF290" s="162">
        <f t="shared" si="180"/>
        <v>47314</v>
      </c>
      <c r="AG290" s="163">
        <f t="shared" si="287"/>
        <v>5630365</v>
      </c>
      <c r="AH290" s="163">
        <f t="shared" si="301"/>
        <v>252944</v>
      </c>
      <c r="AI290" s="162">
        <f t="shared" si="288"/>
        <v>48059</v>
      </c>
      <c r="AJ290" s="328">
        <f t="shared" si="289"/>
        <v>5719057</v>
      </c>
      <c r="AK290" s="286"/>
      <c r="AL290" s="162">
        <f t="shared" si="290"/>
        <v>217947</v>
      </c>
      <c r="AM290" s="163">
        <f t="shared" si="315"/>
        <v>41410</v>
      </c>
      <c r="AN290" s="163">
        <f t="shared" si="310"/>
        <v>4927783</v>
      </c>
      <c r="AO290" s="163">
        <f t="shared" si="291"/>
        <v>256333</v>
      </c>
      <c r="AP290" s="163">
        <f t="shared" si="292"/>
        <v>48703</v>
      </c>
      <c r="AQ290" s="163">
        <f t="shared" si="271"/>
        <v>5795684</v>
      </c>
      <c r="AR290" s="260"/>
      <c r="AS290" s="290">
        <f t="shared" si="311"/>
        <v>40682</v>
      </c>
      <c r="AT290" s="165"/>
      <c r="AU290" s="164">
        <f t="shared" si="293"/>
        <v>246135</v>
      </c>
      <c r="AV290" s="162">
        <f t="shared" si="316"/>
        <v>46766</v>
      </c>
      <c r="AW290" s="163">
        <f t="shared" si="312"/>
        <v>5565119</v>
      </c>
      <c r="AX290" s="163">
        <f t="shared" si="272"/>
        <v>242694</v>
      </c>
      <c r="AY290" s="163">
        <f t="shared" si="294"/>
        <v>46112</v>
      </c>
      <c r="AZ290" s="163">
        <f t="shared" si="273"/>
        <v>5487314</v>
      </c>
      <c r="BA290" s="260"/>
      <c r="BB290" s="291">
        <f t="shared" si="313"/>
        <v>103305</v>
      </c>
      <c r="BD290" s="163" cm="1">
        <f t="array" ref="BD290">+ROUND(AVERAGE(SMALL((G290,M290,Y290),{1;2})),0)</f>
        <v>183512</v>
      </c>
      <c r="BE290" s="163">
        <f t="shared" si="264"/>
        <v>34867</v>
      </c>
      <c r="BF290" s="163">
        <f t="shared" si="320"/>
        <v>4149201</v>
      </c>
      <c r="BG290" s="163" cm="1">
        <f t="array" ref="BG290">+ROUND(AVERAGE(SMALL((J290,P290,V290,AB290),{1;2})),0)</f>
        <v>195400</v>
      </c>
      <c r="BH290" s="163">
        <f t="shared" si="295"/>
        <v>37126</v>
      </c>
      <c r="BI290" s="163">
        <f t="shared" si="274"/>
        <v>4417994</v>
      </c>
      <c r="BK290" s="166">
        <f t="shared" si="296"/>
        <v>183512</v>
      </c>
      <c r="BL290" s="167">
        <f t="shared" si="304"/>
        <v>34867</v>
      </c>
      <c r="BM290" s="296">
        <f t="shared" si="309"/>
        <v>4149201</v>
      </c>
      <c r="BN290" s="166">
        <f t="shared" si="305"/>
        <v>195400</v>
      </c>
      <c r="BO290" s="167">
        <f t="shared" si="317"/>
        <v>37126</v>
      </c>
      <c r="BP290" s="296">
        <f t="shared" si="275"/>
        <v>4417994</v>
      </c>
      <c r="BR290" s="168">
        <f t="shared" si="297"/>
        <v>65767</v>
      </c>
      <c r="BS290" s="169">
        <f t="shared" si="321"/>
        <v>152180</v>
      </c>
      <c r="BT290" s="170">
        <f t="shared" si="322"/>
        <v>283714</v>
      </c>
      <c r="BU290" s="168">
        <f t="shared" si="267"/>
        <v>107344</v>
      </c>
      <c r="BV290" s="169">
        <f t="shared" si="298"/>
        <v>148989</v>
      </c>
      <c r="BW290" s="170">
        <f t="shared" si="299"/>
        <v>363677</v>
      </c>
    </row>
    <row r="291" spans="2:75" s="131" customFormat="1" ht="39" customHeight="1" x14ac:dyDescent="0.25">
      <c r="B291" s="334">
        <v>271</v>
      </c>
      <c r="C291" s="505"/>
      <c r="D291" s="206" t="s">
        <v>171</v>
      </c>
      <c r="E291" s="505"/>
      <c r="F291" s="206">
        <v>10</v>
      </c>
      <c r="G291" s="204">
        <v>404720</v>
      </c>
      <c r="H291" s="200">
        <f t="shared" si="318"/>
        <v>76897</v>
      </c>
      <c r="I291" s="201">
        <f t="shared" si="319"/>
        <v>4816170</v>
      </c>
      <c r="J291" s="243">
        <v>508992</v>
      </c>
      <c r="K291" s="212">
        <f t="shared" si="276"/>
        <v>96708</v>
      </c>
      <c r="L291" s="254">
        <f t="shared" si="277"/>
        <v>6057000</v>
      </c>
      <c r="M291" s="344">
        <v>155800</v>
      </c>
      <c r="N291" s="344">
        <f t="shared" si="278"/>
        <v>45182</v>
      </c>
      <c r="O291" s="344">
        <f t="shared" si="279"/>
        <v>1558000</v>
      </c>
      <c r="P291" s="257">
        <f t="shared" si="280"/>
        <v>175800</v>
      </c>
      <c r="Q291" s="201">
        <f t="shared" si="281"/>
        <v>33402</v>
      </c>
      <c r="R291" s="201">
        <v>1758000</v>
      </c>
      <c r="S291" s="204"/>
      <c r="T291" s="204">
        <f t="shared" si="314"/>
        <v>0</v>
      </c>
      <c r="U291" s="204"/>
      <c r="V291" s="261">
        <v>220000</v>
      </c>
      <c r="W291" s="204">
        <f t="shared" si="268"/>
        <v>41800</v>
      </c>
      <c r="X291" s="204">
        <f t="shared" si="269"/>
        <v>2618000</v>
      </c>
      <c r="Y291" s="204">
        <v>232872</v>
      </c>
      <c r="Z291" s="204">
        <f t="shared" si="282"/>
        <v>44246</v>
      </c>
      <c r="AA291" s="204">
        <f t="shared" si="283"/>
        <v>2771180</v>
      </c>
      <c r="AB291" s="201">
        <v>274942</v>
      </c>
      <c r="AC291" s="200">
        <f t="shared" si="284"/>
        <v>52239</v>
      </c>
      <c r="AD291" s="201">
        <f t="shared" si="285"/>
        <v>3271810</v>
      </c>
      <c r="AE291" s="164">
        <f t="shared" si="286"/>
        <v>318796</v>
      </c>
      <c r="AF291" s="162">
        <f t="shared" si="180"/>
        <v>60571</v>
      </c>
      <c r="AG291" s="163">
        <f t="shared" si="287"/>
        <v>3793670</v>
      </c>
      <c r="AH291" s="163">
        <f t="shared" si="301"/>
        <v>294934</v>
      </c>
      <c r="AI291" s="162">
        <f t="shared" si="288"/>
        <v>56037</v>
      </c>
      <c r="AJ291" s="328">
        <f t="shared" si="289"/>
        <v>3509710</v>
      </c>
      <c r="AK291" s="286"/>
      <c r="AL291" s="162">
        <f t="shared" si="290"/>
        <v>264464</v>
      </c>
      <c r="AM291" s="163">
        <f t="shared" si="315"/>
        <v>50248</v>
      </c>
      <c r="AN291" s="163">
        <f t="shared" si="310"/>
        <v>3147120</v>
      </c>
      <c r="AO291" s="163">
        <f t="shared" si="291"/>
        <v>301597</v>
      </c>
      <c r="AP291" s="163">
        <f t="shared" si="292"/>
        <v>57303</v>
      </c>
      <c r="AQ291" s="163">
        <f t="shared" si="271"/>
        <v>3589000</v>
      </c>
      <c r="AR291" s="260"/>
      <c r="AS291" s="290">
        <f t="shared" si="311"/>
        <v>97722</v>
      </c>
      <c r="AT291" s="165"/>
      <c r="AU291" s="164">
        <f t="shared" si="293"/>
        <v>306998</v>
      </c>
      <c r="AV291" s="162">
        <f t="shared" si="316"/>
        <v>58330</v>
      </c>
      <c r="AW291" s="163">
        <f t="shared" si="312"/>
        <v>3653280</v>
      </c>
      <c r="AX291" s="163">
        <f t="shared" si="272"/>
        <v>270013</v>
      </c>
      <c r="AY291" s="163">
        <f t="shared" si="294"/>
        <v>51302</v>
      </c>
      <c r="AZ291" s="163">
        <f t="shared" si="273"/>
        <v>3213150</v>
      </c>
      <c r="BA291" s="260"/>
      <c r="BB291" s="291">
        <f t="shared" si="313"/>
        <v>210384</v>
      </c>
      <c r="BD291" s="163" cm="1">
        <f t="array" ref="BD291">+ROUND(AVERAGE(SMALL((G291,M291,Y291),{1;2})),0)</f>
        <v>194336</v>
      </c>
      <c r="BE291" s="163">
        <f t="shared" si="264"/>
        <v>36924</v>
      </c>
      <c r="BF291" s="163">
        <f t="shared" si="320"/>
        <v>2312600</v>
      </c>
      <c r="BG291" s="163" cm="1">
        <f t="array" ref="BG291">+ROUND(AVERAGE(SMALL((J291,P291,V291,AB291),{1;2})),0)</f>
        <v>197900</v>
      </c>
      <c r="BH291" s="163">
        <f t="shared" si="295"/>
        <v>37601</v>
      </c>
      <c r="BI291" s="163">
        <f t="shared" si="274"/>
        <v>2355010</v>
      </c>
      <c r="BK291" s="166">
        <f t="shared" si="296"/>
        <v>194336</v>
      </c>
      <c r="BL291" s="167">
        <f t="shared" si="304"/>
        <v>36924</v>
      </c>
      <c r="BM291" s="296">
        <f t="shared" si="309"/>
        <v>2312600</v>
      </c>
      <c r="BN291" s="166">
        <f t="shared" si="305"/>
        <v>197900</v>
      </c>
      <c r="BO291" s="167">
        <f t="shared" si="317"/>
        <v>37601</v>
      </c>
      <c r="BP291" s="296">
        <f t="shared" si="275"/>
        <v>2355010</v>
      </c>
      <c r="BR291" s="168">
        <f t="shared" si="297"/>
        <v>127432</v>
      </c>
      <c r="BS291" s="169">
        <f t="shared" si="321"/>
        <v>137032</v>
      </c>
      <c r="BT291" s="170">
        <f t="shared" si="322"/>
        <v>391896</v>
      </c>
      <c r="BU291" s="168">
        <f t="shared" si="267"/>
        <v>180964</v>
      </c>
      <c r="BV291" s="169">
        <f t="shared" si="298"/>
        <v>120633</v>
      </c>
      <c r="BW291" s="170">
        <f t="shared" si="299"/>
        <v>482561</v>
      </c>
    </row>
    <row r="292" spans="2:75" s="131" customFormat="1" ht="39" customHeight="1" x14ac:dyDescent="0.25">
      <c r="B292" s="334">
        <v>272</v>
      </c>
      <c r="C292" s="505"/>
      <c r="D292" s="206" t="s">
        <v>172</v>
      </c>
      <c r="E292" s="505"/>
      <c r="F292" s="206">
        <v>22</v>
      </c>
      <c r="G292" s="204">
        <v>330341</v>
      </c>
      <c r="H292" s="200">
        <f t="shared" si="318"/>
        <v>62765</v>
      </c>
      <c r="I292" s="201">
        <f t="shared" si="319"/>
        <v>8648332</v>
      </c>
      <c r="J292" s="243">
        <v>429375</v>
      </c>
      <c r="K292" s="212">
        <f t="shared" si="276"/>
        <v>81581</v>
      </c>
      <c r="L292" s="254">
        <f t="shared" si="277"/>
        <v>11241032</v>
      </c>
      <c r="M292" s="344">
        <v>155800</v>
      </c>
      <c r="N292" s="344">
        <f t="shared" si="278"/>
        <v>45182</v>
      </c>
      <c r="O292" s="344">
        <f t="shared" si="279"/>
        <v>3427600</v>
      </c>
      <c r="P292" s="257">
        <f t="shared" si="280"/>
        <v>175800</v>
      </c>
      <c r="Q292" s="201">
        <f t="shared" si="281"/>
        <v>33402</v>
      </c>
      <c r="R292" s="201">
        <v>3867600</v>
      </c>
      <c r="S292" s="204"/>
      <c r="T292" s="204">
        <f t="shared" si="314"/>
        <v>0</v>
      </c>
      <c r="U292" s="204"/>
      <c r="V292" s="261">
        <v>251000</v>
      </c>
      <c r="W292" s="204">
        <f t="shared" si="268"/>
        <v>47690</v>
      </c>
      <c r="X292" s="204">
        <f t="shared" si="269"/>
        <v>6571180</v>
      </c>
      <c r="Y292" s="204">
        <v>265726</v>
      </c>
      <c r="Z292" s="204">
        <f t="shared" si="282"/>
        <v>50488</v>
      </c>
      <c r="AA292" s="204">
        <f t="shared" si="283"/>
        <v>6956708</v>
      </c>
      <c r="AB292" s="201">
        <v>294649</v>
      </c>
      <c r="AC292" s="200">
        <f t="shared" si="284"/>
        <v>55983</v>
      </c>
      <c r="AD292" s="201">
        <f t="shared" si="285"/>
        <v>7713904</v>
      </c>
      <c r="AE292" s="164">
        <f t="shared" si="286"/>
        <v>298034</v>
      </c>
      <c r="AF292" s="162">
        <f t="shared" si="180"/>
        <v>56626</v>
      </c>
      <c r="AG292" s="163">
        <f t="shared" si="287"/>
        <v>7802520</v>
      </c>
      <c r="AH292" s="163">
        <f t="shared" si="301"/>
        <v>287706</v>
      </c>
      <c r="AI292" s="162">
        <f t="shared" si="288"/>
        <v>54664</v>
      </c>
      <c r="AJ292" s="328">
        <f t="shared" si="289"/>
        <v>7532140</v>
      </c>
      <c r="AK292" s="286"/>
      <c r="AL292" s="162">
        <f t="shared" si="290"/>
        <v>250622</v>
      </c>
      <c r="AM292" s="163">
        <f t="shared" si="315"/>
        <v>47618</v>
      </c>
      <c r="AN292" s="163">
        <f t="shared" si="310"/>
        <v>6561280</v>
      </c>
      <c r="AO292" s="163">
        <f t="shared" si="291"/>
        <v>285392</v>
      </c>
      <c r="AP292" s="163">
        <f t="shared" si="292"/>
        <v>54224</v>
      </c>
      <c r="AQ292" s="163">
        <f t="shared" si="271"/>
        <v>7471552</v>
      </c>
      <c r="AR292" s="260"/>
      <c r="AS292" s="290">
        <f t="shared" si="311"/>
        <v>34064</v>
      </c>
      <c r="AT292" s="165"/>
      <c r="AU292" s="164">
        <f t="shared" si="293"/>
        <v>296277</v>
      </c>
      <c r="AV292" s="162">
        <f t="shared" si="316"/>
        <v>56293</v>
      </c>
      <c r="AW292" s="163">
        <f t="shared" si="312"/>
        <v>7756540</v>
      </c>
      <c r="AX292" s="163">
        <f t="shared" si="272"/>
        <v>266590</v>
      </c>
      <c r="AY292" s="163">
        <f t="shared" si="294"/>
        <v>50652</v>
      </c>
      <c r="AZ292" s="163">
        <f t="shared" si="273"/>
        <v>6979324</v>
      </c>
      <c r="BA292" s="260"/>
      <c r="BB292" s="291">
        <f t="shared" si="313"/>
        <v>119578</v>
      </c>
      <c r="BD292" s="163" cm="1">
        <f t="array" ref="BD292">+ROUND(AVERAGE(SMALL((G292,M292,Y292),{1;2})),0)</f>
        <v>210763</v>
      </c>
      <c r="BE292" s="163">
        <f t="shared" si="264"/>
        <v>40045</v>
      </c>
      <c r="BF292" s="163">
        <f t="shared" si="320"/>
        <v>5517776</v>
      </c>
      <c r="BG292" s="163" cm="1">
        <f t="array" ref="BG292">+ROUND(AVERAGE(SMALL((J292,P292,V292,AB292),{1;2})),0)</f>
        <v>213400</v>
      </c>
      <c r="BH292" s="163">
        <f t="shared" si="295"/>
        <v>40546</v>
      </c>
      <c r="BI292" s="163">
        <f t="shared" si="274"/>
        <v>5586812</v>
      </c>
      <c r="BK292" s="166">
        <f t="shared" si="296"/>
        <v>210763</v>
      </c>
      <c r="BL292" s="167">
        <f t="shared" si="304"/>
        <v>40045</v>
      </c>
      <c r="BM292" s="296">
        <f t="shared" si="309"/>
        <v>5517776</v>
      </c>
      <c r="BN292" s="166">
        <f t="shared" si="305"/>
        <v>213400</v>
      </c>
      <c r="BO292" s="167">
        <f t="shared" si="317"/>
        <v>40546</v>
      </c>
      <c r="BP292" s="296">
        <f t="shared" si="275"/>
        <v>5586812</v>
      </c>
      <c r="BR292" s="168">
        <f t="shared" si="297"/>
        <v>88245</v>
      </c>
      <c r="BS292" s="169">
        <f t="shared" si="321"/>
        <v>162377</v>
      </c>
      <c r="BT292" s="170">
        <f t="shared" si="322"/>
        <v>338867</v>
      </c>
      <c r="BU292" s="168">
        <f t="shared" si="267"/>
        <v>130239</v>
      </c>
      <c r="BV292" s="169">
        <f t="shared" si="298"/>
        <v>155153</v>
      </c>
      <c r="BW292" s="170">
        <f t="shared" si="299"/>
        <v>415631</v>
      </c>
    </row>
    <row r="293" spans="2:75" s="131" customFormat="1" ht="39" customHeight="1" x14ac:dyDescent="0.25">
      <c r="B293" s="334">
        <v>273</v>
      </c>
      <c r="C293" s="505"/>
      <c r="D293" s="206" t="s">
        <v>173</v>
      </c>
      <c r="E293" s="505"/>
      <c r="F293" s="206">
        <v>21</v>
      </c>
      <c r="G293" s="204">
        <v>262435</v>
      </c>
      <c r="H293" s="200">
        <f t="shared" si="318"/>
        <v>49863</v>
      </c>
      <c r="I293" s="201">
        <f t="shared" si="319"/>
        <v>6558258</v>
      </c>
      <c r="J293" s="243">
        <v>343679</v>
      </c>
      <c r="K293" s="212">
        <f t="shared" si="276"/>
        <v>65299</v>
      </c>
      <c r="L293" s="254">
        <f t="shared" si="277"/>
        <v>8588538</v>
      </c>
      <c r="M293" s="344">
        <v>155800</v>
      </c>
      <c r="N293" s="344">
        <f t="shared" si="278"/>
        <v>45182</v>
      </c>
      <c r="O293" s="344">
        <f t="shared" si="279"/>
        <v>3271800</v>
      </c>
      <c r="P293" s="257">
        <f t="shared" si="280"/>
        <v>175800</v>
      </c>
      <c r="Q293" s="201">
        <f t="shared" si="281"/>
        <v>33402</v>
      </c>
      <c r="R293" s="201">
        <v>3691800</v>
      </c>
      <c r="S293" s="204"/>
      <c r="T293" s="204">
        <f t="shared" si="314"/>
        <v>0</v>
      </c>
      <c r="U293" s="204"/>
      <c r="V293" s="261">
        <v>235000</v>
      </c>
      <c r="W293" s="204">
        <f t="shared" si="268"/>
        <v>44650</v>
      </c>
      <c r="X293" s="204">
        <f t="shared" si="269"/>
        <v>5872650</v>
      </c>
      <c r="Y293" s="204">
        <v>203970</v>
      </c>
      <c r="Z293" s="204">
        <f t="shared" si="282"/>
        <v>38754</v>
      </c>
      <c r="AA293" s="204">
        <f t="shared" si="283"/>
        <v>5097204</v>
      </c>
      <c r="AB293" s="201">
        <v>232893</v>
      </c>
      <c r="AC293" s="200">
        <f t="shared" si="284"/>
        <v>44250</v>
      </c>
      <c r="AD293" s="201">
        <f t="shared" si="285"/>
        <v>5820003</v>
      </c>
      <c r="AE293" s="164">
        <f t="shared" si="286"/>
        <v>233203</v>
      </c>
      <c r="AF293" s="162">
        <f t="shared" si="180"/>
        <v>44309</v>
      </c>
      <c r="AG293" s="163">
        <f t="shared" si="287"/>
        <v>5827752</v>
      </c>
      <c r="AH293" s="163">
        <f t="shared" si="301"/>
        <v>246843</v>
      </c>
      <c r="AI293" s="162">
        <f t="shared" si="288"/>
        <v>46900</v>
      </c>
      <c r="AJ293" s="328">
        <f t="shared" si="289"/>
        <v>6168603</v>
      </c>
      <c r="AK293" s="286"/>
      <c r="AL293" s="162">
        <f t="shared" si="290"/>
        <v>207402</v>
      </c>
      <c r="AM293" s="163">
        <f t="shared" si="315"/>
        <v>39406</v>
      </c>
      <c r="AN293" s="163">
        <f t="shared" si="310"/>
        <v>5182968</v>
      </c>
      <c r="AO293" s="163">
        <f t="shared" si="291"/>
        <v>251493</v>
      </c>
      <c r="AP293" s="163">
        <f t="shared" si="292"/>
        <v>47784</v>
      </c>
      <c r="AQ293" s="163">
        <f t="shared" si="271"/>
        <v>6284817</v>
      </c>
      <c r="AR293" s="260"/>
      <c r="AS293" s="290">
        <f t="shared" si="311"/>
        <v>31072</v>
      </c>
      <c r="AT293" s="165"/>
      <c r="AU293" s="164">
        <f t="shared" si="293"/>
        <v>231363</v>
      </c>
      <c r="AV293" s="162">
        <f t="shared" si="316"/>
        <v>43959</v>
      </c>
      <c r="AW293" s="163">
        <f t="shared" si="312"/>
        <v>5781762</v>
      </c>
      <c r="AX293" s="163">
        <f t="shared" si="272"/>
        <v>242147</v>
      </c>
      <c r="AY293" s="163">
        <f t="shared" si="294"/>
        <v>46008</v>
      </c>
      <c r="AZ293" s="163">
        <f t="shared" si="273"/>
        <v>6051255</v>
      </c>
      <c r="BA293" s="260"/>
      <c r="BB293" s="291">
        <f t="shared" si="313"/>
        <v>82550</v>
      </c>
      <c r="BD293" s="163" cm="1">
        <f t="array" ref="BD293">+ROUND(AVERAGE(SMALL((G293,M293,Y293),{1;2})),0)</f>
        <v>179885</v>
      </c>
      <c r="BE293" s="163">
        <f t="shared" si="264"/>
        <v>34178</v>
      </c>
      <c r="BF293" s="163">
        <f t="shared" si="320"/>
        <v>4495323</v>
      </c>
      <c r="BG293" s="163" cm="1">
        <f t="array" ref="BG293">+ROUND(AVERAGE(SMALL((J293,P293,V293,AB293),{1;2})),0)</f>
        <v>204347</v>
      </c>
      <c r="BH293" s="163">
        <f t="shared" si="295"/>
        <v>38826</v>
      </c>
      <c r="BI293" s="163">
        <f t="shared" si="274"/>
        <v>5106633</v>
      </c>
      <c r="BK293" s="166">
        <f t="shared" si="296"/>
        <v>179885</v>
      </c>
      <c r="BL293" s="167">
        <f t="shared" si="304"/>
        <v>34178</v>
      </c>
      <c r="BM293" s="296">
        <f t="shared" si="309"/>
        <v>4495323</v>
      </c>
      <c r="BN293" s="166">
        <f t="shared" si="305"/>
        <v>205400</v>
      </c>
      <c r="BO293" s="167">
        <f t="shared" si="317"/>
        <v>39026</v>
      </c>
      <c r="BP293" s="296">
        <f t="shared" si="275"/>
        <v>5132946</v>
      </c>
      <c r="BR293" s="168">
        <f t="shared" si="297"/>
        <v>53400</v>
      </c>
      <c r="BS293" s="169">
        <f t="shared" si="321"/>
        <v>154002</v>
      </c>
      <c r="BT293" s="170">
        <f t="shared" si="322"/>
        <v>260802</v>
      </c>
      <c r="BU293" s="168">
        <f t="shared" si="267"/>
        <v>85146</v>
      </c>
      <c r="BV293" s="169">
        <f t="shared" si="298"/>
        <v>166347</v>
      </c>
      <c r="BW293" s="170">
        <f t="shared" si="299"/>
        <v>336639</v>
      </c>
    </row>
    <row r="294" spans="2:75" s="131" customFormat="1" ht="39" customHeight="1" x14ac:dyDescent="0.25">
      <c r="B294" s="334">
        <v>274</v>
      </c>
      <c r="C294" s="505"/>
      <c r="D294" s="206" t="s">
        <v>174</v>
      </c>
      <c r="E294" s="505"/>
      <c r="F294" s="206">
        <v>26</v>
      </c>
      <c r="G294" s="204">
        <v>263916</v>
      </c>
      <c r="H294" s="200">
        <f t="shared" si="318"/>
        <v>50144</v>
      </c>
      <c r="I294" s="201">
        <f t="shared" si="319"/>
        <v>8165560</v>
      </c>
      <c r="J294" s="243">
        <v>353008</v>
      </c>
      <c r="K294" s="212">
        <f t="shared" si="276"/>
        <v>67072</v>
      </c>
      <c r="L294" s="254">
        <f t="shared" si="277"/>
        <v>10922080</v>
      </c>
      <c r="M294" s="344">
        <v>155800</v>
      </c>
      <c r="N294" s="344">
        <f t="shared" si="278"/>
        <v>45182</v>
      </c>
      <c r="O294" s="344">
        <f t="shared" si="279"/>
        <v>4050800</v>
      </c>
      <c r="P294" s="257">
        <f t="shared" si="280"/>
        <v>175800</v>
      </c>
      <c r="Q294" s="201">
        <f t="shared" si="281"/>
        <v>33402</v>
      </c>
      <c r="R294" s="201">
        <v>4570800</v>
      </c>
      <c r="S294" s="204"/>
      <c r="T294" s="204">
        <f t="shared" si="314"/>
        <v>0</v>
      </c>
      <c r="U294" s="204"/>
      <c r="V294" s="261">
        <v>150000</v>
      </c>
      <c r="W294" s="204">
        <f t="shared" si="268"/>
        <v>28500</v>
      </c>
      <c r="X294" s="204">
        <f t="shared" si="269"/>
        <v>4641000</v>
      </c>
      <c r="Y294" s="204">
        <v>165651</v>
      </c>
      <c r="Z294" s="204">
        <f t="shared" si="282"/>
        <v>31474</v>
      </c>
      <c r="AA294" s="204">
        <f t="shared" si="283"/>
        <v>5125250</v>
      </c>
      <c r="AB294" s="201">
        <v>191944</v>
      </c>
      <c r="AC294" s="200">
        <f t="shared" si="284"/>
        <v>36469</v>
      </c>
      <c r="AD294" s="201">
        <f t="shared" si="285"/>
        <v>5938738</v>
      </c>
      <c r="AE294" s="164">
        <f t="shared" si="286"/>
        <v>214784</v>
      </c>
      <c r="AF294" s="162">
        <f t="shared" si="180"/>
        <v>40809</v>
      </c>
      <c r="AG294" s="163">
        <f t="shared" si="287"/>
        <v>6645418</v>
      </c>
      <c r="AH294" s="163">
        <f t="shared" si="301"/>
        <v>217688</v>
      </c>
      <c r="AI294" s="162">
        <f t="shared" si="288"/>
        <v>41361</v>
      </c>
      <c r="AJ294" s="328">
        <f t="shared" si="289"/>
        <v>6735274</v>
      </c>
      <c r="AK294" s="286"/>
      <c r="AL294" s="162">
        <f t="shared" si="290"/>
        <v>195122</v>
      </c>
      <c r="AM294" s="163">
        <f t="shared" si="315"/>
        <v>37073</v>
      </c>
      <c r="AN294" s="163">
        <f t="shared" si="310"/>
        <v>6037070</v>
      </c>
      <c r="AO294" s="163">
        <f t="shared" si="291"/>
        <v>226269</v>
      </c>
      <c r="AP294" s="163">
        <f t="shared" si="292"/>
        <v>42991</v>
      </c>
      <c r="AQ294" s="163">
        <f t="shared" si="271"/>
        <v>7000760</v>
      </c>
      <c r="AR294" s="260"/>
      <c r="AS294" s="290">
        <f t="shared" si="311"/>
        <v>54828</v>
      </c>
      <c r="AT294" s="165"/>
      <c r="AU294" s="164">
        <f t="shared" si="293"/>
        <v>209088</v>
      </c>
      <c r="AV294" s="162">
        <f t="shared" si="316"/>
        <v>39727</v>
      </c>
      <c r="AW294" s="163">
        <f t="shared" si="312"/>
        <v>6469190</v>
      </c>
      <c r="AX294" s="163">
        <f t="shared" si="272"/>
        <v>210361</v>
      </c>
      <c r="AY294" s="163">
        <f t="shared" si="294"/>
        <v>39969</v>
      </c>
      <c r="AZ294" s="163">
        <f t="shared" si="273"/>
        <v>6508580</v>
      </c>
      <c r="BA294" s="260"/>
      <c r="BB294" s="291">
        <f t="shared" si="313"/>
        <v>103190</v>
      </c>
      <c r="BD294" s="163" cm="1">
        <f t="array" ref="BD294">+ROUND(AVERAGE(SMALL((G294,M294,Y294),{1;2})),0)</f>
        <v>160726</v>
      </c>
      <c r="BE294" s="163">
        <f t="shared" si="264"/>
        <v>30538</v>
      </c>
      <c r="BF294" s="163">
        <f t="shared" si="320"/>
        <v>4972864</v>
      </c>
      <c r="BG294" s="163" cm="1">
        <f t="array" ref="BG294">+ROUND(AVERAGE(SMALL((J294,P294,V294,AB294),{1;2})),0)</f>
        <v>162900</v>
      </c>
      <c r="BH294" s="163">
        <f t="shared" si="295"/>
        <v>30951</v>
      </c>
      <c r="BI294" s="163">
        <f t="shared" si="274"/>
        <v>5040126</v>
      </c>
      <c r="BK294" s="166">
        <f t="shared" si="296"/>
        <v>160726</v>
      </c>
      <c r="BL294" s="167">
        <f t="shared" si="304"/>
        <v>30538</v>
      </c>
      <c r="BM294" s="296">
        <f t="shared" si="309"/>
        <v>4972864</v>
      </c>
      <c r="BN294" s="166">
        <f t="shared" si="305"/>
        <v>162900</v>
      </c>
      <c r="BO294" s="167">
        <f t="shared" si="317"/>
        <v>30951</v>
      </c>
      <c r="BP294" s="296">
        <f t="shared" si="275"/>
        <v>5040126</v>
      </c>
      <c r="BR294" s="168">
        <f t="shared" si="297"/>
        <v>59780</v>
      </c>
      <c r="BS294" s="169">
        <f t="shared" si="321"/>
        <v>135342</v>
      </c>
      <c r="BT294" s="170">
        <f t="shared" si="322"/>
        <v>254902</v>
      </c>
      <c r="BU294" s="168">
        <f t="shared" si="267"/>
        <v>110514</v>
      </c>
      <c r="BV294" s="169">
        <f t="shared" si="298"/>
        <v>115755</v>
      </c>
      <c r="BW294" s="170">
        <f t="shared" si="299"/>
        <v>336783</v>
      </c>
    </row>
    <row r="295" spans="2:75" s="131" customFormat="1" ht="39" customHeight="1" x14ac:dyDescent="0.25">
      <c r="B295" s="334">
        <v>275</v>
      </c>
      <c r="C295" s="505"/>
      <c r="D295" s="206" t="s">
        <v>175</v>
      </c>
      <c r="E295" s="505"/>
      <c r="F295" s="206">
        <v>23</v>
      </c>
      <c r="G295" s="204">
        <v>326506</v>
      </c>
      <c r="H295" s="200">
        <f t="shared" si="318"/>
        <v>62036</v>
      </c>
      <c r="I295" s="201">
        <f t="shared" si="319"/>
        <v>8936466</v>
      </c>
      <c r="J295" s="243">
        <v>425157</v>
      </c>
      <c r="K295" s="212">
        <f t="shared" si="276"/>
        <v>80780</v>
      </c>
      <c r="L295" s="254">
        <f t="shared" si="277"/>
        <v>11636551</v>
      </c>
      <c r="M295" s="344">
        <v>155800</v>
      </c>
      <c r="N295" s="344">
        <f t="shared" si="278"/>
        <v>45182</v>
      </c>
      <c r="O295" s="344">
        <f t="shared" si="279"/>
        <v>3583400</v>
      </c>
      <c r="P295" s="257">
        <f t="shared" si="280"/>
        <v>175800</v>
      </c>
      <c r="Q295" s="201">
        <f t="shared" si="281"/>
        <v>33402</v>
      </c>
      <c r="R295" s="201">
        <v>4043400</v>
      </c>
      <c r="S295" s="204"/>
      <c r="T295" s="204">
        <f t="shared" si="314"/>
        <v>0</v>
      </c>
      <c r="U295" s="204"/>
      <c r="V295" s="261"/>
      <c r="W295" s="204">
        <f t="shared" si="268"/>
        <v>0</v>
      </c>
      <c r="X295" s="204">
        <f t="shared" si="269"/>
        <v>0</v>
      </c>
      <c r="Y295" s="204">
        <v>226342</v>
      </c>
      <c r="Z295" s="204">
        <f t="shared" si="282"/>
        <v>43005</v>
      </c>
      <c r="AA295" s="204">
        <f t="shared" si="283"/>
        <v>6194981</v>
      </c>
      <c r="AB295" s="201">
        <v>268412</v>
      </c>
      <c r="AC295" s="200">
        <f t="shared" si="284"/>
        <v>50998</v>
      </c>
      <c r="AD295" s="201">
        <f t="shared" si="285"/>
        <v>7346430</v>
      </c>
      <c r="AE295" s="164">
        <f t="shared" si="286"/>
        <v>276424</v>
      </c>
      <c r="AF295" s="162">
        <f t="shared" si="180"/>
        <v>52521</v>
      </c>
      <c r="AG295" s="163">
        <f t="shared" si="287"/>
        <v>7565735</v>
      </c>
      <c r="AH295" s="163">
        <f t="shared" si="301"/>
        <v>289790</v>
      </c>
      <c r="AI295" s="162">
        <f t="shared" si="288"/>
        <v>55060</v>
      </c>
      <c r="AJ295" s="328">
        <f t="shared" si="289"/>
        <v>7931550</v>
      </c>
      <c r="AK295" s="286"/>
      <c r="AL295" s="162">
        <f t="shared" si="290"/>
        <v>236216</v>
      </c>
      <c r="AM295" s="163">
        <f t="shared" si="315"/>
        <v>44881</v>
      </c>
      <c r="AN295" s="163">
        <f t="shared" si="310"/>
        <v>6465231</v>
      </c>
      <c r="AO295" s="163">
        <f t="shared" si="291"/>
        <v>300479</v>
      </c>
      <c r="AP295" s="163">
        <f t="shared" si="292"/>
        <v>57091</v>
      </c>
      <c r="AQ295" s="163">
        <f t="shared" ref="AQ295:AQ326" si="323">ROUND((+AO295+AP295)*F295,0)</f>
        <v>8224110</v>
      </c>
      <c r="AR295" s="260"/>
      <c r="AS295" s="290">
        <f t="shared" si="311"/>
        <v>54657</v>
      </c>
      <c r="AT295" s="165"/>
      <c r="AU295" s="164">
        <f t="shared" ref="AU295:AU326" si="324">ROUND(GEOMEAN(G295,Y295),0)</f>
        <v>271849</v>
      </c>
      <c r="AV295" s="162">
        <f t="shared" si="316"/>
        <v>51651</v>
      </c>
      <c r="AW295" s="163">
        <f t="shared" si="312"/>
        <v>7440500</v>
      </c>
      <c r="AX295" s="163">
        <f t="shared" si="272"/>
        <v>273391</v>
      </c>
      <c r="AY295" s="163">
        <f t="shared" si="294"/>
        <v>51944</v>
      </c>
      <c r="AZ295" s="163">
        <f t="shared" ref="AZ295:AZ326" si="325">ROUND((AX295+AY295)*F295,0)</f>
        <v>7482705</v>
      </c>
      <c r="BA295" s="260"/>
      <c r="BB295" s="291">
        <f t="shared" si="313"/>
        <v>135435</v>
      </c>
      <c r="BD295" s="163" cm="1">
        <f t="array" ref="BD295">+ROUND(AVERAGE(SMALL((G295,M295,Y295),{1;2})),0)</f>
        <v>191071</v>
      </c>
      <c r="BE295" s="163">
        <f t="shared" si="264"/>
        <v>36303</v>
      </c>
      <c r="BF295" s="163">
        <f t="shared" si="320"/>
        <v>5229602</v>
      </c>
      <c r="BG295" s="163" cm="1">
        <f t="array" ref="BG295">+ROUND(AVERAGE(SMALL((J295,P295,V295,AB295),{1;2})),0)</f>
        <v>222106</v>
      </c>
      <c r="BH295" s="163">
        <f t="shared" si="295"/>
        <v>42200</v>
      </c>
      <c r="BI295" s="163">
        <f t="shared" ref="BI295:BI326" si="326">ROUND((BG295+BH295)*F295,0)</f>
        <v>6079038</v>
      </c>
      <c r="BK295" s="166">
        <f>ROUND(AVERAGE(M295,Y295),0)</f>
        <v>191071</v>
      </c>
      <c r="BL295" s="167">
        <f t="shared" si="304"/>
        <v>36303</v>
      </c>
      <c r="BM295" s="296">
        <f t="shared" si="309"/>
        <v>5229602</v>
      </c>
      <c r="BN295" s="166">
        <f>ROUND(AVERAGE(J295,P295,AB295),0)</f>
        <v>289790</v>
      </c>
      <c r="BO295" s="167">
        <f t="shared" si="317"/>
        <v>55060</v>
      </c>
      <c r="BP295" s="296">
        <f t="shared" ref="BP295:BP326" si="327">ROUND((BN295+BO295)*F295,0)</f>
        <v>7931550</v>
      </c>
      <c r="BR295" s="168">
        <f t="shared" si="297"/>
        <v>85780</v>
      </c>
      <c r="BS295" s="169">
        <f t="shared" si="321"/>
        <v>150436</v>
      </c>
      <c r="BT295" s="170">
        <f t="shared" si="322"/>
        <v>321996</v>
      </c>
      <c r="BU295" s="168">
        <f>ROUND(STDEVA(J295,P295,AB295),0)</f>
        <v>126046</v>
      </c>
      <c r="BV295" s="169">
        <f t="shared" si="298"/>
        <v>174433</v>
      </c>
      <c r="BW295" s="170">
        <f t="shared" si="299"/>
        <v>426525</v>
      </c>
    </row>
    <row r="296" spans="2:75" s="131" customFormat="1" ht="39" customHeight="1" x14ac:dyDescent="0.25">
      <c r="B296" s="334">
        <v>276</v>
      </c>
      <c r="C296" s="505"/>
      <c r="D296" s="206" t="s">
        <v>176</v>
      </c>
      <c r="E296" s="505"/>
      <c r="F296" s="206">
        <v>23</v>
      </c>
      <c r="G296" s="204">
        <v>328316</v>
      </c>
      <c r="H296" s="200">
        <f t="shared" si="318"/>
        <v>62380</v>
      </c>
      <c r="I296" s="201">
        <f t="shared" si="319"/>
        <v>8986008</v>
      </c>
      <c r="J296" s="243">
        <v>427148</v>
      </c>
      <c r="K296" s="212">
        <f t="shared" si="276"/>
        <v>81158</v>
      </c>
      <c r="L296" s="254">
        <f t="shared" si="277"/>
        <v>11691038</v>
      </c>
      <c r="M296" s="344">
        <v>155800</v>
      </c>
      <c r="N296" s="344">
        <f t="shared" si="278"/>
        <v>45182</v>
      </c>
      <c r="O296" s="344">
        <f t="shared" si="279"/>
        <v>3583400</v>
      </c>
      <c r="P296" s="257">
        <f t="shared" si="280"/>
        <v>175800</v>
      </c>
      <c r="Q296" s="201">
        <f t="shared" si="281"/>
        <v>33402</v>
      </c>
      <c r="R296" s="201">
        <v>4043400</v>
      </c>
      <c r="S296" s="204"/>
      <c r="T296" s="204">
        <f t="shared" si="314"/>
        <v>0</v>
      </c>
      <c r="U296" s="204"/>
      <c r="V296" s="261">
        <v>150000</v>
      </c>
      <c r="W296" s="204">
        <f t="shared" si="268"/>
        <v>28500</v>
      </c>
      <c r="X296" s="204">
        <f t="shared" si="269"/>
        <v>4105500</v>
      </c>
      <c r="Y296" s="204">
        <v>205918</v>
      </c>
      <c r="Z296" s="204">
        <f t="shared" si="282"/>
        <v>39124</v>
      </c>
      <c r="AA296" s="204">
        <f t="shared" si="283"/>
        <v>5635966</v>
      </c>
      <c r="AB296" s="201">
        <v>232211</v>
      </c>
      <c r="AC296" s="200">
        <f t="shared" si="284"/>
        <v>44120</v>
      </c>
      <c r="AD296" s="201">
        <f t="shared" si="285"/>
        <v>6355613</v>
      </c>
      <c r="AE296" s="164">
        <f t="shared" si="286"/>
        <v>267117</v>
      </c>
      <c r="AF296" s="162">
        <f t="shared" si="180"/>
        <v>50752</v>
      </c>
      <c r="AG296" s="163">
        <f t="shared" si="287"/>
        <v>7310987</v>
      </c>
      <c r="AH296" s="163">
        <f t="shared" si="301"/>
        <v>246290</v>
      </c>
      <c r="AI296" s="162">
        <f t="shared" si="288"/>
        <v>46795</v>
      </c>
      <c r="AJ296" s="328">
        <f t="shared" si="289"/>
        <v>6740955</v>
      </c>
      <c r="AK296" s="286"/>
      <c r="AL296" s="162">
        <f t="shared" si="290"/>
        <v>230011</v>
      </c>
      <c r="AM296" s="163">
        <f t="shared" si="315"/>
        <v>43702</v>
      </c>
      <c r="AN296" s="163">
        <f t="shared" si="310"/>
        <v>6295399</v>
      </c>
      <c r="AO296" s="163">
        <f t="shared" si="291"/>
        <v>250983</v>
      </c>
      <c r="AP296" s="163">
        <f t="shared" si="292"/>
        <v>47687</v>
      </c>
      <c r="AQ296" s="163">
        <f t="shared" si="323"/>
        <v>6869410</v>
      </c>
      <c r="AR296" s="260"/>
      <c r="AS296" s="290">
        <f t="shared" si="311"/>
        <v>68304</v>
      </c>
      <c r="AT296" s="165"/>
      <c r="AU296" s="164">
        <f t="shared" si="324"/>
        <v>260012</v>
      </c>
      <c r="AV296" s="162">
        <f t="shared" si="316"/>
        <v>49402</v>
      </c>
      <c r="AW296" s="163">
        <f t="shared" si="312"/>
        <v>7116522</v>
      </c>
      <c r="AX296" s="163">
        <f t="shared" si="272"/>
        <v>224162</v>
      </c>
      <c r="AY296" s="163">
        <f t="shared" si="294"/>
        <v>42591</v>
      </c>
      <c r="AZ296" s="163">
        <f t="shared" si="325"/>
        <v>6135319</v>
      </c>
      <c r="BA296" s="260"/>
      <c r="BB296" s="291">
        <f t="shared" si="313"/>
        <v>147457</v>
      </c>
      <c r="BD296" s="163" cm="1">
        <f t="array" ref="BD296">+ROUND(AVERAGE(SMALL((G296,M296,Y296),{1;2})),0)</f>
        <v>180859</v>
      </c>
      <c r="BE296" s="163">
        <f t="shared" si="264"/>
        <v>34363</v>
      </c>
      <c r="BF296" s="163">
        <f t="shared" si="320"/>
        <v>4950106</v>
      </c>
      <c r="BG296" s="163" cm="1">
        <f t="array" ref="BG296">+ROUND(AVERAGE(SMALL((J296,P296,V296,AB296),{1;2})),0)</f>
        <v>162900</v>
      </c>
      <c r="BH296" s="163">
        <f t="shared" si="295"/>
        <v>30951</v>
      </c>
      <c r="BI296" s="163">
        <f t="shared" si="326"/>
        <v>4458573</v>
      </c>
      <c r="BK296" s="166">
        <f t="shared" si="296"/>
        <v>180859</v>
      </c>
      <c r="BL296" s="167">
        <f t="shared" si="304"/>
        <v>34363</v>
      </c>
      <c r="BM296" s="296">
        <f t="shared" si="309"/>
        <v>4950106</v>
      </c>
      <c r="BN296" s="166">
        <f>ROUND(AVERAGE(J296,P296,AB296),0)</f>
        <v>278386</v>
      </c>
      <c r="BO296" s="167">
        <f t="shared" si="317"/>
        <v>52893</v>
      </c>
      <c r="BP296" s="296">
        <f t="shared" si="327"/>
        <v>7619417</v>
      </c>
      <c r="BR296" s="168">
        <f t="shared" si="297"/>
        <v>88746</v>
      </c>
      <c r="BS296" s="169">
        <f t="shared" si="321"/>
        <v>141265</v>
      </c>
      <c r="BT296" s="170">
        <f t="shared" si="322"/>
        <v>318757</v>
      </c>
      <c r="BU296" s="168">
        <f t="shared" si="267"/>
        <v>153108</v>
      </c>
      <c r="BV296" s="169">
        <f t="shared" si="298"/>
        <v>97875</v>
      </c>
      <c r="BW296" s="170">
        <f t="shared" si="299"/>
        <v>404091</v>
      </c>
    </row>
    <row r="297" spans="2:75" s="131" customFormat="1" ht="39" customHeight="1" x14ac:dyDescent="0.25">
      <c r="B297" s="334">
        <v>277</v>
      </c>
      <c r="C297" s="505"/>
      <c r="D297" s="206" t="s">
        <v>177</v>
      </c>
      <c r="E297" s="505"/>
      <c r="F297" s="206">
        <v>9</v>
      </c>
      <c r="G297" s="204">
        <v>507440</v>
      </c>
      <c r="H297" s="200">
        <f t="shared" si="318"/>
        <v>96414</v>
      </c>
      <c r="I297" s="201">
        <f t="shared" si="319"/>
        <v>5434686</v>
      </c>
      <c r="J297" s="243">
        <v>624184</v>
      </c>
      <c r="K297" s="212">
        <f t="shared" si="276"/>
        <v>118595</v>
      </c>
      <c r="L297" s="254">
        <f t="shared" si="277"/>
        <v>6685011</v>
      </c>
      <c r="M297" s="344">
        <v>155800</v>
      </c>
      <c r="N297" s="344">
        <f t="shared" si="278"/>
        <v>45182</v>
      </c>
      <c r="O297" s="344">
        <f t="shared" si="279"/>
        <v>1402200</v>
      </c>
      <c r="P297" s="257">
        <f t="shared" si="280"/>
        <v>175800</v>
      </c>
      <c r="Q297" s="201">
        <f t="shared" si="281"/>
        <v>33402</v>
      </c>
      <c r="R297" s="201">
        <v>1582200</v>
      </c>
      <c r="S297" s="204"/>
      <c r="T297" s="204">
        <f t="shared" si="314"/>
        <v>0</v>
      </c>
      <c r="U297" s="204"/>
      <c r="V297" s="261">
        <v>180000</v>
      </c>
      <c r="W297" s="204">
        <f t="shared" si="268"/>
        <v>34200</v>
      </c>
      <c r="X297" s="204">
        <f t="shared" si="269"/>
        <v>1927800</v>
      </c>
      <c r="Y297" s="204">
        <v>254934</v>
      </c>
      <c r="Z297" s="204">
        <f t="shared" si="282"/>
        <v>48437</v>
      </c>
      <c r="AA297" s="204">
        <f t="shared" si="283"/>
        <v>2730339</v>
      </c>
      <c r="AB297" s="201">
        <v>297004</v>
      </c>
      <c r="AC297" s="200">
        <f t="shared" si="284"/>
        <v>56431</v>
      </c>
      <c r="AD297" s="201">
        <f t="shared" si="285"/>
        <v>3180915</v>
      </c>
      <c r="AE297" s="164">
        <f t="shared" si="286"/>
        <v>381187</v>
      </c>
      <c r="AF297" s="162">
        <f t="shared" si="180"/>
        <v>72426</v>
      </c>
      <c r="AG297" s="163">
        <f t="shared" si="287"/>
        <v>4082517</v>
      </c>
      <c r="AH297" s="163">
        <f t="shared" si="301"/>
        <v>319247</v>
      </c>
      <c r="AI297" s="162">
        <f t="shared" si="288"/>
        <v>60657</v>
      </c>
      <c r="AJ297" s="328">
        <f t="shared" si="289"/>
        <v>3419136</v>
      </c>
      <c r="AK297" s="286"/>
      <c r="AL297" s="162">
        <f t="shared" si="290"/>
        <v>306058</v>
      </c>
      <c r="AM297" s="163">
        <f t="shared" si="315"/>
        <v>58151</v>
      </c>
      <c r="AN297" s="163">
        <f t="shared" si="310"/>
        <v>3277881</v>
      </c>
      <c r="AO297" s="163">
        <f t="shared" si="291"/>
        <v>326661</v>
      </c>
      <c r="AP297" s="163">
        <f t="shared" si="292"/>
        <v>62066</v>
      </c>
      <c r="AQ297" s="163">
        <f t="shared" si="323"/>
        <v>3498543</v>
      </c>
      <c r="AR297" s="260"/>
      <c r="AS297" s="290">
        <f t="shared" si="311"/>
        <v>147768</v>
      </c>
      <c r="AT297" s="165"/>
      <c r="AU297" s="164">
        <f t="shared" si="324"/>
        <v>359672</v>
      </c>
      <c r="AV297" s="162">
        <f t="shared" si="316"/>
        <v>68338</v>
      </c>
      <c r="AW297" s="163">
        <f t="shared" si="312"/>
        <v>3852090</v>
      </c>
      <c r="AX297" s="163">
        <f t="shared" si="272"/>
        <v>270314</v>
      </c>
      <c r="AY297" s="163">
        <f t="shared" si="294"/>
        <v>51360</v>
      </c>
      <c r="AZ297" s="163">
        <f t="shared" si="325"/>
        <v>2895066</v>
      </c>
      <c r="BA297" s="260"/>
      <c r="BB297" s="291">
        <f t="shared" si="313"/>
        <v>302073</v>
      </c>
      <c r="BD297" s="163" cm="1">
        <f t="array" ref="BD297">+ROUND(AVERAGE(SMALL((G297,M297,Y297),{1;2})),0)</f>
        <v>205367</v>
      </c>
      <c r="BE297" s="163">
        <f t="shared" si="264"/>
        <v>39020</v>
      </c>
      <c r="BF297" s="163">
        <f t="shared" si="320"/>
        <v>2199483</v>
      </c>
      <c r="BG297" s="163" cm="1">
        <f t="array" ref="BG297">+ROUND(AVERAGE(SMALL((J297,P297,V297,AB297),{1;2})),0)</f>
        <v>177900</v>
      </c>
      <c r="BH297" s="163">
        <f t="shared" si="295"/>
        <v>33801</v>
      </c>
      <c r="BI297" s="163">
        <f t="shared" si="326"/>
        <v>1905309</v>
      </c>
      <c r="BK297" s="166">
        <f t="shared" si="296"/>
        <v>205367</v>
      </c>
      <c r="BL297" s="167">
        <f t="shared" si="304"/>
        <v>39020</v>
      </c>
      <c r="BM297" s="296">
        <f t="shared" si="309"/>
        <v>2199483</v>
      </c>
      <c r="BN297" s="166">
        <f>ROUND(AVERAGE(J297,P297,AB297),0)</f>
        <v>365663</v>
      </c>
      <c r="BO297" s="167">
        <f t="shared" si="317"/>
        <v>69476</v>
      </c>
      <c r="BP297" s="296">
        <f t="shared" si="327"/>
        <v>3916251</v>
      </c>
      <c r="BR297" s="168">
        <f t="shared" si="297"/>
        <v>181309</v>
      </c>
      <c r="BS297" s="169">
        <f t="shared" si="321"/>
        <v>124749</v>
      </c>
      <c r="BT297" s="170">
        <f t="shared" si="322"/>
        <v>487367</v>
      </c>
      <c r="BU297" s="168">
        <f t="shared" si="267"/>
        <v>257671</v>
      </c>
      <c r="BV297" s="169">
        <f t="shared" si="298"/>
        <v>68990</v>
      </c>
      <c r="BW297" s="170">
        <f t="shared" si="299"/>
        <v>584332</v>
      </c>
    </row>
    <row r="298" spans="2:75" s="131" customFormat="1" ht="39" customHeight="1" x14ac:dyDescent="0.25">
      <c r="B298" s="334">
        <v>278</v>
      </c>
      <c r="C298" s="505"/>
      <c r="D298" s="206" t="s">
        <v>178</v>
      </c>
      <c r="E298" s="505"/>
      <c r="F298" s="206">
        <v>8</v>
      </c>
      <c r="G298" s="204">
        <v>404283</v>
      </c>
      <c r="H298" s="200">
        <f t="shared" si="318"/>
        <v>76814</v>
      </c>
      <c r="I298" s="201">
        <f t="shared" si="319"/>
        <v>3848776</v>
      </c>
      <c r="J298" s="243">
        <v>510711</v>
      </c>
      <c r="K298" s="212">
        <f t="shared" si="276"/>
        <v>97035</v>
      </c>
      <c r="L298" s="254">
        <f t="shared" si="277"/>
        <v>4861968</v>
      </c>
      <c r="M298" s="344">
        <v>155800</v>
      </c>
      <c r="N298" s="344">
        <f t="shared" si="278"/>
        <v>45182</v>
      </c>
      <c r="O298" s="344">
        <f t="shared" si="279"/>
        <v>1246400</v>
      </c>
      <c r="P298" s="257">
        <f t="shared" si="280"/>
        <v>175800</v>
      </c>
      <c r="Q298" s="201">
        <f t="shared" si="281"/>
        <v>33402</v>
      </c>
      <c r="R298" s="201">
        <v>1406400</v>
      </c>
      <c r="S298" s="204"/>
      <c r="T298" s="204">
        <f t="shared" si="314"/>
        <v>0</v>
      </c>
      <c r="U298" s="204"/>
      <c r="V298" s="261">
        <v>205000</v>
      </c>
      <c r="W298" s="204">
        <f t="shared" si="268"/>
        <v>38950</v>
      </c>
      <c r="X298" s="204">
        <f t="shared" si="269"/>
        <v>1951600</v>
      </c>
      <c r="Y298" s="204">
        <v>254934</v>
      </c>
      <c r="Z298" s="204">
        <f t="shared" si="282"/>
        <v>48437</v>
      </c>
      <c r="AA298" s="204">
        <f>ROUND(((Y298+Z298)*F298),0)</f>
        <v>2426968</v>
      </c>
      <c r="AB298" s="201">
        <v>297004</v>
      </c>
      <c r="AC298" s="200">
        <f t="shared" si="284"/>
        <v>56431</v>
      </c>
      <c r="AD298" s="201">
        <f t="shared" si="285"/>
        <v>2827480</v>
      </c>
      <c r="AE298" s="164">
        <f t="shared" si="286"/>
        <v>329609</v>
      </c>
      <c r="AF298" s="162">
        <f t="shared" si="180"/>
        <v>62626</v>
      </c>
      <c r="AG298" s="163">
        <f t="shared" si="287"/>
        <v>3137880</v>
      </c>
      <c r="AH298" s="163">
        <f t="shared" si="301"/>
        <v>297129</v>
      </c>
      <c r="AI298" s="162">
        <f t="shared" si="288"/>
        <v>56455</v>
      </c>
      <c r="AJ298" s="328">
        <f t="shared" si="289"/>
        <v>2828672</v>
      </c>
      <c r="AK298" s="286"/>
      <c r="AL298" s="162">
        <f t="shared" si="290"/>
        <v>271672</v>
      </c>
      <c r="AM298" s="163">
        <f t="shared" si="315"/>
        <v>51618</v>
      </c>
      <c r="AN298" s="163">
        <f t="shared" si="310"/>
        <v>2586320</v>
      </c>
      <c r="AO298" s="163">
        <f t="shared" si="291"/>
        <v>297170</v>
      </c>
      <c r="AP298" s="163">
        <f t="shared" si="292"/>
        <v>56462</v>
      </c>
      <c r="AQ298" s="163">
        <f t="shared" si="323"/>
        <v>2829056</v>
      </c>
      <c r="AR298" s="260"/>
      <c r="AS298" s="290">
        <f t="shared" si="311"/>
        <v>83245</v>
      </c>
      <c r="AT298" s="165"/>
      <c r="AU298" s="164">
        <f t="shared" si="324"/>
        <v>321038</v>
      </c>
      <c r="AV298" s="162">
        <f t="shared" si="316"/>
        <v>60997</v>
      </c>
      <c r="AW298" s="163">
        <f t="shared" si="312"/>
        <v>3056280</v>
      </c>
      <c r="AX298" s="163">
        <f t="shared" si="272"/>
        <v>264028</v>
      </c>
      <c r="AY298" s="163">
        <f t="shared" si="294"/>
        <v>50165</v>
      </c>
      <c r="AZ298" s="163">
        <f t="shared" si="325"/>
        <v>2513544</v>
      </c>
      <c r="BA298" s="260"/>
      <c r="BB298" s="291">
        <f t="shared" si="313"/>
        <v>198916</v>
      </c>
      <c r="BD298" s="163" cm="1">
        <f t="array" ref="BD298">+ROUND(AVERAGE(SMALL((G298,M298,Y298),{1;2})),0)</f>
        <v>205367</v>
      </c>
      <c r="BE298" s="163">
        <f t="shared" si="264"/>
        <v>39020</v>
      </c>
      <c r="BF298" s="163">
        <f t="shared" si="320"/>
        <v>1955096</v>
      </c>
      <c r="BG298" s="163" cm="1">
        <f t="array" ref="BG298">+ROUND(AVERAGE(SMALL((J298,P298,V298,AB298),{1;2})),0)</f>
        <v>190400</v>
      </c>
      <c r="BH298" s="163">
        <f t="shared" si="295"/>
        <v>36176</v>
      </c>
      <c r="BI298" s="163">
        <f t="shared" si="326"/>
        <v>1812608</v>
      </c>
      <c r="BK298" s="166">
        <f t="shared" si="296"/>
        <v>205367</v>
      </c>
      <c r="BL298" s="167">
        <f t="shared" si="304"/>
        <v>39020</v>
      </c>
      <c r="BM298" s="296">
        <f t="shared" si="309"/>
        <v>1955096</v>
      </c>
      <c r="BN298" s="166">
        <f>ROUND(AVERAGE(J298,P298,AB298),0)</f>
        <v>327838</v>
      </c>
      <c r="BO298" s="167">
        <f t="shared" si="317"/>
        <v>62289</v>
      </c>
      <c r="BP298" s="296">
        <f t="shared" si="327"/>
        <v>3121016</v>
      </c>
      <c r="BR298" s="168">
        <f t="shared" si="297"/>
        <v>125084</v>
      </c>
      <c r="BS298" s="169">
        <f t="shared" si="321"/>
        <v>146588</v>
      </c>
      <c r="BT298" s="170">
        <f t="shared" si="322"/>
        <v>396756</v>
      </c>
      <c r="BU298" s="168">
        <f t="shared" si="267"/>
        <v>185507</v>
      </c>
      <c r="BV298" s="169">
        <f t="shared" si="298"/>
        <v>111663</v>
      </c>
      <c r="BW298" s="170">
        <f t="shared" si="299"/>
        <v>482677</v>
      </c>
    </row>
    <row r="299" spans="2:75" s="131" customFormat="1" ht="39" customHeight="1" x14ac:dyDescent="0.25">
      <c r="B299" s="334">
        <v>279</v>
      </c>
      <c r="C299" s="505" t="s">
        <v>210</v>
      </c>
      <c r="D299" s="206" t="s">
        <v>145</v>
      </c>
      <c r="E299" s="505" t="s">
        <v>142</v>
      </c>
      <c r="F299" s="206">
        <v>8</v>
      </c>
      <c r="G299" s="204">
        <v>328900</v>
      </c>
      <c r="H299" s="200">
        <f t="shared" si="318"/>
        <v>62491</v>
      </c>
      <c r="I299" s="201">
        <f t="shared" si="319"/>
        <v>3131128</v>
      </c>
      <c r="J299" s="243">
        <v>416790</v>
      </c>
      <c r="K299" s="212">
        <f t="shared" si="276"/>
        <v>79190</v>
      </c>
      <c r="L299" s="254">
        <f t="shared" si="277"/>
        <v>3967840</v>
      </c>
      <c r="M299" s="131">
        <v>148500</v>
      </c>
      <c r="N299" s="131">
        <f t="shared" si="278"/>
        <v>43065</v>
      </c>
      <c r="O299" s="131">
        <f t="shared" si="279"/>
        <v>1188000</v>
      </c>
      <c r="P299" s="257">
        <f t="shared" ref="P299:P334" si="328">ROUND(((R299/F299)-19%),0)</f>
        <v>168500</v>
      </c>
      <c r="Q299" s="201">
        <f t="shared" si="281"/>
        <v>32015</v>
      </c>
      <c r="R299" s="201">
        <v>1348000</v>
      </c>
      <c r="V299" s="261">
        <v>175000</v>
      </c>
      <c r="W299" s="204">
        <f t="shared" ref="W299:W335" si="329">ROUND(V299*19%,0)</f>
        <v>33250</v>
      </c>
      <c r="X299" s="204">
        <f t="shared" ref="X299:X335" si="330">ROUND((V299+W299)*F299,0)</f>
        <v>1666000</v>
      </c>
      <c r="Y299" s="204">
        <v>263839</v>
      </c>
      <c r="Z299" s="204">
        <f>ROUND(Y299*19%,0)</f>
        <v>50129</v>
      </c>
      <c r="AA299" s="204">
        <f>ROUND(((Y299+Z299)*F263),0)</f>
        <v>2511744</v>
      </c>
      <c r="AB299" s="201">
        <v>305909</v>
      </c>
      <c r="AC299" s="200">
        <f>ROUND(AB299*19%,0)</f>
        <v>58123</v>
      </c>
      <c r="AD299" s="201">
        <f>ROUND(((AB299+AC299)*F299),0)</f>
        <v>2912256</v>
      </c>
      <c r="AE299" s="164">
        <f>ROUND(AVERAGE(G299,Y299),0)</f>
        <v>296370</v>
      </c>
      <c r="AF299" s="163">
        <f t="shared" si="180"/>
        <v>56310</v>
      </c>
      <c r="AG299" s="163">
        <f>ROUND((AE299+AF299)*F299,0)</f>
        <v>2821440</v>
      </c>
      <c r="AH299" s="163">
        <f t="shared" si="301"/>
        <v>266550</v>
      </c>
      <c r="AI299" s="163">
        <f>+ROUND(AH299*19%,0)</f>
        <v>50645</v>
      </c>
      <c r="AJ299" s="328">
        <f t="shared" si="289"/>
        <v>2537560</v>
      </c>
      <c r="AK299" s="286"/>
      <c r="AL299" s="162">
        <f t="shared" si="290"/>
        <v>247080</v>
      </c>
      <c r="AM299" s="163">
        <f t="shared" si="315"/>
        <v>46945</v>
      </c>
      <c r="AN299" s="163">
        <f t="shared" si="310"/>
        <v>2352200</v>
      </c>
      <c r="AO299" s="163">
        <f>ROUND(AVERAGE(J299,P299,V299,AB299),0)</f>
        <v>266550</v>
      </c>
      <c r="AP299" s="163">
        <f>+ROUND(AO299*19%,0)</f>
        <v>50645</v>
      </c>
      <c r="AQ299" s="163">
        <f t="shared" si="323"/>
        <v>2537560</v>
      </c>
      <c r="AR299" s="260"/>
      <c r="AS299" s="290">
        <f t="shared" si="311"/>
        <v>34321</v>
      </c>
      <c r="AT299" s="165"/>
      <c r="AU299" s="164">
        <f t="shared" si="324"/>
        <v>294579</v>
      </c>
      <c r="AV299" s="162">
        <f t="shared" si="316"/>
        <v>55970</v>
      </c>
      <c r="AW299" s="163">
        <f t="shared" si="312"/>
        <v>2804392</v>
      </c>
      <c r="AX299" s="163">
        <f t="shared" ref="AX299:AX332" si="331">ROUND(GEOMEAN(J299,P299,V299,AB299),0)</f>
        <v>247621</v>
      </c>
      <c r="AY299" s="163">
        <f>+ROUND(AX299*19%,0)</f>
        <v>47048</v>
      </c>
      <c r="AZ299" s="163">
        <f t="shared" si="325"/>
        <v>2357352</v>
      </c>
      <c r="BA299" s="260"/>
      <c r="BB299" s="291">
        <f t="shared" si="313"/>
        <v>122730</v>
      </c>
      <c r="BD299" s="163" cm="1">
        <f t="array" ref="BD299">+ROUND(AVERAGE(SMALL((G299,M299,Y299),{1;2})),0)</f>
        <v>206170</v>
      </c>
      <c r="BE299" s="163">
        <f t="shared" si="264"/>
        <v>39172</v>
      </c>
      <c r="BF299" s="163">
        <f t="shared" si="320"/>
        <v>1962736</v>
      </c>
      <c r="BG299" s="163" cm="1">
        <f t="array" ref="BG299">+ROUND(AVERAGE(SMALL((J299,P299,V299,AB299),{1;2})),0)</f>
        <v>171750</v>
      </c>
      <c r="BH299" s="163">
        <f t="shared" si="295"/>
        <v>32633</v>
      </c>
      <c r="BI299" s="163">
        <f t="shared" si="326"/>
        <v>1635064</v>
      </c>
      <c r="BK299" s="166">
        <f t="shared" si="296"/>
        <v>206170</v>
      </c>
      <c r="BL299" s="167">
        <f t="shared" si="304"/>
        <v>39172</v>
      </c>
      <c r="BM299" s="296">
        <f t="shared" si="309"/>
        <v>1962736</v>
      </c>
      <c r="BN299" s="166">
        <f>ROUND(AVERAGE(P299,V299,AB299),0)</f>
        <v>216470</v>
      </c>
      <c r="BO299" s="167">
        <f t="shared" si="317"/>
        <v>41129</v>
      </c>
      <c r="BP299" s="296">
        <f t="shared" si="327"/>
        <v>2060792</v>
      </c>
      <c r="BR299" s="168">
        <f t="shared" si="297"/>
        <v>91360</v>
      </c>
      <c r="BS299" s="169">
        <f t="shared" si="321"/>
        <v>155720</v>
      </c>
      <c r="BT299" s="170">
        <f t="shared" si="322"/>
        <v>338440</v>
      </c>
      <c r="BU299" s="168">
        <f t="shared" ref="BU299:BU335" si="332">ROUND(STDEVA(J299,P299,V299,AB299),0)</f>
        <v>118485</v>
      </c>
      <c r="BV299" s="169">
        <f t="shared" ref="BV299:BV335" si="333">+AO299-BU299</f>
        <v>148065</v>
      </c>
      <c r="BW299" s="170">
        <f t="shared" ref="BW299:BW335" si="334">BU299+AO299</f>
        <v>385035</v>
      </c>
    </row>
    <row r="300" spans="2:75" s="131" customFormat="1" ht="39" customHeight="1" x14ac:dyDescent="0.25">
      <c r="B300" s="334">
        <v>280</v>
      </c>
      <c r="C300" s="505"/>
      <c r="D300" s="206" t="s">
        <v>146</v>
      </c>
      <c r="E300" s="505"/>
      <c r="F300" s="206">
        <v>38</v>
      </c>
      <c r="G300" s="204">
        <v>200800</v>
      </c>
      <c r="H300" s="200">
        <f t="shared" si="318"/>
        <v>38152</v>
      </c>
      <c r="I300" s="201">
        <f t="shared" si="319"/>
        <v>9080176</v>
      </c>
      <c r="J300" s="243">
        <v>275880</v>
      </c>
      <c r="K300" s="212">
        <f t="shared" si="276"/>
        <v>52417</v>
      </c>
      <c r="L300" s="254">
        <f t="shared" si="277"/>
        <v>12475286</v>
      </c>
      <c r="M300" s="131">
        <v>148500</v>
      </c>
      <c r="N300" s="131">
        <f t="shared" si="278"/>
        <v>43065</v>
      </c>
      <c r="O300" s="131">
        <f t="shared" ref="O300:O335" si="335">M300*F300</f>
        <v>5643000</v>
      </c>
      <c r="P300" s="257">
        <f t="shared" si="328"/>
        <v>168500</v>
      </c>
      <c r="Q300" s="201">
        <f t="shared" si="281"/>
        <v>32015</v>
      </c>
      <c r="R300" s="201">
        <v>6403000</v>
      </c>
      <c r="V300" s="261">
        <v>151000</v>
      </c>
      <c r="W300" s="204">
        <f t="shared" si="329"/>
        <v>28690</v>
      </c>
      <c r="X300" s="204">
        <f t="shared" si="330"/>
        <v>6828220</v>
      </c>
      <c r="Y300" s="204">
        <v>160681</v>
      </c>
      <c r="Z300" s="204">
        <f t="shared" ref="Z300:Z334" si="336">ROUND(Y300*19%,0)</f>
        <v>30529</v>
      </c>
      <c r="AA300" s="204">
        <f t="shared" ref="AA300:AA334" si="337">ROUND(((Y300+Z300)*F264),0)</f>
        <v>7265980</v>
      </c>
      <c r="AB300" s="201">
        <v>184345</v>
      </c>
      <c r="AC300" s="200">
        <f t="shared" ref="AC300:AC334" si="338">ROUND(AB300*19%,0)</f>
        <v>35026</v>
      </c>
      <c r="AD300" s="201">
        <f t="shared" ref="AD300:AD334" si="339">ROUND(((AB300+AC300)*F300),0)</f>
        <v>8336098</v>
      </c>
      <c r="AE300" s="164">
        <f t="shared" ref="AE300:AE334" si="340">ROUND(AVERAGE(G300,Y300),0)</f>
        <v>180741</v>
      </c>
      <c r="AF300" s="163">
        <f t="shared" si="180"/>
        <v>34341</v>
      </c>
      <c r="AG300" s="163">
        <f t="shared" ref="AG300:AG334" si="341">ROUND((AE300+AF300)*F300,0)</f>
        <v>8173116</v>
      </c>
      <c r="AH300" s="163">
        <f t="shared" si="301"/>
        <v>194931</v>
      </c>
      <c r="AI300" s="163">
        <f t="shared" ref="AI300:AI334" si="342">+ROUND(AH300*19%,0)</f>
        <v>37037</v>
      </c>
      <c r="AJ300" s="328">
        <f t="shared" ref="AJ300:AJ334" si="343">ROUND((AH300+AI300)*F300,0)</f>
        <v>8814784</v>
      </c>
      <c r="AK300" s="286"/>
      <c r="AL300" s="162">
        <f t="shared" si="290"/>
        <v>169994</v>
      </c>
      <c r="AM300" s="163">
        <f t="shared" si="315"/>
        <v>32299</v>
      </c>
      <c r="AN300" s="163">
        <f t="shared" si="310"/>
        <v>7687134</v>
      </c>
      <c r="AO300" s="163">
        <f>ROUND(AVERAGE(J300,P300,V300,AB300),0)</f>
        <v>194931</v>
      </c>
      <c r="AP300" s="163">
        <f t="shared" ref="AP300:AP335" si="344">+ROUND(AO300*19%,0)</f>
        <v>37037</v>
      </c>
      <c r="AQ300" s="163">
        <f t="shared" si="323"/>
        <v>8814784</v>
      </c>
      <c r="AR300" s="260"/>
      <c r="AS300" s="290">
        <f t="shared" si="311"/>
        <v>21176</v>
      </c>
      <c r="AT300" s="165"/>
      <c r="AU300" s="164">
        <f t="shared" si="324"/>
        <v>179624</v>
      </c>
      <c r="AV300" s="162">
        <f t="shared" si="316"/>
        <v>34129</v>
      </c>
      <c r="AW300" s="163">
        <f t="shared" si="312"/>
        <v>8122614</v>
      </c>
      <c r="AX300" s="163">
        <f t="shared" si="331"/>
        <v>189663</v>
      </c>
      <c r="AY300" s="163">
        <f t="shared" ref="AY300:AY334" si="345">+ROUND(AX300*19%,0)</f>
        <v>36036</v>
      </c>
      <c r="AZ300" s="163">
        <f t="shared" si="325"/>
        <v>8576562</v>
      </c>
      <c r="BA300" s="260"/>
      <c r="BB300" s="291">
        <f t="shared" si="313"/>
        <v>46209</v>
      </c>
      <c r="BD300" s="163" cm="1">
        <f t="array" ref="BD300">+ROUND(AVERAGE(SMALL((G300,M300,Y300),{1;2})),0)</f>
        <v>154591</v>
      </c>
      <c r="BE300" s="163">
        <f t="shared" si="264"/>
        <v>29372</v>
      </c>
      <c r="BF300" s="163">
        <f t="shared" si="320"/>
        <v>6990594</v>
      </c>
      <c r="BG300" s="163" cm="1">
        <f t="array" ref="BG300">+ROUND(AVERAGE(SMALL((J300,P300,V300,AB300),{1;2})),0)</f>
        <v>159750</v>
      </c>
      <c r="BH300" s="163">
        <f t="shared" ref="BH300:BH333" si="346">+ROUND(BG300*19%,0)</f>
        <v>30353</v>
      </c>
      <c r="BI300" s="163">
        <f t="shared" si="326"/>
        <v>7223914</v>
      </c>
      <c r="BK300" s="166">
        <f t="shared" si="296"/>
        <v>154591</v>
      </c>
      <c r="BL300" s="167">
        <f t="shared" si="304"/>
        <v>29372</v>
      </c>
      <c r="BM300" s="296">
        <f t="shared" si="309"/>
        <v>6990594</v>
      </c>
      <c r="BN300" s="166">
        <f>ROUND(AVERAGE(P300,V300,AB300),0)</f>
        <v>167948</v>
      </c>
      <c r="BO300" s="167">
        <f t="shared" ref="BO300:BO335" si="347">+ROUND(BN300*19%,0)</f>
        <v>31910</v>
      </c>
      <c r="BP300" s="296">
        <f t="shared" si="327"/>
        <v>7594604</v>
      </c>
      <c r="BR300" s="168">
        <f t="shared" si="297"/>
        <v>27365</v>
      </c>
      <c r="BS300" s="169">
        <f t="shared" si="321"/>
        <v>142629</v>
      </c>
      <c r="BT300" s="170">
        <f t="shared" si="322"/>
        <v>197359</v>
      </c>
      <c r="BU300" s="168">
        <f t="shared" si="332"/>
        <v>55658</v>
      </c>
      <c r="BV300" s="169">
        <f t="shared" si="333"/>
        <v>139273</v>
      </c>
      <c r="BW300" s="170">
        <f t="shared" si="334"/>
        <v>250589</v>
      </c>
    </row>
    <row r="301" spans="2:75" s="131" customFormat="1" ht="39" customHeight="1" x14ac:dyDescent="0.25">
      <c r="B301" s="334">
        <v>281</v>
      </c>
      <c r="C301" s="505"/>
      <c r="D301" s="206" t="s">
        <v>184</v>
      </c>
      <c r="E301" s="505"/>
      <c r="F301" s="206">
        <v>11</v>
      </c>
      <c r="G301" s="204">
        <v>224125</v>
      </c>
      <c r="H301" s="200">
        <f t="shared" si="318"/>
        <v>42584</v>
      </c>
      <c r="I301" s="201">
        <f t="shared" si="319"/>
        <v>2933799</v>
      </c>
      <c r="J301" s="243">
        <v>301538</v>
      </c>
      <c r="K301" s="212">
        <f t="shared" si="276"/>
        <v>57292</v>
      </c>
      <c r="L301" s="254">
        <f t="shared" si="277"/>
        <v>3947130</v>
      </c>
      <c r="M301" s="131">
        <v>148500</v>
      </c>
      <c r="N301" s="131">
        <f t="shared" si="278"/>
        <v>43065</v>
      </c>
      <c r="O301" s="131">
        <f t="shared" si="335"/>
        <v>1633500</v>
      </c>
      <c r="P301" s="257">
        <f t="shared" si="328"/>
        <v>168500</v>
      </c>
      <c r="Q301" s="201">
        <f t="shared" si="281"/>
        <v>32015</v>
      </c>
      <c r="R301" s="201">
        <v>1853500</v>
      </c>
      <c r="V301" s="261">
        <v>185000</v>
      </c>
      <c r="W301" s="204">
        <f t="shared" si="329"/>
        <v>35150</v>
      </c>
      <c r="X301" s="204">
        <f t="shared" si="330"/>
        <v>2421650</v>
      </c>
      <c r="Y301" s="204"/>
      <c r="Z301" s="204">
        <f t="shared" si="336"/>
        <v>0</v>
      </c>
      <c r="AA301" s="204">
        <f>ROUND(((Y301+Z301)*F265),0)</f>
        <v>0</v>
      </c>
      <c r="AB301" s="204">
        <f t="shared" ref="AB301" si="348">ROUND(((Z301+AA301)*G265),0)</f>
        <v>0</v>
      </c>
      <c r="AC301" s="200">
        <f t="shared" si="338"/>
        <v>0</v>
      </c>
      <c r="AD301" s="201">
        <f t="shared" si="339"/>
        <v>0</v>
      </c>
      <c r="AE301" s="164">
        <f t="shared" si="340"/>
        <v>224125</v>
      </c>
      <c r="AF301" s="163">
        <f t="shared" ref="AF301:AF334" si="349">+ROUND(AE301*19%,0)</f>
        <v>42584</v>
      </c>
      <c r="AG301" s="163">
        <f t="shared" si="341"/>
        <v>2933799</v>
      </c>
      <c r="AH301" s="163">
        <f t="shared" si="301"/>
        <v>163760</v>
      </c>
      <c r="AI301" s="163">
        <f t="shared" si="342"/>
        <v>31114</v>
      </c>
      <c r="AJ301" s="328">
        <f t="shared" si="343"/>
        <v>2143614</v>
      </c>
      <c r="AK301" s="286"/>
      <c r="AL301" s="162">
        <f t="shared" si="290"/>
        <v>186313</v>
      </c>
      <c r="AM301" s="163">
        <f t="shared" si="315"/>
        <v>35399</v>
      </c>
      <c r="AN301" s="163">
        <f t="shared" si="310"/>
        <v>2438832</v>
      </c>
      <c r="AO301" s="163">
        <f>ROUND(AVERAGE(J301,P301,V301),0)</f>
        <v>218346</v>
      </c>
      <c r="AP301" s="163">
        <f t="shared" si="344"/>
        <v>41486</v>
      </c>
      <c r="AQ301" s="163">
        <f t="shared" si="323"/>
        <v>2858152</v>
      </c>
      <c r="AR301" s="260"/>
      <c r="AS301" s="290">
        <f t="shared" si="311"/>
        <v>0</v>
      </c>
      <c r="AT301" s="165"/>
      <c r="AU301" s="164">
        <f t="shared" si="324"/>
        <v>224125</v>
      </c>
      <c r="AV301" s="162">
        <f t="shared" si="316"/>
        <v>42584</v>
      </c>
      <c r="AW301" s="163">
        <f t="shared" si="312"/>
        <v>2933799</v>
      </c>
      <c r="AX301" s="163" t="e">
        <f t="shared" si="331"/>
        <v>#NUM!</v>
      </c>
      <c r="AY301" s="163" t="e">
        <f t="shared" si="345"/>
        <v>#NUM!</v>
      </c>
      <c r="AZ301" s="163" t="e">
        <f t="shared" si="325"/>
        <v>#NUM!</v>
      </c>
      <c r="BA301" s="260"/>
      <c r="BB301" s="291">
        <f t="shared" si="313"/>
        <v>37812</v>
      </c>
      <c r="BD301" s="163" cm="1">
        <f t="array" ref="BD301">+ROUND(AVERAGE(SMALL((G301,M301,Y301),{1;2})),0)</f>
        <v>186313</v>
      </c>
      <c r="BE301" s="163" t="s">
        <v>242</v>
      </c>
      <c r="BF301" s="163">
        <v>0</v>
      </c>
      <c r="BG301" s="163" cm="1">
        <f t="array" ref="BG301">+ROUND(AVERAGE(SMALL((J301,P301,V301,AB301),{1;2})),0)</f>
        <v>84250</v>
      </c>
      <c r="BH301" s="163">
        <f t="shared" si="346"/>
        <v>16008</v>
      </c>
      <c r="BI301" s="163">
        <f t="shared" si="326"/>
        <v>1102838</v>
      </c>
      <c r="BK301" s="166">
        <f t="shared" si="296"/>
        <v>148500</v>
      </c>
      <c r="BL301" s="167">
        <f t="shared" si="304"/>
        <v>28215</v>
      </c>
      <c r="BM301" s="296">
        <f t="shared" si="309"/>
        <v>1943865</v>
      </c>
      <c r="BN301" s="166">
        <f>ROUND(AVERAGE(J301,P301,V301),0)</f>
        <v>218346</v>
      </c>
      <c r="BO301" s="167">
        <f t="shared" si="347"/>
        <v>41486</v>
      </c>
      <c r="BP301" s="296">
        <f t="shared" si="327"/>
        <v>2858152</v>
      </c>
      <c r="BR301" s="168">
        <f t="shared" si="297"/>
        <v>53475</v>
      </c>
      <c r="BS301" s="169">
        <f t="shared" si="321"/>
        <v>132838</v>
      </c>
      <c r="BT301" s="170">
        <f t="shared" si="322"/>
        <v>239788</v>
      </c>
      <c r="BU301" s="168">
        <f t="shared" si="332"/>
        <v>124196</v>
      </c>
      <c r="BV301" s="169">
        <f t="shared" si="333"/>
        <v>94150</v>
      </c>
      <c r="BW301" s="170">
        <f t="shared" si="334"/>
        <v>342542</v>
      </c>
    </row>
    <row r="302" spans="2:75" s="131" customFormat="1" ht="39" customHeight="1" x14ac:dyDescent="0.25">
      <c r="B302" s="334">
        <v>282</v>
      </c>
      <c r="C302" s="505"/>
      <c r="D302" s="206" t="s">
        <v>147</v>
      </c>
      <c r="E302" s="505"/>
      <c r="F302" s="206">
        <v>13</v>
      </c>
      <c r="G302" s="204">
        <v>270527</v>
      </c>
      <c r="H302" s="200">
        <f t="shared" si="318"/>
        <v>51400</v>
      </c>
      <c r="I302" s="201">
        <f t="shared" si="319"/>
        <v>4185051</v>
      </c>
      <c r="J302" s="243">
        <v>352580</v>
      </c>
      <c r="K302" s="212">
        <f t="shared" si="276"/>
        <v>66990</v>
      </c>
      <c r="L302" s="254">
        <f t="shared" si="277"/>
        <v>5454410</v>
      </c>
      <c r="M302" s="131">
        <v>148500</v>
      </c>
      <c r="N302" s="131">
        <f t="shared" si="278"/>
        <v>43065</v>
      </c>
      <c r="O302" s="131">
        <f t="shared" si="335"/>
        <v>1930500</v>
      </c>
      <c r="P302" s="257">
        <f t="shared" si="328"/>
        <v>168500</v>
      </c>
      <c r="Q302" s="201">
        <f t="shared" si="281"/>
        <v>32015</v>
      </c>
      <c r="R302" s="201">
        <v>2190500</v>
      </c>
      <c r="V302" s="261">
        <v>150000</v>
      </c>
      <c r="W302" s="204">
        <f t="shared" si="329"/>
        <v>28500</v>
      </c>
      <c r="X302" s="204">
        <f t="shared" si="330"/>
        <v>2320500</v>
      </c>
      <c r="Y302" s="204">
        <v>216479</v>
      </c>
      <c r="Z302" s="204">
        <f t="shared" si="336"/>
        <v>41131</v>
      </c>
      <c r="AA302" s="204">
        <f t="shared" si="337"/>
        <v>3348930</v>
      </c>
      <c r="AB302" s="201">
        <v>253290</v>
      </c>
      <c r="AC302" s="200">
        <f t="shared" si="338"/>
        <v>48125</v>
      </c>
      <c r="AD302" s="201">
        <f t="shared" si="339"/>
        <v>3918395</v>
      </c>
      <c r="AE302" s="164">
        <f t="shared" si="340"/>
        <v>243503</v>
      </c>
      <c r="AF302" s="163">
        <f t="shared" si="349"/>
        <v>46266</v>
      </c>
      <c r="AG302" s="163">
        <f t="shared" si="341"/>
        <v>3766997</v>
      </c>
      <c r="AH302" s="163">
        <f t="shared" si="301"/>
        <v>231093</v>
      </c>
      <c r="AI302" s="163">
        <f t="shared" si="342"/>
        <v>43908</v>
      </c>
      <c r="AJ302" s="328">
        <f t="shared" si="343"/>
        <v>3575013</v>
      </c>
      <c r="AK302" s="286"/>
      <c r="AL302" s="162">
        <f t="shared" si="290"/>
        <v>211835</v>
      </c>
      <c r="AM302" s="163">
        <f t="shared" si="315"/>
        <v>40249</v>
      </c>
      <c r="AN302" s="163">
        <f t="shared" si="310"/>
        <v>3277092</v>
      </c>
      <c r="AO302" s="163">
        <f t="shared" ref="AO302:AO335" si="350">ROUND(AVERAGE(J302,P302,V302,AB302),0)</f>
        <v>231093</v>
      </c>
      <c r="AP302" s="163">
        <f t="shared" si="344"/>
        <v>43908</v>
      </c>
      <c r="AQ302" s="163">
        <f t="shared" si="323"/>
        <v>3575013</v>
      </c>
      <c r="AR302" s="260"/>
      <c r="AS302" s="290">
        <f t="shared" si="311"/>
        <v>28528</v>
      </c>
      <c r="AT302" s="165"/>
      <c r="AU302" s="164">
        <f t="shared" si="324"/>
        <v>241999</v>
      </c>
      <c r="AV302" s="162">
        <f t="shared" si="316"/>
        <v>45980</v>
      </c>
      <c r="AW302" s="163">
        <f t="shared" si="312"/>
        <v>3743727</v>
      </c>
      <c r="AX302" s="163">
        <f t="shared" si="331"/>
        <v>217967</v>
      </c>
      <c r="AY302" s="163">
        <f t="shared" si="345"/>
        <v>41414</v>
      </c>
      <c r="AZ302" s="163">
        <f t="shared" si="325"/>
        <v>3371953</v>
      </c>
      <c r="BA302" s="260"/>
      <c r="BB302" s="291">
        <f t="shared" si="313"/>
        <v>88037</v>
      </c>
      <c r="BD302" s="163" cm="1">
        <f t="array" ref="BD302">+ROUND(AVERAGE(SMALL((G302,M302,Y302),{1;2})),0)</f>
        <v>182490</v>
      </c>
      <c r="BE302" s="163">
        <f t="shared" si="264"/>
        <v>34673</v>
      </c>
      <c r="BF302" s="163">
        <f>ROUND((BD302+BE302)*F302,0)</f>
        <v>2823119</v>
      </c>
      <c r="BG302" s="163" cm="1">
        <f t="array" ref="BG302">+ROUND(AVERAGE(SMALL((J302,P302,V302,AB302),{1;2})),0)</f>
        <v>159250</v>
      </c>
      <c r="BH302" s="163">
        <f t="shared" si="346"/>
        <v>30258</v>
      </c>
      <c r="BI302" s="163">
        <f t="shared" si="326"/>
        <v>2463604</v>
      </c>
      <c r="BK302" s="166">
        <f t="shared" si="296"/>
        <v>182490</v>
      </c>
      <c r="BL302" s="167">
        <f t="shared" si="304"/>
        <v>34673</v>
      </c>
      <c r="BM302" s="296">
        <f t="shared" si="309"/>
        <v>2823119</v>
      </c>
      <c r="BN302" s="166">
        <f t="shared" ref="BN302:BN335" si="351">ROUND(AVERAGE(P302,V302,AB302),0)</f>
        <v>190597</v>
      </c>
      <c r="BO302" s="167">
        <f t="shared" si="347"/>
        <v>36213</v>
      </c>
      <c r="BP302" s="296">
        <f t="shared" si="327"/>
        <v>2948530</v>
      </c>
      <c r="BR302" s="168">
        <f t="shared" si="297"/>
        <v>61146</v>
      </c>
      <c r="BS302" s="169">
        <f t="shared" si="321"/>
        <v>150689</v>
      </c>
      <c r="BT302" s="170">
        <f t="shared" si="322"/>
        <v>272981</v>
      </c>
      <c r="BU302" s="168">
        <f t="shared" si="332"/>
        <v>92639</v>
      </c>
      <c r="BV302" s="169">
        <f t="shared" si="333"/>
        <v>138454</v>
      </c>
      <c r="BW302" s="170">
        <f t="shared" si="334"/>
        <v>323732</v>
      </c>
    </row>
    <row r="303" spans="2:75" s="131" customFormat="1" ht="39" customHeight="1" x14ac:dyDescent="0.25">
      <c r="B303" s="334">
        <v>283</v>
      </c>
      <c r="C303" s="505"/>
      <c r="D303" s="206" t="s">
        <v>148</v>
      </c>
      <c r="E303" s="505"/>
      <c r="F303" s="206">
        <v>25</v>
      </c>
      <c r="G303" s="204">
        <v>265601</v>
      </c>
      <c r="H303" s="200">
        <f t="shared" si="318"/>
        <v>50464</v>
      </c>
      <c r="I303" s="201">
        <f t="shared" si="319"/>
        <v>7901625</v>
      </c>
      <c r="J303" s="243">
        <v>347161</v>
      </c>
      <c r="K303" s="212">
        <f t="shared" si="276"/>
        <v>65961</v>
      </c>
      <c r="L303" s="254">
        <f t="shared" si="277"/>
        <v>10328050</v>
      </c>
      <c r="M303" s="131">
        <v>178500</v>
      </c>
      <c r="N303" s="131">
        <f t="shared" si="278"/>
        <v>51765</v>
      </c>
      <c r="O303" s="131">
        <f t="shared" si="335"/>
        <v>4462500</v>
      </c>
      <c r="P303" s="257">
        <f t="shared" si="328"/>
        <v>198500</v>
      </c>
      <c r="Q303" s="201">
        <f t="shared" si="281"/>
        <v>37715</v>
      </c>
      <c r="R303" s="201">
        <v>4962500</v>
      </c>
      <c r="V303" s="261">
        <v>145000</v>
      </c>
      <c r="W303" s="204">
        <f t="shared" si="329"/>
        <v>27550</v>
      </c>
      <c r="X303" s="204">
        <f t="shared" si="330"/>
        <v>4313750</v>
      </c>
      <c r="Y303" s="204">
        <v>212536</v>
      </c>
      <c r="Z303" s="204">
        <f t="shared" si="336"/>
        <v>40382</v>
      </c>
      <c r="AA303" s="204">
        <f t="shared" si="337"/>
        <v>6322950</v>
      </c>
      <c r="AB303" s="201">
        <v>241459</v>
      </c>
      <c r="AC303" s="200">
        <f t="shared" si="338"/>
        <v>45877</v>
      </c>
      <c r="AD303" s="201">
        <f t="shared" si="339"/>
        <v>7183400</v>
      </c>
      <c r="AE303" s="164">
        <f t="shared" si="340"/>
        <v>239069</v>
      </c>
      <c r="AF303" s="163">
        <f t="shared" si="349"/>
        <v>45423</v>
      </c>
      <c r="AG303" s="163">
        <f t="shared" si="341"/>
        <v>7112300</v>
      </c>
      <c r="AH303" s="163">
        <f t="shared" si="301"/>
        <v>233030</v>
      </c>
      <c r="AI303" s="163">
        <f t="shared" si="342"/>
        <v>44276</v>
      </c>
      <c r="AJ303" s="328">
        <f t="shared" si="343"/>
        <v>6932650</v>
      </c>
      <c r="AK303" s="286"/>
      <c r="AL303" s="162">
        <f t="shared" si="290"/>
        <v>218879</v>
      </c>
      <c r="AM303" s="163">
        <f t="shared" si="315"/>
        <v>41587</v>
      </c>
      <c r="AN303" s="163">
        <f t="shared" si="310"/>
        <v>6511650</v>
      </c>
      <c r="AO303" s="163">
        <f t="shared" si="350"/>
        <v>233030</v>
      </c>
      <c r="AP303" s="163">
        <f t="shared" si="344"/>
        <v>44276</v>
      </c>
      <c r="AQ303" s="163">
        <f t="shared" si="323"/>
        <v>6932650</v>
      </c>
      <c r="AR303" s="260"/>
      <c r="AS303" s="290">
        <f t="shared" si="311"/>
        <v>28009</v>
      </c>
      <c r="AT303" s="165"/>
      <c r="AU303" s="164">
        <f t="shared" si="324"/>
        <v>237592</v>
      </c>
      <c r="AV303" s="162">
        <f t="shared" si="316"/>
        <v>45142</v>
      </c>
      <c r="AW303" s="163">
        <f t="shared" si="312"/>
        <v>7068350</v>
      </c>
      <c r="AX303" s="163">
        <f t="shared" si="331"/>
        <v>221629</v>
      </c>
      <c r="AY303" s="163">
        <f t="shared" si="345"/>
        <v>42110</v>
      </c>
      <c r="AZ303" s="163">
        <f t="shared" si="325"/>
        <v>6593475</v>
      </c>
      <c r="BA303" s="260"/>
      <c r="BB303" s="291">
        <f t="shared" si="313"/>
        <v>70083</v>
      </c>
      <c r="BD303" s="163" cm="1">
        <f t="array" ref="BD303">+ROUND(AVERAGE(SMALL((G303,M303,Y303),{1;2})),0)</f>
        <v>195518</v>
      </c>
      <c r="BE303" s="163">
        <f t="shared" si="264"/>
        <v>37148</v>
      </c>
      <c r="BF303" s="163">
        <f>ROUND((BD303+BE303)*F303,0)</f>
        <v>5816650</v>
      </c>
      <c r="BG303" s="163" cm="1">
        <f t="array" ref="BG303">+ROUND(AVERAGE(SMALL((J303,P303,V303,AB303),{1;2})),0)</f>
        <v>171750</v>
      </c>
      <c r="BH303" s="163">
        <f t="shared" si="346"/>
        <v>32633</v>
      </c>
      <c r="BI303" s="163">
        <f t="shared" si="326"/>
        <v>5109575</v>
      </c>
      <c r="BK303" s="166">
        <f t="shared" si="296"/>
        <v>195518</v>
      </c>
      <c r="BL303" s="167">
        <f t="shared" si="304"/>
        <v>37148</v>
      </c>
      <c r="BM303" s="296">
        <f t="shared" si="309"/>
        <v>5816650</v>
      </c>
      <c r="BN303" s="166">
        <f>ROUND(AVERAGE(G303,P303,AB303),0)</f>
        <v>235187</v>
      </c>
      <c r="BO303" s="167">
        <f t="shared" si="347"/>
        <v>44686</v>
      </c>
      <c r="BP303" s="296">
        <f t="shared" si="327"/>
        <v>6996825</v>
      </c>
      <c r="BR303" s="168">
        <f t="shared" si="297"/>
        <v>43896</v>
      </c>
      <c r="BS303" s="169">
        <f t="shared" si="321"/>
        <v>174983</v>
      </c>
      <c r="BT303" s="170">
        <f t="shared" si="322"/>
        <v>262775</v>
      </c>
      <c r="BU303" s="168">
        <f t="shared" si="332"/>
        <v>85710</v>
      </c>
      <c r="BV303" s="169">
        <f t="shared" si="333"/>
        <v>147320</v>
      </c>
      <c r="BW303" s="170">
        <f t="shared" si="334"/>
        <v>318740</v>
      </c>
    </row>
    <row r="304" spans="2:75" s="131" customFormat="1" ht="39" customHeight="1" x14ac:dyDescent="0.25">
      <c r="B304" s="334">
        <v>284</v>
      </c>
      <c r="C304" s="505"/>
      <c r="D304" s="206" t="s">
        <v>150</v>
      </c>
      <c r="E304" s="505"/>
      <c r="F304" s="206">
        <v>27</v>
      </c>
      <c r="G304" s="204">
        <v>260483</v>
      </c>
      <c r="H304" s="200">
        <f t="shared" si="318"/>
        <v>49492</v>
      </c>
      <c r="I304" s="201">
        <f t="shared" si="319"/>
        <v>8369325</v>
      </c>
      <c r="J304" s="243">
        <v>341531</v>
      </c>
      <c r="K304" s="212">
        <f t="shared" si="276"/>
        <v>64891</v>
      </c>
      <c r="L304" s="254">
        <f t="shared" si="277"/>
        <v>10973394</v>
      </c>
      <c r="M304" s="131">
        <v>178500</v>
      </c>
      <c r="N304" s="131">
        <f t="shared" si="278"/>
        <v>51765</v>
      </c>
      <c r="O304" s="131">
        <f t="shared" si="335"/>
        <v>4819500</v>
      </c>
      <c r="P304" s="257">
        <f t="shared" si="328"/>
        <v>198500</v>
      </c>
      <c r="Q304" s="201">
        <f t="shared" si="281"/>
        <v>37715</v>
      </c>
      <c r="R304" s="201">
        <v>5359500</v>
      </c>
      <c r="V304" s="261">
        <v>195000</v>
      </c>
      <c r="W304" s="204">
        <f t="shared" si="329"/>
        <v>37050</v>
      </c>
      <c r="X304" s="204">
        <f t="shared" si="330"/>
        <v>6265350</v>
      </c>
      <c r="Y304" s="204">
        <v>208440</v>
      </c>
      <c r="Z304" s="204">
        <f t="shared" si="336"/>
        <v>39604</v>
      </c>
      <c r="AA304" s="204">
        <f t="shared" si="337"/>
        <v>6697188</v>
      </c>
      <c r="AB304" s="201">
        <v>237363</v>
      </c>
      <c r="AC304" s="200">
        <f t="shared" si="338"/>
        <v>45099</v>
      </c>
      <c r="AD304" s="201">
        <f t="shared" si="339"/>
        <v>7626474</v>
      </c>
      <c r="AE304" s="164">
        <f t="shared" si="340"/>
        <v>234462</v>
      </c>
      <c r="AF304" s="163">
        <f t="shared" si="349"/>
        <v>44548</v>
      </c>
      <c r="AG304" s="163">
        <f t="shared" si="341"/>
        <v>7533270</v>
      </c>
      <c r="AH304" s="163">
        <f t="shared" si="301"/>
        <v>243099</v>
      </c>
      <c r="AI304" s="163">
        <f t="shared" si="342"/>
        <v>46189</v>
      </c>
      <c r="AJ304" s="328">
        <f t="shared" si="343"/>
        <v>7810776</v>
      </c>
      <c r="AK304" s="286"/>
      <c r="AL304" s="162">
        <f t="shared" si="290"/>
        <v>215808</v>
      </c>
      <c r="AM304" s="163">
        <f t="shared" si="315"/>
        <v>41004</v>
      </c>
      <c r="AN304" s="163">
        <f t="shared" si="310"/>
        <v>6933924</v>
      </c>
      <c r="AO304" s="163">
        <f t="shared" si="350"/>
        <v>243099</v>
      </c>
      <c r="AP304" s="163">
        <f t="shared" si="344"/>
        <v>46189</v>
      </c>
      <c r="AQ304" s="163">
        <f t="shared" si="323"/>
        <v>7810776</v>
      </c>
      <c r="AR304" s="260"/>
      <c r="AS304" s="290">
        <f t="shared" si="311"/>
        <v>27470</v>
      </c>
      <c r="AT304" s="165"/>
      <c r="AU304" s="164">
        <f t="shared" si="324"/>
        <v>233013</v>
      </c>
      <c r="AV304" s="162">
        <f t="shared" si="316"/>
        <v>44272</v>
      </c>
      <c r="AW304" s="163">
        <f t="shared" si="312"/>
        <v>7486695</v>
      </c>
      <c r="AX304" s="163">
        <f t="shared" si="331"/>
        <v>236679</v>
      </c>
      <c r="AY304" s="163">
        <f t="shared" si="345"/>
        <v>44969</v>
      </c>
      <c r="AZ304" s="163">
        <f t="shared" si="325"/>
        <v>7604496</v>
      </c>
      <c r="BA304" s="260"/>
      <c r="BB304" s="291">
        <f t="shared" si="313"/>
        <v>67013</v>
      </c>
      <c r="BD304" s="163" cm="1">
        <f t="array" ref="BD304">+ROUND(AVERAGE(SMALL((G304,M304,Y304),{1;2})),0)</f>
        <v>193470</v>
      </c>
      <c r="BE304" s="163">
        <f t="shared" si="264"/>
        <v>36759</v>
      </c>
      <c r="BF304" s="163">
        <f>ROUND((BD304+BE304)*F304,0)</f>
        <v>6216183</v>
      </c>
      <c r="BG304" s="163" cm="1">
        <f t="array" ref="BG304">+ROUND(AVERAGE(SMALL((J304,P304,V304,AB304),{1;2})),0)</f>
        <v>196750</v>
      </c>
      <c r="BH304" s="163">
        <f t="shared" si="346"/>
        <v>37383</v>
      </c>
      <c r="BI304" s="163">
        <f t="shared" si="326"/>
        <v>6321591</v>
      </c>
      <c r="BK304" s="166">
        <f t="shared" si="296"/>
        <v>193470</v>
      </c>
      <c r="BL304" s="167">
        <f t="shared" si="304"/>
        <v>36759</v>
      </c>
      <c r="BM304" s="296">
        <f t="shared" si="309"/>
        <v>6216183</v>
      </c>
      <c r="BN304" s="166">
        <f>ROUND(AVERAGE(P304,V304,AB304),0)</f>
        <v>210288</v>
      </c>
      <c r="BO304" s="167">
        <f t="shared" si="347"/>
        <v>39955</v>
      </c>
      <c r="BP304" s="296">
        <f t="shared" si="327"/>
        <v>6756561</v>
      </c>
      <c r="BR304" s="168">
        <f t="shared" si="297"/>
        <v>41485</v>
      </c>
      <c r="BS304" s="169">
        <f t="shared" si="321"/>
        <v>174323</v>
      </c>
      <c r="BT304" s="170">
        <f t="shared" si="322"/>
        <v>257293</v>
      </c>
      <c r="BU304" s="168">
        <f t="shared" si="332"/>
        <v>68372</v>
      </c>
      <c r="BV304" s="169">
        <f t="shared" si="333"/>
        <v>174727</v>
      </c>
      <c r="BW304" s="170">
        <f t="shared" si="334"/>
        <v>311471</v>
      </c>
    </row>
    <row r="305" spans="2:75" s="131" customFormat="1" ht="39" customHeight="1" x14ac:dyDescent="0.25">
      <c r="B305" s="334">
        <v>285</v>
      </c>
      <c r="C305" s="505"/>
      <c r="D305" s="206" t="s">
        <v>149</v>
      </c>
      <c r="E305" s="505"/>
      <c r="F305" s="206">
        <v>18</v>
      </c>
      <c r="G305" s="204">
        <v>320375</v>
      </c>
      <c r="H305" s="200">
        <f t="shared" si="318"/>
        <v>60871</v>
      </c>
      <c r="I305" s="201">
        <f t="shared" si="319"/>
        <v>6862428</v>
      </c>
      <c r="J305" s="244">
        <v>407413</v>
      </c>
      <c r="K305" s="212">
        <f t="shared" si="276"/>
        <v>77408</v>
      </c>
      <c r="L305" s="254">
        <f t="shared" si="277"/>
        <v>8726778</v>
      </c>
      <c r="M305" s="131">
        <v>179611</v>
      </c>
      <c r="N305" s="131">
        <f t="shared" si="278"/>
        <v>52087</v>
      </c>
      <c r="O305" s="131">
        <f t="shared" si="335"/>
        <v>3232998</v>
      </c>
      <c r="P305" s="257">
        <f t="shared" si="328"/>
        <v>199611</v>
      </c>
      <c r="Q305" s="201">
        <f t="shared" si="281"/>
        <v>37926</v>
      </c>
      <c r="R305" s="201">
        <v>3593000</v>
      </c>
      <c r="V305" s="261">
        <v>225000</v>
      </c>
      <c r="W305" s="204">
        <f t="shared" si="329"/>
        <v>42750</v>
      </c>
      <c r="X305" s="204">
        <f t="shared" si="330"/>
        <v>4819500</v>
      </c>
      <c r="Y305" s="204"/>
      <c r="Z305" s="204">
        <f t="shared" si="336"/>
        <v>0</v>
      </c>
      <c r="AA305" s="204">
        <f t="shared" si="337"/>
        <v>0</v>
      </c>
      <c r="AB305" s="204">
        <f t="shared" ref="AB305" si="352">ROUND(((Z305+AA305)*G269),0)</f>
        <v>0</v>
      </c>
      <c r="AC305" s="200">
        <f t="shared" si="338"/>
        <v>0</v>
      </c>
      <c r="AD305" s="201">
        <f t="shared" si="339"/>
        <v>0</v>
      </c>
      <c r="AE305" s="164">
        <f t="shared" si="340"/>
        <v>320375</v>
      </c>
      <c r="AF305" s="163">
        <f t="shared" si="349"/>
        <v>60871</v>
      </c>
      <c r="AG305" s="163">
        <f t="shared" si="341"/>
        <v>6862428</v>
      </c>
      <c r="AH305" s="163">
        <f t="shared" si="301"/>
        <v>208006</v>
      </c>
      <c r="AI305" s="163">
        <f t="shared" si="342"/>
        <v>39521</v>
      </c>
      <c r="AJ305" s="328">
        <f t="shared" si="343"/>
        <v>4455486</v>
      </c>
      <c r="AK305" s="286"/>
      <c r="AL305" s="162">
        <f t="shared" si="290"/>
        <v>249993</v>
      </c>
      <c r="AM305" s="163">
        <f t="shared" si="315"/>
        <v>47499</v>
      </c>
      <c r="AN305" s="163">
        <f t="shared" si="310"/>
        <v>5354856</v>
      </c>
      <c r="AO305" s="163">
        <f t="shared" si="350"/>
        <v>208006</v>
      </c>
      <c r="AP305" s="163">
        <f t="shared" si="344"/>
        <v>39521</v>
      </c>
      <c r="AQ305" s="163">
        <f t="shared" si="323"/>
        <v>4455486</v>
      </c>
      <c r="AR305" s="260"/>
      <c r="AS305" s="290">
        <f t="shared" si="311"/>
        <v>0</v>
      </c>
      <c r="AT305" s="165"/>
      <c r="AU305" s="164">
        <f t="shared" si="324"/>
        <v>320375</v>
      </c>
      <c r="AV305" s="162">
        <f t="shared" si="316"/>
        <v>60871</v>
      </c>
      <c r="AW305" s="163">
        <f t="shared" si="312"/>
        <v>6862428</v>
      </c>
      <c r="AX305" s="163" t="e">
        <f t="shared" si="331"/>
        <v>#NUM!</v>
      </c>
      <c r="AY305" s="163" t="e">
        <f t="shared" si="345"/>
        <v>#NUM!</v>
      </c>
      <c r="AZ305" s="163" t="e">
        <f t="shared" si="325"/>
        <v>#NUM!</v>
      </c>
      <c r="BA305" s="260"/>
      <c r="BB305" s="291">
        <f t="shared" si="313"/>
        <v>70382</v>
      </c>
      <c r="BD305" s="163" cm="1">
        <f t="array" ref="BD305">+ROUND(AVERAGE(SMALL((G305,M305,Y305),{1;2})),0)</f>
        <v>249993</v>
      </c>
      <c r="BE305" s="163" t="s">
        <v>242</v>
      </c>
      <c r="BF305" s="163">
        <v>0</v>
      </c>
      <c r="BG305" s="163" cm="1">
        <f t="array" ref="BG305">+ROUND(AVERAGE(SMALL((J305,P305,V305,AB305),{1;2})),0)</f>
        <v>99806</v>
      </c>
      <c r="BH305" s="163">
        <f t="shared" si="346"/>
        <v>18963</v>
      </c>
      <c r="BI305" s="163">
        <f t="shared" si="326"/>
        <v>2137842</v>
      </c>
      <c r="BK305" s="166">
        <f t="shared" si="296"/>
        <v>179611</v>
      </c>
      <c r="BL305" s="167">
        <f t="shared" si="304"/>
        <v>34126</v>
      </c>
      <c r="BM305" s="296">
        <f t="shared" si="309"/>
        <v>3847266</v>
      </c>
      <c r="BN305" s="166">
        <f>ROUND(AVERAGE(G305,P305,V305),0)</f>
        <v>248329</v>
      </c>
      <c r="BO305" s="167">
        <f t="shared" si="347"/>
        <v>47183</v>
      </c>
      <c r="BP305" s="296">
        <f t="shared" si="327"/>
        <v>5319216</v>
      </c>
      <c r="BR305" s="168">
        <f t="shared" si="297"/>
        <v>99535</v>
      </c>
      <c r="BS305" s="169">
        <f t="shared" si="321"/>
        <v>150458</v>
      </c>
      <c r="BT305" s="170">
        <f t="shared" si="322"/>
        <v>349528</v>
      </c>
      <c r="BU305" s="168">
        <f t="shared" si="332"/>
        <v>166722</v>
      </c>
      <c r="BV305" s="169">
        <f t="shared" si="333"/>
        <v>41284</v>
      </c>
      <c r="BW305" s="170">
        <f t="shared" si="334"/>
        <v>374728</v>
      </c>
    </row>
    <row r="306" spans="2:75" s="131" customFormat="1" ht="39" customHeight="1" x14ac:dyDescent="0.25">
      <c r="B306" s="334">
        <v>286</v>
      </c>
      <c r="C306" s="505"/>
      <c r="D306" s="206" t="s">
        <v>151</v>
      </c>
      <c r="E306" s="505"/>
      <c r="F306" s="206">
        <v>16</v>
      </c>
      <c r="G306" s="204">
        <v>233670</v>
      </c>
      <c r="H306" s="200">
        <f t="shared" si="318"/>
        <v>44397</v>
      </c>
      <c r="I306" s="201">
        <f t="shared" si="319"/>
        <v>4449072</v>
      </c>
      <c r="J306" s="243">
        <v>315337</v>
      </c>
      <c r="K306" s="212">
        <f t="shared" si="276"/>
        <v>59914</v>
      </c>
      <c r="L306" s="254">
        <f t="shared" si="277"/>
        <v>6004016</v>
      </c>
      <c r="M306" s="131">
        <v>178500</v>
      </c>
      <c r="N306" s="131">
        <f t="shared" si="278"/>
        <v>51765</v>
      </c>
      <c r="O306" s="131">
        <f t="shared" si="335"/>
        <v>2856000</v>
      </c>
      <c r="P306" s="257">
        <f t="shared" si="328"/>
        <v>198500</v>
      </c>
      <c r="Q306" s="201">
        <f t="shared" si="281"/>
        <v>37715</v>
      </c>
      <c r="R306" s="201">
        <v>3176000</v>
      </c>
      <c r="V306" s="261">
        <v>145000</v>
      </c>
      <c r="W306" s="204">
        <f t="shared" si="329"/>
        <v>27550</v>
      </c>
      <c r="X306" s="204">
        <f t="shared" si="330"/>
        <v>2760800</v>
      </c>
      <c r="Y306" s="204">
        <v>186984</v>
      </c>
      <c r="Z306" s="204">
        <f t="shared" si="336"/>
        <v>35527</v>
      </c>
      <c r="AA306" s="204">
        <f t="shared" si="337"/>
        <v>3560176</v>
      </c>
      <c r="AB306" s="201">
        <v>223795</v>
      </c>
      <c r="AC306" s="200">
        <f t="shared" si="338"/>
        <v>42521</v>
      </c>
      <c r="AD306" s="201">
        <f t="shared" si="339"/>
        <v>4261056</v>
      </c>
      <c r="AE306" s="164">
        <f t="shared" si="340"/>
        <v>210327</v>
      </c>
      <c r="AF306" s="163">
        <f t="shared" si="349"/>
        <v>39962</v>
      </c>
      <c r="AG306" s="163">
        <f t="shared" si="341"/>
        <v>4004624</v>
      </c>
      <c r="AH306" s="163">
        <f t="shared" si="301"/>
        <v>220658</v>
      </c>
      <c r="AI306" s="163">
        <f t="shared" si="342"/>
        <v>41925</v>
      </c>
      <c r="AJ306" s="328">
        <f t="shared" si="343"/>
        <v>4201328</v>
      </c>
      <c r="AK306" s="286"/>
      <c r="AL306" s="162">
        <f t="shared" si="290"/>
        <v>199718</v>
      </c>
      <c r="AM306" s="163">
        <f t="shared" si="315"/>
        <v>37946</v>
      </c>
      <c r="AN306" s="163">
        <f t="shared" si="310"/>
        <v>3802624</v>
      </c>
      <c r="AO306" s="163">
        <f t="shared" si="350"/>
        <v>220658</v>
      </c>
      <c r="AP306" s="163">
        <f t="shared" si="344"/>
        <v>41925</v>
      </c>
      <c r="AQ306" s="163">
        <f t="shared" si="323"/>
        <v>4201328</v>
      </c>
      <c r="AR306" s="260"/>
      <c r="AS306" s="290">
        <f t="shared" si="311"/>
        <v>24642</v>
      </c>
      <c r="AT306" s="165"/>
      <c r="AU306" s="164">
        <f t="shared" si="324"/>
        <v>209028</v>
      </c>
      <c r="AV306" s="162">
        <f t="shared" si="316"/>
        <v>39715</v>
      </c>
      <c r="AW306" s="163">
        <f t="shared" si="312"/>
        <v>3979888</v>
      </c>
      <c r="AX306" s="163">
        <f t="shared" si="331"/>
        <v>212294</v>
      </c>
      <c r="AY306" s="163">
        <f t="shared" si="345"/>
        <v>40336</v>
      </c>
      <c r="AZ306" s="163">
        <f t="shared" si="325"/>
        <v>4042080</v>
      </c>
      <c r="BA306" s="260"/>
      <c r="BB306" s="291">
        <f t="shared" si="313"/>
        <v>50928</v>
      </c>
      <c r="BD306" s="163" cm="1">
        <f t="array" ref="BD306">+ROUND(AVERAGE(SMALL((G306,M306,Y306),{1;2})),0)</f>
        <v>182742</v>
      </c>
      <c r="BE306" s="163">
        <f t="shared" si="264"/>
        <v>34721</v>
      </c>
      <c r="BF306" s="163">
        <f t="shared" ref="BF306:BF313" si="353">ROUND((BD306+BE306)*F306,0)</f>
        <v>3479408</v>
      </c>
      <c r="BG306" s="163" cm="1">
        <f t="array" ref="BG306">+ROUND(AVERAGE(SMALL((J306,P306,V306,AB306),{1;2})),0)</f>
        <v>171750</v>
      </c>
      <c r="BH306" s="163">
        <f t="shared" si="346"/>
        <v>32633</v>
      </c>
      <c r="BI306" s="163">
        <f t="shared" si="326"/>
        <v>3270128</v>
      </c>
      <c r="BK306" s="166">
        <f t="shared" si="296"/>
        <v>182742</v>
      </c>
      <c r="BL306" s="167">
        <f t="shared" si="304"/>
        <v>34721</v>
      </c>
      <c r="BM306" s="296">
        <f t="shared" si="309"/>
        <v>3479408</v>
      </c>
      <c r="BN306" s="166">
        <f t="shared" si="351"/>
        <v>189098</v>
      </c>
      <c r="BO306" s="167">
        <f t="shared" si="347"/>
        <v>35929</v>
      </c>
      <c r="BP306" s="296">
        <f t="shared" si="327"/>
        <v>3600432</v>
      </c>
      <c r="BR306" s="168">
        <f t="shared" si="297"/>
        <v>29708</v>
      </c>
      <c r="BS306" s="169">
        <f t="shared" si="321"/>
        <v>170010</v>
      </c>
      <c r="BT306" s="170">
        <f t="shared" si="322"/>
        <v>229426</v>
      </c>
      <c r="BU306" s="168">
        <f t="shared" si="332"/>
        <v>71155</v>
      </c>
      <c r="BV306" s="169">
        <f t="shared" si="333"/>
        <v>149503</v>
      </c>
      <c r="BW306" s="170">
        <f t="shared" si="334"/>
        <v>291813</v>
      </c>
    </row>
    <row r="307" spans="2:75" s="131" customFormat="1" ht="39" customHeight="1" x14ac:dyDescent="0.25">
      <c r="B307" s="334">
        <v>287</v>
      </c>
      <c r="C307" s="505"/>
      <c r="D307" s="206" t="s">
        <v>152</v>
      </c>
      <c r="E307" s="505"/>
      <c r="F307" s="206">
        <v>24</v>
      </c>
      <c r="G307" s="204">
        <v>352748</v>
      </c>
      <c r="H307" s="200">
        <f t="shared" si="318"/>
        <v>67022</v>
      </c>
      <c r="I307" s="201">
        <f t="shared" si="319"/>
        <v>10074480</v>
      </c>
      <c r="J307" s="243">
        <v>451823</v>
      </c>
      <c r="K307" s="212">
        <f t="shared" si="276"/>
        <v>85846</v>
      </c>
      <c r="L307" s="254">
        <f t="shared" si="277"/>
        <v>12904056</v>
      </c>
      <c r="M307" s="131">
        <v>148500</v>
      </c>
      <c r="N307" s="131">
        <f t="shared" si="278"/>
        <v>43065</v>
      </c>
      <c r="O307" s="131">
        <f t="shared" si="335"/>
        <v>3564000</v>
      </c>
      <c r="P307" s="257">
        <f t="shared" si="328"/>
        <v>168500</v>
      </c>
      <c r="Q307" s="201">
        <f t="shared" si="281"/>
        <v>32015</v>
      </c>
      <c r="R307" s="201">
        <v>4044000</v>
      </c>
      <c r="V307" s="261">
        <v>175000</v>
      </c>
      <c r="W307" s="204">
        <f t="shared" si="329"/>
        <v>33250</v>
      </c>
      <c r="X307" s="204">
        <f t="shared" si="330"/>
        <v>4998000</v>
      </c>
      <c r="Y307" s="204">
        <v>282272</v>
      </c>
      <c r="Z307" s="204">
        <f t="shared" si="336"/>
        <v>53632</v>
      </c>
      <c r="AA307" s="204">
        <f t="shared" si="337"/>
        <v>8061696</v>
      </c>
      <c r="AB307" s="201">
        <v>311195</v>
      </c>
      <c r="AC307" s="200">
        <f t="shared" si="338"/>
        <v>59127</v>
      </c>
      <c r="AD307" s="201">
        <f t="shared" si="339"/>
        <v>8887728</v>
      </c>
      <c r="AE307" s="164">
        <f t="shared" si="340"/>
        <v>317510</v>
      </c>
      <c r="AF307" s="163">
        <f t="shared" si="349"/>
        <v>60327</v>
      </c>
      <c r="AG307" s="163">
        <f t="shared" si="341"/>
        <v>9068088</v>
      </c>
      <c r="AH307" s="163">
        <f t="shared" si="301"/>
        <v>276630</v>
      </c>
      <c r="AI307" s="163">
        <f t="shared" si="342"/>
        <v>52560</v>
      </c>
      <c r="AJ307" s="328">
        <f t="shared" si="343"/>
        <v>7900560</v>
      </c>
      <c r="AK307" s="286"/>
      <c r="AL307" s="162">
        <f t="shared" si="290"/>
        <v>261173</v>
      </c>
      <c r="AM307" s="163">
        <f t="shared" si="315"/>
        <v>49623</v>
      </c>
      <c r="AN307" s="163">
        <f t="shared" si="310"/>
        <v>7459104</v>
      </c>
      <c r="AO307" s="163">
        <f t="shared" si="350"/>
        <v>276630</v>
      </c>
      <c r="AP307" s="163">
        <f t="shared" si="344"/>
        <v>52560</v>
      </c>
      <c r="AQ307" s="163">
        <f t="shared" si="323"/>
        <v>7900560</v>
      </c>
      <c r="AR307" s="260"/>
      <c r="AS307" s="290">
        <f t="shared" si="311"/>
        <v>37199</v>
      </c>
      <c r="AT307" s="165"/>
      <c r="AU307" s="164">
        <f t="shared" si="324"/>
        <v>315549</v>
      </c>
      <c r="AV307" s="162">
        <f t="shared" si="316"/>
        <v>59954</v>
      </c>
      <c r="AW307" s="163">
        <f t="shared" si="312"/>
        <v>9012072</v>
      </c>
      <c r="AX307" s="163">
        <f t="shared" si="331"/>
        <v>253752</v>
      </c>
      <c r="AY307" s="163">
        <f t="shared" si="345"/>
        <v>48213</v>
      </c>
      <c r="AZ307" s="163">
        <f t="shared" si="325"/>
        <v>7247160</v>
      </c>
      <c r="BA307" s="260"/>
      <c r="BB307" s="291">
        <f t="shared" si="313"/>
        <v>137362</v>
      </c>
      <c r="BD307" s="163" cm="1">
        <f t="array" ref="BD307">+ROUND(AVERAGE(SMALL((G307,M307,Y307),{1;2})),0)</f>
        <v>215386</v>
      </c>
      <c r="BE307" s="163">
        <f t="shared" si="264"/>
        <v>40923</v>
      </c>
      <c r="BF307" s="163">
        <f t="shared" si="353"/>
        <v>6151416</v>
      </c>
      <c r="BG307" s="163" cm="1">
        <f t="array" ref="BG307">+ROUND(AVERAGE(SMALL((J307,P307,V307,AB307),{1;2})),0)</f>
        <v>171750</v>
      </c>
      <c r="BH307" s="163">
        <f t="shared" si="346"/>
        <v>32633</v>
      </c>
      <c r="BI307" s="163">
        <f t="shared" si="326"/>
        <v>4905192</v>
      </c>
      <c r="BK307" s="166">
        <f t="shared" si="296"/>
        <v>215386</v>
      </c>
      <c r="BL307" s="167">
        <f t="shared" si="304"/>
        <v>40923</v>
      </c>
      <c r="BM307" s="296">
        <f t="shared" si="309"/>
        <v>6151416</v>
      </c>
      <c r="BN307" s="166">
        <f t="shared" si="351"/>
        <v>218232</v>
      </c>
      <c r="BO307" s="167">
        <f t="shared" si="347"/>
        <v>41464</v>
      </c>
      <c r="BP307" s="296">
        <f t="shared" si="327"/>
        <v>6232704</v>
      </c>
      <c r="BR307" s="168">
        <f t="shared" si="297"/>
        <v>103746</v>
      </c>
      <c r="BS307" s="169">
        <f t="shared" si="321"/>
        <v>157427</v>
      </c>
      <c r="BT307" s="170">
        <f t="shared" si="322"/>
        <v>364919</v>
      </c>
      <c r="BU307" s="168">
        <f t="shared" si="332"/>
        <v>134050</v>
      </c>
      <c r="BV307" s="169">
        <f t="shared" si="333"/>
        <v>142580</v>
      </c>
      <c r="BW307" s="170">
        <f t="shared" si="334"/>
        <v>410680</v>
      </c>
    </row>
    <row r="308" spans="2:75" s="131" customFormat="1" ht="39" customHeight="1" x14ac:dyDescent="0.25">
      <c r="B308" s="334">
        <v>288</v>
      </c>
      <c r="C308" s="505"/>
      <c r="D308" s="206" t="s">
        <v>153</v>
      </c>
      <c r="E308" s="505"/>
      <c r="F308" s="206">
        <v>16</v>
      </c>
      <c r="G308" s="204">
        <v>282261</v>
      </c>
      <c r="H308" s="200">
        <f t="shared" si="318"/>
        <v>53630</v>
      </c>
      <c r="I308" s="201">
        <f t="shared" si="319"/>
        <v>5374256</v>
      </c>
      <c r="J308" s="243">
        <v>376487</v>
      </c>
      <c r="K308" s="212">
        <f t="shared" si="276"/>
        <v>71533</v>
      </c>
      <c r="L308" s="254">
        <f t="shared" si="277"/>
        <v>7168320</v>
      </c>
      <c r="M308" s="131">
        <v>178500</v>
      </c>
      <c r="N308" s="131">
        <f t="shared" si="278"/>
        <v>51765</v>
      </c>
      <c r="O308" s="131">
        <f t="shared" si="335"/>
        <v>2856000</v>
      </c>
      <c r="P308" s="257">
        <f t="shared" si="328"/>
        <v>198500</v>
      </c>
      <c r="Q308" s="201">
        <f t="shared" si="281"/>
        <v>37715</v>
      </c>
      <c r="R308" s="201">
        <v>3176000</v>
      </c>
      <c r="V308" s="261">
        <v>120000</v>
      </c>
      <c r="W308" s="204">
        <f t="shared" si="329"/>
        <v>22800</v>
      </c>
      <c r="X308" s="204">
        <f t="shared" si="330"/>
        <v>2284800</v>
      </c>
      <c r="Y308" s="204">
        <v>225868</v>
      </c>
      <c r="Z308" s="204">
        <f t="shared" si="336"/>
        <v>42915</v>
      </c>
      <c r="AA308" s="204">
        <f t="shared" si="337"/>
        <v>4300528</v>
      </c>
      <c r="AB308" s="201">
        <v>267938</v>
      </c>
      <c r="AC308" s="200">
        <f t="shared" si="338"/>
        <v>50908</v>
      </c>
      <c r="AD308" s="201">
        <f t="shared" si="339"/>
        <v>5101536</v>
      </c>
      <c r="AE308" s="164">
        <f t="shared" si="340"/>
        <v>254065</v>
      </c>
      <c r="AF308" s="163">
        <f t="shared" si="349"/>
        <v>48272</v>
      </c>
      <c r="AG308" s="163">
        <f t="shared" si="341"/>
        <v>4837392</v>
      </c>
      <c r="AH308" s="163">
        <f t="shared" si="301"/>
        <v>240731</v>
      </c>
      <c r="AI308" s="163">
        <f t="shared" si="342"/>
        <v>45739</v>
      </c>
      <c r="AJ308" s="328">
        <f t="shared" si="343"/>
        <v>4583520</v>
      </c>
      <c r="AK308" s="286"/>
      <c r="AL308" s="162">
        <f t="shared" si="290"/>
        <v>228876</v>
      </c>
      <c r="AM308" s="163">
        <f t="shared" si="315"/>
        <v>43486</v>
      </c>
      <c r="AN308" s="163">
        <f t="shared" si="310"/>
        <v>4357792</v>
      </c>
      <c r="AO308" s="163">
        <f t="shared" si="350"/>
        <v>240731</v>
      </c>
      <c r="AP308" s="163">
        <f t="shared" si="344"/>
        <v>45739</v>
      </c>
      <c r="AQ308" s="163">
        <f t="shared" si="323"/>
        <v>4583520</v>
      </c>
      <c r="AR308" s="260"/>
      <c r="AS308" s="290">
        <f t="shared" si="311"/>
        <v>29766</v>
      </c>
      <c r="AT308" s="165"/>
      <c r="AU308" s="164">
        <f t="shared" si="324"/>
        <v>252495</v>
      </c>
      <c r="AV308" s="162">
        <f t="shared" si="316"/>
        <v>47974</v>
      </c>
      <c r="AW308" s="163">
        <f t="shared" si="312"/>
        <v>4807504</v>
      </c>
      <c r="AX308" s="163">
        <f t="shared" si="331"/>
        <v>221402</v>
      </c>
      <c r="AY308" s="163">
        <f t="shared" si="345"/>
        <v>42066</v>
      </c>
      <c r="AZ308" s="163">
        <f t="shared" si="325"/>
        <v>4215488</v>
      </c>
      <c r="BA308" s="260"/>
      <c r="BB308" s="291">
        <f t="shared" si="313"/>
        <v>80077</v>
      </c>
      <c r="BD308" s="163" cm="1">
        <f t="array" ref="BD308">+ROUND(AVERAGE(SMALL((G308,M308,Y308),{1;2})),0)</f>
        <v>202184</v>
      </c>
      <c r="BE308" s="163">
        <f t="shared" si="264"/>
        <v>38415</v>
      </c>
      <c r="BF308" s="163">
        <f t="shared" si="353"/>
        <v>3849584</v>
      </c>
      <c r="BG308" s="163" cm="1">
        <f t="array" ref="BG308">+ROUND(AVERAGE(SMALL((J308,P308,V308,AB308),{1;2})),0)</f>
        <v>159250</v>
      </c>
      <c r="BH308" s="163">
        <f t="shared" si="346"/>
        <v>30258</v>
      </c>
      <c r="BI308" s="163">
        <f t="shared" si="326"/>
        <v>3032128</v>
      </c>
      <c r="BK308" s="166">
        <f t="shared" si="296"/>
        <v>202184</v>
      </c>
      <c r="BL308" s="167">
        <f t="shared" si="304"/>
        <v>38415</v>
      </c>
      <c r="BM308" s="296">
        <f t="shared" ref="BM308:BM335" si="354">ROUND((BK308+BL308)*F308,0)</f>
        <v>3849584</v>
      </c>
      <c r="BN308" s="166">
        <f>ROUND(AVERAGE(G308,P308,AB308),0)</f>
        <v>249566</v>
      </c>
      <c r="BO308" s="167">
        <f t="shared" si="347"/>
        <v>47418</v>
      </c>
      <c r="BP308" s="296">
        <f t="shared" si="327"/>
        <v>4751744</v>
      </c>
      <c r="BR308" s="168">
        <f t="shared" si="297"/>
        <v>51946</v>
      </c>
      <c r="BS308" s="169">
        <f t="shared" si="321"/>
        <v>176930</v>
      </c>
      <c r="BT308" s="170">
        <f t="shared" si="322"/>
        <v>280822</v>
      </c>
      <c r="BU308" s="168">
        <f t="shared" si="332"/>
        <v>108826</v>
      </c>
      <c r="BV308" s="169">
        <f t="shared" si="333"/>
        <v>131905</v>
      </c>
      <c r="BW308" s="170">
        <f t="shared" si="334"/>
        <v>349557</v>
      </c>
    </row>
    <row r="309" spans="2:75" s="131" customFormat="1" ht="39" customHeight="1" x14ac:dyDescent="0.25">
      <c r="B309" s="334">
        <v>289</v>
      </c>
      <c r="C309" s="505"/>
      <c r="D309" s="206" t="s">
        <v>154</v>
      </c>
      <c r="E309" s="505"/>
      <c r="F309" s="206">
        <v>17</v>
      </c>
      <c r="G309" s="204">
        <v>263725</v>
      </c>
      <c r="H309" s="200">
        <f t="shared" si="318"/>
        <v>50108</v>
      </c>
      <c r="I309" s="201">
        <f t="shared" si="319"/>
        <v>5335161</v>
      </c>
      <c r="J309" s="243">
        <v>357198</v>
      </c>
      <c r="K309" s="212">
        <f t="shared" si="276"/>
        <v>67868</v>
      </c>
      <c r="L309" s="254">
        <f t="shared" si="277"/>
        <v>7226122</v>
      </c>
      <c r="M309" s="131">
        <v>178500</v>
      </c>
      <c r="N309" s="131">
        <f t="shared" si="278"/>
        <v>51765</v>
      </c>
      <c r="O309" s="131">
        <f t="shared" si="335"/>
        <v>3034500</v>
      </c>
      <c r="P309" s="257">
        <f t="shared" si="328"/>
        <v>198500</v>
      </c>
      <c r="Q309" s="201">
        <f t="shared" si="281"/>
        <v>37715</v>
      </c>
      <c r="R309" s="201">
        <v>3374500</v>
      </c>
      <c r="V309" s="261">
        <v>165000</v>
      </c>
      <c r="W309" s="204">
        <f t="shared" si="329"/>
        <v>31350</v>
      </c>
      <c r="X309" s="204">
        <f t="shared" si="330"/>
        <v>3337950</v>
      </c>
      <c r="Y309" s="204">
        <v>211035</v>
      </c>
      <c r="Z309" s="204">
        <f t="shared" si="336"/>
        <v>40097</v>
      </c>
      <c r="AA309" s="204">
        <f t="shared" si="337"/>
        <v>4269244</v>
      </c>
      <c r="AB309" s="201">
        <v>245217</v>
      </c>
      <c r="AC309" s="200">
        <f t="shared" si="338"/>
        <v>46591</v>
      </c>
      <c r="AD309" s="201">
        <f t="shared" si="339"/>
        <v>4960736</v>
      </c>
      <c r="AE309" s="164">
        <f t="shared" si="340"/>
        <v>237380</v>
      </c>
      <c r="AF309" s="163">
        <f t="shared" si="349"/>
        <v>45102</v>
      </c>
      <c r="AG309" s="163">
        <f t="shared" si="341"/>
        <v>4802194</v>
      </c>
      <c r="AH309" s="163">
        <f t="shared" si="301"/>
        <v>241479</v>
      </c>
      <c r="AI309" s="163">
        <f t="shared" si="342"/>
        <v>45881</v>
      </c>
      <c r="AJ309" s="328">
        <f t="shared" si="343"/>
        <v>4885120</v>
      </c>
      <c r="AK309" s="286"/>
      <c r="AL309" s="162">
        <f t="shared" si="290"/>
        <v>217753</v>
      </c>
      <c r="AM309" s="163">
        <f t="shared" si="315"/>
        <v>41373</v>
      </c>
      <c r="AN309" s="163">
        <f t="shared" si="310"/>
        <v>4405142</v>
      </c>
      <c r="AO309" s="163">
        <f t="shared" si="350"/>
        <v>241479</v>
      </c>
      <c r="AP309" s="163">
        <f t="shared" si="344"/>
        <v>45881</v>
      </c>
      <c r="AQ309" s="163">
        <f t="shared" si="323"/>
        <v>4885120</v>
      </c>
      <c r="AR309" s="260"/>
      <c r="AS309" s="290">
        <f t="shared" si="311"/>
        <v>27811</v>
      </c>
      <c r="AT309" s="165"/>
      <c r="AU309" s="164">
        <f t="shared" si="324"/>
        <v>235914</v>
      </c>
      <c r="AV309" s="162">
        <f t="shared" si="316"/>
        <v>44824</v>
      </c>
      <c r="AW309" s="163">
        <f t="shared" si="312"/>
        <v>4772546</v>
      </c>
      <c r="AX309" s="163">
        <f t="shared" si="331"/>
        <v>231433</v>
      </c>
      <c r="AY309" s="163">
        <f t="shared" si="345"/>
        <v>43972</v>
      </c>
      <c r="AZ309" s="163">
        <f t="shared" si="325"/>
        <v>4681885</v>
      </c>
      <c r="BA309" s="260"/>
      <c r="BB309" s="291">
        <f t="shared" si="313"/>
        <v>68957</v>
      </c>
      <c r="BD309" s="163" cm="1">
        <f t="array" ref="BD309">+ROUND(AVERAGE(SMALL((G309,M309,Y309),{1;2})),0)</f>
        <v>194768</v>
      </c>
      <c r="BE309" s="163">
        <f t="shared" si="264"/>
        <v>37006</v>
      </c>
      <c r="BF309" s="163">
        <f t="shared" si="353"/>
        <v>3940158</v>
      </c>
      <c r="BG309" s="163" cm="1">
        <f t="array" ref="BG309">+ROUND(AVERAGE(SMALL((J309,P309,V309,AB309),{1;2})),0)</f>
        <v>181750</v>
      </c>
      <c r="BH309" s="163">
        <f t="shared" si="346"/>
        <v>34533</v>
      </c>
      <c r="BI309" s="163">
        <f t="shared" si="326"/>
        <v>3676811</v>
      </c>
      <c r="BK309" s="166">
        <f t="shared" si="296"/>
        <v>194768</v>
      </c>
      <c r="BL309" s="167">
        <f t="shared" si="304"/>
        <v>37006</v>
      </c>
      <c r="BM309" s="296">
        <f t="shared" si="354"/>
        <v>3940158</v>
      </c>
      <c r="BN309" s="166">
        <f t="shared" si="351"/>
        <v>202906</v>
      </c>
      <c r="BO309" s="167">
        <f t="shared" si="347"/>
        <v>38552</v>
      </c>
      <c r="BP309" s="296">
        <f t="shared" si="327"/>
        <v>4104786</v>
      </c>
      <c r="BR309" s="168">
        <f t="shared" si="297"/>
        <v>43008</v>
      </c>
      <c r="BS309" s="169">
        <f t="shared" si="321"/>
        <v>174745</v>
      </c>
      <c r="BT309" s="170">
        <f t="shared" si="322"/>
        <v>260761</v>
      </c>
      <c r="BU309" s="168">
        <f t="shared" si="332"/>
        <v>83867</v>
      </c>
      <c r="BV309" s="169">
        <f t="shared" si="333"/>
        <v>157612</v>
      </c>
      <c r="BW309" s="170">
        <f t="shared" si="334"/>
        <v>325346</v>
      </c>
    </row>
    <row r="310" spans="2:75" s="131" customFormat="1" ht="39" customHeight="1" x14ac:dyDescent="0.25">
      <c r="B310" s="334">
        <v>290</v>
      </c>
      <c r="C310" s="505"/>
      <c r="D310" s="206" t="s">
        <v>155</v>
      </c>
      <c r="E310" s="505"/>
      <c r="F310" s="206">
        <v>24</v>
      </c>
      <c r="G310" s="204">
        <v>258712</v>
      </c>
      <c r="H310" s="200">
        <f t="shared" si="318"/>
        <v>49155</v>
      </c>
      <c r="I310" s="201">
        <f t="shared" si="319"/>
        <v>7388808</v>
      </c>
      <c r="J310" s="243">
        <v>345083</v>
      </c>
      <c r="K310" s="212">
        <f t="shared" si="276"/>
        <v>65566</v>
      </c>
      <c r="L310" s="254">
        <f t="shared" si="277"/>
        <v>9855576</v>
      </c>
      <c r="M310" s="131">
        <v>178500</v>
      </c>
      <c r="N310" s="131">
        <f t="shared" si="278"/>
        <v>51765</v>
      </c>
      <c r="O310" s="131">
        <f t="shared" si="335"/>
        <v>4284000</v>
      </c>
      <c r="P310" s="257">
        <f t="shared" si="328"/>
        <v>198500</v>
      </c>
      <c r="Q310" s="201">
        <f t="shared" si="281"/>
        <v>37715</v>
      </c>
      <c r="R310" s="201">
        <v>4764000</v>
      </c>
      <c r="V310" s="261">
        <v>146500</v>
      </c>
      <c r="W310" s="204">
        <f t="shared" si="329"/>
        <v>27835</v>
      </c>
      <c r="X310" s="204">
        <f t="shared" si="330"/>
        <v>4184040</v>
      </c>
      <c r="Y310" s="204">
        <v>207023</v>
      </c>
      <c r="Z310" s="204">
        <f t="shared" si="336"/>
        <v>39334</v>
      </c>
      <c r="AA310" s="204">
        <f t="shared" si="337"/>
        <v>5912568</v>
      </c>
      <c r="AB310" s="201">
        <v>235946</v>
      </c>
      <c r="AC310" s="200">
        <f t="shared" si="338"/>
        <v>44830</v>
      </c>
      <c r="AD310" s="201">
        <f t="shared" si="339"/>
        <v>6738624</v>
      </c>
      <c r="AE310" s="164">
        <f t="shared" si="340"/>
        <v>232868</v>
      </c>
      <c r="AF310" s="163">
        <f t="shared" si="349"/>
        <v>44245</v>
      </c>
      <c r="AG310" s="163">
        <f t="shared" si="341"/>
        <v>6650712</v>
      </c>
      <c r="AH310" s="163">
        <f t="shared" si="301"/>
        <v>231507</v>
      </c>
      <c r="AI310" s="163">
        <f t="shared" si="342"/>
        <v>43986</v>
      </c>
      <c r="AJ310" s="328">
        <f t="shared" si="343"/>
        <v>6611832</v>
      </c>
      <c r="AK310" s="286"/>
      <c r="AL310" s="162">
        <f t="shared" si="290"/>
        <v>214745</v>
      </c>
      <c r="AM310" s="163">
        <f t="shared" si="315"/>
        <v>40802</v>
      </c>
      <c r="AN310" s="163">
        <f t="shared" si="310"/>
        <v>6133128</v>
      </c>
      <c r="AO310" s="163">
        <f t="shared" si="350"/>
        <v>231507</v>
      </c>
      <c r="AP310" s="163">
        <f t="shared" si="344"/>
        <v>43986</v>
      </c>
      <c r="AQ310" s="163">
        <f t="shared" si="323"/>
        <v>6611832</v>
      </c>
      <c r="AR310" s="260"/>
      <c r="AS310" s="290">
        <f t="shared" si="311"/>
        <v>27283</v>
      </c>
      <c r="AT310" s="165"/>
      <c r="AU310" s="164">
        <f t="shared" si="324"/>
        <v>231429</v>
      </c>
      <c r="AV310" s="162">
        <f t="shared" si="316"/>
        <v>43972</v>
      </c>
      <c r="AW310" s="163">
        <f t="shared" si="312"/>
        <v>6609624</v>
      </c>
      <c r="AX310" s="163">
        <f t="shared" si="331"/>
        <v>220589</v>
      </c>
      <c r="AY310" s="163">
        <f t="shared" si="345"/>
        <v>41912</v>
      </c>
      <c r="AZ310" s="163">
        <f t="shared" si="325"/>
        <v>6300024</v>
      </c>
      <c r="BA310" s="260"/>
      <c r="BB310" s="291">
        <f t="shared" si="313"/>
        <v>65950</v>
      </c>
      <c r="BD310" s="163" cm="1">
        <f t="array" ref="BD310">+ROUND(AVERAGE(SMALL((G310,M310,Y310),{1;2})),0)</f>
        <v>192762</v>
      </c>
      <c r="BE310" s="163">
        <f t="shared" si="264"/>
        <v>36625</v>
      </c>
      <c r="BF310" s="163">
        <f t="shared" si="353"/>
        <v>5505288</v>
      </c>
      <c r="BG310" s="163" cm="1">
        <f t="array" ref="BG310">+ROUND(AVERAGE(SMALL((J310,P310,V310,AB310),{1;2})),0)</f>
        <v>172500</v>
      </c>
      <c r="BH310" s="163">
        <f t="shared" si="346"/>
        <v>32775</v>
      </c>
      <c r="BI310" s="163">
        <f t="shared" si="326"/>
        <v>4926600</v>
      </c>
      <c r="BK310" s="166">
        <f t="shared" si="296"/>
        <v>192762</v>
      </c>
      <c r="BL310" s="167">
        <f t="shared" si="304"/>
        <v>36625</v>
      </c>
      <c r="BM310" s="296">
        <f t="shared" si="354"/>
        <v>5505288</v>
      </c>
      <c r="BN310" s="166">
        <f t="shared" si="351"/>
        <v>193649</v>
      </c>
      <c r="BO310" s="167">
        <f t="shared" si="347"/>
        <v>36793</v>
      </c>
      <c r="BP310" s="296">
        <f t="shared" si="327"/>
        <v>5530608</v>
      </c>
      <c r="BR310" s="168">
        <f t="shared" si="297"/>
        <v>40660</v>
      </c>
      <c r="BS310" s="169">
        <f t="shared" si="321"/>
        <v>174085</v>
      </c>
      <c r="BT310" s="170">
        <f t="shared" si="322"/>
        <v>255405</v>
      </c>
      <c r="BU310" s="168">
        <f t="shared" si="332"/>
        <v>84133</v>
      </c>
      <c r="BV310" s="169">
        <f t="shared" si="333"/>
        <v>147374</v>
      </c>
      <c r="BW310" s="170">
        <f t="shared" si="334"/>
        <v>315640</v>
      </c>
    </row>
    <row r="311" spans="2:75" s="131" customFormat="1" ht="39" customHeight="1" x14ac:dyDescent="0.25">
      <c r="B311" s="334">
        <v>291</v>
      </c>
      <c r="C311" s="505"/>
      <c r="D311" s="206" t="s">
        <v>156</v>
      </c>
      <c r="E311" s="505"/>
      <c r="F311" s="206">
        <v>19</v>
      </c>
      <c r="G311" s="204">
        <v>285524</v>
      </c>
      <c r="H311" s="200">
        <f t="shared" si="318"/>
        <v>54250</v>
      </c>
      <c r="I311" s="201">
        <f t="shared" si="319"/>
        <v>6455706</v>
      </c>
      <c r="J311" s="243">
        <v>385576</v>
      </c>
      <c r="K311" s="212">
        <f t="shared" si="276"/>
        <v>73259</v>
      </c>
      <c r="L311" s="254">
        <f t="shared" si="277"/>
        <v>8717865</v>
      </c>
      <c r="M311" s="131">
        <v>178500</v>
      </c>
      <c r="N311" s="131">
        <f t="shared" si="278"/>
        <v>51765</v>
      </c>
      <c r="O311" s="131">
        <f t="shared" si="335"/>
        <v>3391500</v>
      </c>
      <c r="P311" s="257">
        <f t="shared" si="328"/>
        <v>198500</v>
      </c>
      <c r="Q311" s="201">
        <f t="shared" si="281"/>
        <v>37715</v>
      </c>
      <c r="R311" s="201">
        <v>3771500</v>
      </c>
      <c r="V311" s="261">
        <v>121000</v>
      </c>
      <c r="W311" s="204">
        <f t="shared" si="329"/>
        <v>22990</v>
      </c>
      <c r="X311" s="204">
        <f t="shared" si="330"/>
        <v>2735810</v>
      </c>
      <c r="Y311" s="204">
        <v>228478</v>
      </c>
      <c r="Z311" s="204">
        <f t="shared" si="336"/>
        <v>43411</v>
      </c>
      <c r="AA311" s="204">
        <f t="shared" si="337"/>
        <v>5165891</v>
      </c>
      <c r="AB311" s="201">
        <v>260030</v>
      </c>
      <c r="AC311" s="200">
        <f t="shared" si="338"/>
        <v>49406</v>
      </c>
      <c r="AD311" s="201">
        <f t="shared" si="339"/>
        <v>5879284</v>
      </c>
      <c r="AE311" s="164">
        <f t="shared" si="340"/>
        <v>257001</v>
      </c>
      <c r="AF311" s="163">
        <f t="shared" si="349"/>
        <v>48830</v>
      </c>
      <c r="AG311" s="163">
        <f t="shared" si="341"/>
        <v>5810789</v>
      </c>
      <c r="AH311" s="163">
        <f t="shared" si="301"/>
        <v>241277</v>
      </c>
      <c r="AI311" s="163">
        <f t="shared" si="342"/>
        <v>45843</v>
      </c>
      <c r="AJ311" s="328">
        <f t="shared" si="343"/>
        <v>5455280</v>
      </c>
      <c r="AK311" s="286"/>
      <c r="AL311" s="162">
        <f t="shared" si="290"/>
        <v>230834</v>
      </c>
      <c r="AM311" s="163">
        <f t="shared" si="315"/>
        <v>43858</v>
      </c>
      <c r="AN311" s="163">
        <f t="shared" si="310"/>
        <v>5219148</v>
      </c>
      <c r="AO311" s="163">
        <f t="shared" si="350"/>
        <v>241277</v>
      </c>
      <c r="AP311" s="163">
        <f t="shared" si="344"/>
        <v>45843</v>
      </c>
      <c r="AQ311" s="163">
        <f t="shared" si="323"/>
        <v>5455280</v>
      </c>
      <c r="AR311" s="260"/>
      <c r="AS311" s="290">
        <f t="shared" si="311"/>
        <v>30111</v>
      </c>
      <c r="AT311" s="165"/>
      <c r="AU311" s="164">
        <f t="shared" si="324"/>
        <v>255413</v>
      </c>
      <c r="AV311" s="162">
        <f t="shared" si="316"/>
        <v>48528</v>
      </c>
      <c r="AW311" s="163">
        <f t="shared" si="312"/>
        <v>5774879</v>
      </c>
      <c r="AX311" s="163">
        <f t="shared" si="331"/>
        <v>221524</v>
      </c>
      <c r="AY311" s="163">
        <f t="shared" si="345"/>
        <v>42090</v>
      </c>
      <c r="AZ311" s="163">
        <f t="shared" si="325"/>
        <v>5008666</v>
      </c>
      <c r="BA311" s="260"/>
      <c r="BB311" s="291">
        <f t="shared" si="313"/>
        <v>82035</v>
      </c>
      <c r="BD311" s="163" cm="1">
        <f t="array" ref="BD311">+ROUND(AVERAGE(SMALL((G311,M311,Y311),{1;2})),0)</f>
        <v>203489</v>
      </c>
      <c r="BE311" s="163">
        <f t="shared" si="264"/>
        <v>38663</v>
      </c>
      <c r="BF311" s="163">
        <f t="shared" si="353"/>
        <v>4600888</v>
      </c>
      <c r="BG311" s="163" cm="1">
        <f t="array" ref="BG311">+ROUND(AVERAGE(SMALL((J311,P311,V311,AB311),{1;2})),0)</f>
        <v>159750</v>
      </c>
      <c r="BH311" s="163">
        <f t="shared" si="346"/>
        <v>30353</v>
      </c>
      <c r="BI311" s="163">
        <f t="shared" si="326"/>
        <v>3611957</v>
      </c>
      <c r="BK311" s="166">
        <f t="shared" si="296"/>
        <v>203489</v>
      </c>
      <c r="BL311" s="167">
        <f t="shared" si="304"/>
        <v>38663</v>
      </c>
      <c r="BM311" s="296">
        <f t="shared" si="354"/>
        <v>4600888</v>
      </c>
      <c r="BN311" s="166">
        <f>ROUND(AVERAGE(G311,P311,AB311),0)</f>
        <v>248018</v>
      </c>
      <c r="BO311" s="167">
        <f t="shared" si="347"/>
        <v>47123</v>
      </c>
      <c r="BP311" s="296">
        <f t="shared" si="327"/>
        <v>5607679</v>
      </c>
      <c r="BR311" s="168">
        <f t="shared" si="297"/>
        <v>53551</v>
      </c>
      <c r="BS311" s="169">
        <f t="shared" si="321"/>
        <v>177283</v>
      </c>
      <c r="BT311" s="170">
        <f t="shared" si="322"/>
        <v>284385</v>
      </c>
      <c r="BU311" s="168">
        <f t="shared" si="332"/>
        <v>111759</v>
      </c>
      <c r="BV311" s="169">
        <f t="shared" si="333"/>
        <v>129518</v>
      </c>
      <c r="BW311" s="170">
        <f t="shared" si="334"/>
        <v>353036</v>
      </c>
    </row>
    <row r="312" spans="2:75" s="131" customFormat="1" ht="39" customHeight="1" x14ac:dyDescent="0.25">
      <c r="B312" s="334">
        <v>292</v>
      </c>
      <c r="C312" s="505"/>
      <c r="D312" s="206" t="s">
        <v>157</v>
      </c>
      <c r="E312" s="505"/>
      <c r="F312" s="206">
        <v>19</v>
      </c>
      <c r="G312" s="204">
        <v>295890</v>
      </c>
      <c r="H312" s="200">
        <f t="shared" si="318"/>
        <v>56219</v>
      </c>
      <c r="I312" s="201">
        <f t="shared" si="319"/>
        <v>6690071</v>
      </c>
      <c r="J312" s="243">
        <v>393679</v>
      </c>
      <c r="K312" s="212">
        <f t="shared" si="276"/>
        <v>74799</v>
      </c>
      <c r="L312" s="254">
        <f t="shared" si="277"/>
        <v>8901082</v>
      </c>
      <c r="M312" s="131">
        <v>178500</v>
      </c>
      <c r="N312" s="131">
        <f t="shared" si="278"/>
        <v>51765</v>
      </c>
      <c r="O312" s="131">
        <f t="shared" si="335"/>
        <v>3391500</v>
      </c>
      <c r="P312" s="257">
        <f t="shared" si="328"/>
        <v>198500</v>
      </c>
      <c r="Q312" s="201">
        <f t="shared" si="281"/>
        <v>37715</v>
      </c>
      <c r="R312" s="201">
        <v>3771500</v>
      </c>
      <c r="V312" s="261">
        <v>116000</v>
      </c>
      <c r="W312" s="204">
        <f t="shared" si="329"/>
        <v>22040</v>
      </c>
      <c r="X312" s="204">
        <f t="shared" si="330"/>
        <v>2622760</v>
      </c>
      <c r="Y312" s="204">
        <v>236775</v>
      </c>
      <c r="Z312" s="204">
        <f t="shared" si="336"/>
        <v>44987</v>
      </c>
      <c r="AA312" s="204">
        <f t="shared" si="337"/>
        <v>5353478</v>
      </c>
      <c r="AB312" s="201">
        <v>265698</v>
      </c>
      <c r="AC312" s="200">
        <f t="shared" si="338"/>
        <v>50483</v>
      </c>
      <c r="AD312" s="201">
        <f t="shared" si="339"/>
        <v>6007439</v>
      </c>
      <c r="AE312" s="164">
        <f t="shared" si="340"/>
        <v>266333</v>
      </c>
      <c r="AF312" s="163">
        <f t="shared" si="349"/>
        <v>50603</v>
      </c>
      <c r="AG312" s="163">
        <f t="shared" si="341"/>
        <v>6021784</v>
      </c>
      <c r="AH312" s="163">
        <f t="shared" si="301"/>
        <v>243469</v>
      </c>
      <c r="AI312" s="163">
        <f t="shared" si="342"/>
        <v>46259</v>
      </c>
      <c r="AJ312" s="328">
        <f t="shared" si="343"/>
        <v>5504832</v>
      </c>
      <c r="AK312" s="286"/>
      <c r="AL312" s="162">
        <f t="shared" si="290"/>
        <v>237055</v>
      </c>
      <c r="AM312" s="163">
        <f t="shared" si="315"/>
        <v>45040</v>
      </c>
      <c r="AN312" s="163">
        <f t="shared" si="310"/>
        <v>5359805</v>
      </c>
      <c r="AO312" s="163">
        <f t="shared" si="350"/>
        <v>243469</v>
      </c>
      <c r="AP312" s="163">
        <f t="shared" si="344"/>
        <v>46259</v>
      </c>
      <c r="AQ312" s="163">
        <f t="shared" si="323"/>
        <v>5504832</v>
      </c>
      <c r="AR312" s="260"/>
      <c r="AS312" s="290">
        <f t="shared" si="311"/>
        <v>31203</v>
      </c>
      <c r="AT312" s="165"/>
      <c r="AU312" s="164">
        <f t="shared" si="324"/>
        <v>264687</v>
      </c>
      <c r="AV312" s="162">
        <f t="shared" si="316"/>
        <v>50291</v>
      </c>
      <c r="AW312" s="163">
        <f t="shared" si="312"/>
        <v>5984582</v>
      </c>
      <c r="AX312" s="163">
        <f t="shared" si="331"/>
        <v>221532</v>
      </c>
      <c r="AY312" s="163">
        <f t="shared" si="345"/>
        <v>42091</v>
      </c>
      <c r="AZ312" s="163">
        <f t="shared" si="325"/>
        <v>5008837</v>
      </c>
      <c r="BA312" s="260"/>
      <c r="BB312" s="291">
        <f t="shared" si="313"/>
        <v>88252</v>
      </c>
      <c r="BD312" s="163" cm="1">
        <f t="array" ref="BD312">+ROUND(AVERAGE(SMALL((G312,M312,Y312),{1;2})),0)</f>
        <v>207638</v>
      </c>
      <c r="BE312" s="163">
        <f t="shared" si="264"/>
        <v>39451</v>
      </c>
      <c r="BF312" s="163">
        <f t="shared" si="353"/>
        <v>4694691</v>
      </c>
      <c r="BG312" s="163" cm="1">
        <f t="array" ref="BG312">+ROUND(AVERAGE(SMALL((J312,P312,V312,AB312),{1;2})),0)</f>
        <v>157250</v>
      </c>
      <c r="BH312" s="163">
        <f t="shared" si="346"/>
        <v>29878</v>
      </c>
      <c r="BI312" s="163">
        <f t="shared" si="326"/>
        <v>3555432</v>
      </c>
      <c r="BK312" s="166">
        <f t="shared" si="296"/>
        <v>207638</v>
      </c>
      <c r="BL312" s="167">
        <f t="shared" si="304"/>
        <v>39451</v>
      </c>
      <c r="BM312" s="296">
        <f t="shared" si="354"/>
        <v>4694691</v>
      </c>
      <c r="BN312" s="166">
        <f>ROUND(AVERAGE(G312,P312,AB312),0)</f>
        <v>253363</v>
      </c>
      <c r="BO312" s="167">
        <f t="shared" si="347"/>
        <v>48139</v>
      </c>
      <c r="BP312" s="296">
        <f t="shared" si="327"/>
        <v>5728538</v>
      </c>
      <c r="BR312" s="168">
        <f t="shared" si="297"/>
        <v>58696</v>
      </c>
      <c r="BS312" s="169">
        <f t="shared" si="321"/>
        <v>178359</v>
      </c>
      <c r="BT312" s="170">
        <f t="shared" si="322"/>
        <v>295751</v>
      </c>
      <c r="BU312" s="168">
        <f t="shared" si="332"/>
        <v>117371</v>
      </c>
      <c r="BV312" s="169">
        <f t="shared" si="333"/>
        <v>126098</v>
      </c>
      <c r="BW312" s="170">
        <f t="shared" si="334"/>
        <v>360840</v>
      </c>
    </row>
    <row r="313" spans="2:75" s="131" customFormat="1" ht="39" customHeight="1" x14ac:dyDescent="0.25">
      <c r="B313" s="334">
        <v>293</v>
      </c>
      <c r="C313" s="505"/>
      <c r="D313" s="206" t="s">
        <v>158</v>
      </c>
      <c r="E313" s="505"/>
      <c r="F313" s="206">
        <v>18</v>
      </c>
      <c r="G313" s="204">
        <v>258712</v>
      </c>
      <c r="H313" s="200">
        <f t="shared" si="318"/>
        <v>49155</v>
      </c>
      <c r="I313" s="201">
        <f t="shared" si="319"/>
        <v>5541606</v>
      </c>
      <c r="J313" s="243">
        <v>339583</v>
      </c>
      <c r="K313" s="212">
        <f t="shared" si="276"/>
        <v>64521</v>
      </c>
      <c r="L313" s="254">
        <f t="shared" si="277"/>
        <v>7273872</v>
      </c>
      <c r="M313" s="131">
        <v>178500</v>
      </c>
      <c r="N313" s="131">
        <f t="shared" si="278"/>
        <v>51765</v>
      </c>
      <c r="O313" s="131">
        <f t="shared" si="335"/>
        <v>3213000</v>
      </c>
      <c r="P313" s="257">
        <f t="shared" si="328"/>
        <v>198500</v>
      </c>
      <c r="Q313" s="201">
        <f t="shared" si="281"/>
        <v>37715</v>
      </c>
      <c r="R313" s="201">
        <v>3573000</v>
      </c>
      <c r="V313" s="261">
        <v>171000</v>
      </c>
      <c r="W313" s="204">
        <f t="shared" si="329"/>
        <v>32490</v>
      </c>
      <c r="X313" s="204">
        <f t="shared" si="330"/>
        <v>3662820</v>
      </c>
      <c r="Y313" s="204">
        <v>207023</v>
      </c>
      <c r="Z313" s="204">
        <f t="shared" si="336"/>
        <v>39334</v>
      </c>
      <c r="AA313" s="204">
        <f t="shared" si="337"/>
        <v>4434426</v>
      </c>
      <c r="AB313" s="201">
        <v>235946</v>
      </c>
      <c r="AC313" s="200">
        <f t="shared" si="338"/>
        <v>44830</v>
      </c>
      <c r="AD313" s="201">
        <f t="shared" si="339"/>
        <v>5053968</v>
      </c>
      <c r="AE313" s="164">
        <f t="shared" si="340"/>
        <v>232868</v>
      </c>
      <c r="AF313" s="163">
        <f t="shared" si="349"/>
        <v>44245</v>
      </c>
      <c r="AG313" s="163">
        <f t="shared" si="341"/>
        <v>4988034</v>
      </c>
      <c r="AH313" s="163">
        <f t="shared" si="301"/>
        <v>236257</v>
      </c>
      <c r="AI313" s="163">
        <f t="shared" si="342"/>
        <v>44889</v>
      </c>
      <c r="AJ313" s="328">
        <f t="shared" si="343"/>
        <v>5060628</v>
      </c>
      <c r="AK313" s="286"/>
      <c r="AL313" s="162">
        <f t="shared" si="290"/>
        <v>214745</v>
      </c>
      <c r="AM313" s="163">
        <f t="shared" si="315"/>
        <v>40802</v>
      </c>
      <c r="AN313" s="163">
        <f t="shared" si="310"/>
        <v>4599846</v>
      </c>
      <c r="AO313" s="163">
        <f t="shared" si="350"/>
        <v>236257</v>
      </c>
      <c r="AP313" s="163">
        <f t="shared" si="344"/>
        <v>44889</v>
      </c>
      <c r="AQ313" s="163">
        <f t="shared" si="323"/>
        <v>5060628</v>
      </c>
      <c r="AR313" s="260"/>
      <c r="AS313" s="290">
        <f t="shared" si="311"/>
        <v>27283</v>
      </c>
      <c r="AT313" s="165"/>
      <c r="AU313" s="164">
        <f t="shared" si="324"/>
        <v>231429</v>
      </c>
      <c r="AV313" s="162">
        <f t="shared" si="316"/>
        <v>43972</v>
      </c>
      <c r="AW313" s="163">
        <f t="shared" si="312"/>
        <v>4957218</v>
      </c>
      <c r="AX313" s="163">
        <f t="shared" si="331"/>
        <v>228365</v>
      </c>
      <c r="AY313" s="163">
        <f t="shared" si="345"/>
        <v>43389</v>
      </c>
      <c r="AZ313" s="163">
        <f t="shared" si="325"/>
        <v>4891572</v>
      </c>
      <c r="BA313" s="260"/>
      <c r="BB313" s="291">
        <f t="shared" si="313"/>
        <v>65950</v>
      </c>
      <c r="BD313" s="163" cm="1">
        <f t="array" ref="BD313">+ROUND(AVERAGE(SMALL((G313,M313,Y313),{1;2})),0)</f>
        <v>192762</v>
      </c>
      <c r="BE313" s="163">
        <f t="shared" si="264"/>
        <v>36625</v>
      </c>
      <c r="BF313" s="163">
        <f t="shared" si="353"/>
        <v>4128966</v>
      </c>
      <c r="BG313" s="163" cm="1">
        <f t="array" ref="BG313">+ROUND(AVERAGE(SMALL((J313,P313,V313,AB313),{1;2})),0)</f>
        <v>184750</v>
      </c>
      <c r="BH313" s="163">
        <f t="shared" si="346"/>
        <v>35103</v>
      </c>
      <c r="BI313" s="163">
        <f t="shared" si="326"/>
        <v>3957354</v>
      </c>
      <c r="BK313" s="166">
        <f t="shared" si="296"/>
        <v>192762</v>
      </c>
      <c r="BL313" s="167">
        <f t="shared" si="304"/>
        <v>36625</v>
      </c>
      <c r="BM313" s="296">
        <f t="shared" si="354"/>
        <v>4128966</v>
      </c>
      <c r="BN313" s="166">
        <f t="shared" si="351"/>
        <v>201815</v>
      </c>
      <c r="BO313" s="167">
        <f t="shared" si="347"/>
        <v>38345</v>
      </c>
      <c r="BP313" s="296">
        <f t="shared" si="327"/>
        <v>4322880</v>
      </c>
      <c r="BR313" s="168">
        <f t="shared" si="297"/>
        <v>40660</v>
      </c>
      <c r="BS313" s="169">
        <f t="shared" si="321"/>
        <v>174085</v>
      </c>
      <c r="BT313" s="170">
        <f t="shared" si="322"/>
        <v>255405</v>
      </c>
      <c r="BU313" s="168">
        <f t="shared" si="332"/>
        <v>73848</v>
      </c>
      <c r="BV313" s="169">
        <f t="shared" si="333"/>
        <v>162409</v>
      </c>
      <c r="BW313" s="170">
        <f t="shared" si="334"/>
        <v>310105</v>
      </c>
    </row>
    <row r="314" spans="2:75" s="131" customFormat="1" ht="39" customHeight="1" x14ac:dyDescent="0.25">
      <c r="B314" s="334">
        <v>294</v>
      </c>
      <c r="C314" s="505"/>
      <c r="D314" s="206" t="s">
        <v>185</v>
      </c>
      <c r="E314" s="505"/>
      <c r="F314" s="206">
        <v>18</v>
      </c>
      <c r="G314" s="204">
        <v>322438</v>
      </c>
      <c r="H314" s="200">
        <f t="shared" si="318"/>
        <v>61263</v>
      </c>
      <c r="I314" s="201">
        <f t="shared" si="319"/>
        <v>6906618</v>
      </c>
      <c r="J314" s="243">
        <v>415182</v>
      </c>
      <c r="K314" s="212">
        <f t="shared" si="276"/>
        <v>78885</v>
      </c>
      <c r="L314" s="254">
        <f t="shared" si="277"/>
        <v>8893206</v>
      </c>
      <c r="M314" s="131">
        <v>178500</v>
      </c>
      <c r="N314" s="131">
        <f t="shared" si="278"/>
        <v>51765</v>
      </c>
      <c r="O314" s="131">
        <f t="shared" si="335"/>
        <v>3213000</v>
      </c>
      <c r="P314" s="257">
        <f t="shared" si="328"/>
        <v>198500</v>
      </c>
      <c r="Q314" s="201">
        <f t="shared" si="281"/>
        <v>37715</v>
      </c>
      <c r="R314" s="201">
        <v>3573000</v>
      </c>
      <c r="V314" s="261">
        <v>225000</v>
      </c>
      <c r="W314" s="204">
        <f t="shared" si="329"/>
        <v>42750</v>
      </c>
      <c r="X314" s="204">
        <f t="shared" si="330"/>
        <v>4819500</v>
      </c>
      <c r="Y314" s="204"/>
      <c r="Z314" s="204">
        <f t="shared" si="336"/>
        <v>0</v>
      </c>
      <c r="AA314" s="204">
        <f t="shared" si="337"/>
        <v>0</v>
      </c>
      <c r="AC314" s="200">
        <f t="shared" si="338"/>
        <v>0</v>
      </c>
      <c r="AD314" s="201">
        <f t="shared" si="339"/>
        <v>0</v>
      </c>
      <c r="AE314" s="164">
        <f t="shared" si="340"/>
        <v>322438</v>
      </c>
      <c r="AF314" s="163">
        <f t="shared" si="349"/>
        <v>61263</v>
      </c>
      <c r="AG314" s="163">
        <f t="shared" si="341"/>
        <v>6906618</v>
      </c>
      <c r="AH314" s="163">
        <f t="shared" si="301"/>
        <v>279561</v>
      </c>
      <c r="AI314" s="163">
        <f t="shared" si="342"/>
        <v>53117</v>
      </c>
      <c r="AJ314" s="328">
        <f t="shared" si="343"/>
        <v>5988204</v>
      </c>
      <c r="AK314" s="286"/>
      <c r="AL314" s="162">
        <f t="shared" si="290"/>
        <v>250469</v>
      </c>
      <c r="AM314" s="163">
        <f t="shared" si="315"/>
        <v>47589</v>
      </c>
      <c r="AN314" s="163">
        <f t="shared" si="310"/>
        <v>5365044</v>
      </c>
      <c r="AO314" s="163">
        <f t="shared" si="350"/>
        <v>279561</v>
      </c>
      <c r="AP314" s="163">
        <f t="shared" si="344"/>
        <v>53117</v>
      </c>
      <c r="AQ314" s="163">
        <f t="shared" si="323"/>
        <v>5988204</v>
      </c>
      <c r="AR314" s="260"/>
      <c r="AS314" s="290">
        <f t="shared" si="311"/>
        <v>0</v>
      </c>
      <c r="AT314" s="165"/>
      <c r="AU314" s="164">
        <f t="shared" si="324"/>
        <v>322438</v>
      </c>
      <c r="AV314" s="162">
        <f t="shared" si="316"/>
        <v>61263</v>
      </c>
      <c r="AW314" s="163">
        <f t="shared" si="312"/>
        <v>6906618</v>
      </c>
      <c r="AX314" s="163">
        <f t="shared" si="331"/>
        <v>264684</v>
      </c>
      <c r="AY314" s="163">
        <f t="shared" si="345"/>
        <v>50290</v>
      </c>
      <c r="AZ314" s="163">
        <f t="shared" si="325"/>
        <v>5669532</v>
      </c>
      <c r="BA314" s="260"/>
      <c r="BB314" s="291">
        <f t="shared" si="313"/>
        <v>71969</v>
      </c>
      <c r="BD314" s="163" cm="1">
        <f t="array" ref="BD314">+ROUND(AVERAGE(SMALL((G314,M314,Y314),{1;2})),0)</f>
        <v>250469</v>
      </c>
      <c r="BE314" s="163">
        <f t="shared" si="264"/>
        <v>47589</v>
      </c>
      <c r="BF314" s="163">
        <v>0</v>
      </c>
      <c r="BG314" s="163" cm="1">
        <f t="array" ref="BG314">+ROUND(AVERAGE(SMALL((J314,P314,V314,AB314),{1;2})),0)</f>
        <v>211750</v>
      </c>
      <c r="BH314" s="163">
        <f t="shared" si="346"/>
        <v>40233</v>
      </c>
      <c r="BI314" s="163">
        <f t="shared" si="326"/>
        <v>4535694</v>
      </c>
      <c r="BK314" s="166">
        <f t="shared" si="296"/>
        <v>178500</v>
      </c>
      <c r="BL314" s="167">
        <f t="shared" si="304"/>
        <v>33915</v>
      </c>
      <c r="BM314" s="296">
        <f t="shared" si="354"/>
        <v>3823470</v>
      </c>
      <c r="BN314" s="166">
        <f t="shared" si="351"/>
        <v>211750</v>
      </c>
      <c r="BO314" s="167">
        <f t="shared" si="347"/>
        <v>40233</v>
      </c>
      <c r="BP314" s="296">
        <f t="shared" si="327"/>
        <v>4535694</v>
      </c>
      <c r="BR314" s="168">
        <f t="shared" si="297"/>
        <v>101780</v>
      </c>
      <c r="BS314" s="169">
        <f t="shared" si="321"/>
        <v>148689</v>
      </c>
      <c r="BT314" s="170">
        <f t="shared" si="322"/>
        <v>352249</v>
      </c>
      <c r="BU314" s="168">
        <f t="shared" si="332"/>
        <v>118197</v>
      </c>
      <c r="BV314" s="169">
        <f t="shared" si="333"/>
        <v>161364</v>
      </c>
      <c r="BW314" s="170">
        <f t="shared" si="334"/>
        <v>397758</v>
      </c>
    </row>
    <row r="315" spans="2:75" s="131" customFormat="1" ht="39" customHeight="1" x14ac:dyDescent="0.25">
      <c r="B315" s="334">
        <v>295</v>
      </c>
      <c r="C315" s="505"/>
      <c r="D315" s="206" t="s">
        <v>159</v>
      </c>
      <c r="E315" s="505"/>
      <c r="F315" s="206">
        <v>6</v>
      </c>
      <c r="G315" s="204">
        <v>436406</v>
      </c>
      <c r="H315" s="200">
        <f t="shared" si="318"/>
        <v>82917</v>
      </c>
      <c r="I315" s="201">
        <f t="shared" si="319"/>
        <v>3115938</v>
      </c>
      <c r="J315" s="243">
        <v>551547</v>
      </c>
      <c r="K315" s="212">
        <f t="shared" si="276"/>
        <v>104794</v>
      </c>
      <c r="L315" s="254">
        <f t="shared" si="277"/>
        <v>3938046</v>
      </c>
      <c r="M315" s="131">
        <v>178500</v>
      </c>
      <c r="N315" s="131">
        <f t="shared" si="278"/>
        <v>51765</v>
      </c>
      <c r="O315" s="131">
        <f t="shared" si="335"/>
        <v>1071000</v>
      </c>
      <c r="P315" s="257">
        <f t="shared" si="328"/>
        <v>198500</v>
      </c>
      <c r="Q315" s="201">
        <f t="shared" si="281"/>
        <v>37715</v>
      </c>
      <c r="R315" s="201">
        <v>1191000</v>
      </c>
      <c r="V315" s="261">
        <v>225000</v>
      </c>
      <c r="W315" s="204">
        <f t="shared" si="329"/>
        <v>42750</v>
      </c>
      <c r="X315" s="204">
        <f t="shared" si="330"/>
        <v>1606500</v>
      </c>
      <c r="Y315" s="204">
        <v>349216</v>
      </c>
      <c r="Z315" s="204">
        <f t="shared" si="336"/>
        <v>66351</v>
      </c>
      <c r="AA315" s="204">
        <f t="shared" si="337"/>
        <v>2493402</v>
      </c>
      <c r="AB315" s="201">
        <v>391286</v>
      </c>
      <c r="AC315" s="200">
        <f t="shared" si="338"/>
        <v>74344</v>
      </c>
      <c r="AD315" s="201">
        <f t="shared" si="339"/>
        <v>2793780</v>
      </c>
      <c r="AE315" s="164">
        <f t="shared" si="340"/>
        <v>392811</v>
      </c>
      <c r="AF315" s="163">
        <f t="shared" si="349"/>
        <v>74634</v>
      </c>
      <c r="AG315" s="163">
        <f t="shared" si="341"/>
        <v>2804670</v>
      </c>
      <c r="AH315" s="163">
        <f t="shared" si="301"/>
        <v>341583</v>
      </c>
      <c r="AI315" s="163">
        <f t="shared" si="342"/>
        <v>64901</v>
      </c>
      <c r="AJ315" s="328">
        <f t="shared" si="343"/>
        <v>2438904</v>
      </c>
      <c r="AK315" s="286"/>
      <c r="AL315" s="162">
        <f t="shared" si="290"/>
        <v>321374</v>
      </c>
      <c r="AM315" s="163">
        <f t="shared" si="315"/>
        <v>61061</v>
      </c>
      <c r="AN315" s="163">
        <f t="shared" si="310"/>
        <v>2294610</v>
      </c>
      <c r="AO315" s="163">
        <f t="shared" si="350"/>
        <v>341583</v>
      </c>
      <c r="AP315" s="163">
        <f t="shared" si="344"/>
        <v>64901</v>
      </c>
      <c r="AQ315" s="163">
        <f t="shared" si="323"/>
        <v>2438904</v>
      </c>
      <c r="AR315" s="260"/>
      <c r="AS315" s="290">
        <f t="shared" si="311"/>
        <v>46022</v>
      </c>
      <c r="AT315" s="165"/>
      <c r="AU315" s="164">
        <f t="shared" si="324"/>
        <v>390384</v>
      </c>
      <c r="AV315" s="162">
        <f t="shared" si="316"/>
        <v>74173</v>
      </c>
      <c r="AW315" s="163">
        <f t="shared" si="312"/>
        <v>2787342</v>
      </c>
      <c r="AX315" s="163">
        <f t="shared" si="331"/>
        <v>313332</v>
      </c>
      <c r="AY315" s="163">
        <f t="shared" si="345"/>
        <v>59533</v>
      </c>
      <c r="AZ315" s="163">
        <f t="shared" si="325"/>
        <v>2237190</v>
      </c>
      <c r="BA315" s="260"/>
      <c r="BB315" s="291">
        <f t="shared" si="313"/>
        <v>172548</v>
      </c>
      <c r="BD315" s="163" cm="1">
        <f t="array" ref="BD315">+ROUND(AVERAGE(SMALL((G315,M315,Y315),{1;2})),0)</f>
        <v>263858</v>
      </c>
      <c r="BE315" s="163">
        <f t="shared" si="264"/>
        <v>50133</v>
      </c>
      <c r="BF315" s="163">
        <f t="shared" ref="BF315:BF334" si="355">ROUND((BD315+BE315)*F315,0)</f>
        <v>1883946</v>
      </c>
      <c r="BG315" s="163" cm="1">
        <f t="array" ref="BG315">+ROUND(AVERAGE(SMALL((J315,P315,V315,AB315),{1;2})),0)</f>
        <v>211750</v>
      </c>
      <c r="BH315" s="163">
        <f t="shared" si="346"/>
        <v>40233</v>
      </c>
      <c r="BI315" s="163">
        <f t="shared" si="326"/>
        <v>1511898</v>
      </c>
      <c r="BK315" s="166">
        <f t="shared" si="296"/>
        <v>263858</v>
      </c>
      <c r="BL315" s="167">
        <f t="shared" si="304"/>
        <v>50133</v>
      </c>
      <c r="BM315" s="296">
        <f t="shared" si="354"/>
        <v>1883946</v>
      </c>
      <c r="BN315" s="166">
        <f t="shared" si="351"/>
        <v>271595</v>
      </c>
      <c r="BO315" s="167">
        <f t="shared" si="347"/>
        <v>51603</v>
      </c>
      <c r="BP315" s="296">
        <f t="shared" si="327"/>
        <v>1939188</v>
      </c>
      <c r="BR315" s="168">
        <f t="shared" si="297"/>
        <v>131188</v>
      </c>
      <c r="BS315" s="169">
        <f t="shared" si="321"/>
        <v>190186</v>
      </c>
      <c r="BT315" s="170">
        <f t="shared" si="322"/>
        <v>452562</v>
      </c>
      <c r="BU315" s="168">
        <f t="shared" si="332"/>
        <v>163930</v>
      </c>
      <c r="BV315" s="169">
        <f t="shared" si="333"/>
        <v>177653</v>
      </c>
      <c r="BW315" s="170">
        <f t="shared" si="334"/>
        <v>505513</v>
      </c>
    </row>
    <row r="316" spans="2:75" s="131" customFormat="1" ht="39" customHeight="1" x14ac:dyDescent="0.25">
      <c r="B316" s="334">
        <v>296</v>
      </c>
      <c r="C316" s="505"/>
      <c r="D316" s="206" t="s">
        <v>160</v>
      </c>
      <c r="E316" s="505"/>
      <c r="F316" s="206">
        <v>9</v>
      </c>
      <c r="G316" s="204">
        <v>312637</v>
      </c>
      <c r="H316" s="200">
        <f t="shared" si="318"/>
        <v>59401</v>
      </c>
      <c r="I316" s="201">
        <f t="shared" si="319"/>
        <v>3348342</v>
      </c>
      <c r="J316" s="243">
        <v>406601</v>
      </c>
      <c r="K316" s="212">
        <f t="shared" si="276"/>
        <v>77254</v>
      </c>
      <c r="L316" s="254">
        <f t="shared" si="277"/>
        <v>4354695</v>
      </c>
      <c r="M316" s="131">
        <v>178500</v>
      </c>
      <c r="N316" s="131">
        <f t="shared" si="278"/>
        <v>51765</v>
      </c>
      <c r="O316" s="131">
        <f t="shared" si="335"/>
        <v>1606500</v>
      </c>
      <c r="P316" s="257">
        <f t="shared" si="328"/>
        <v>198500</v>
      </c>
      <c r="Q316" s="201">
        <f t="shared" si="281"/>
        <v>37715</v>
      </c>
      <c r="R316" s="201">
        <v>1786500</v>
      </c>
      <c r="V316" s="261">
        <v>165000</v>
      </c>
      <c r="W316" s="204">
        <f t="shared" si="329"/>
        <v>31350</v>
      </c>
      <c r="X316" s="204">
        <f t="shared" si="330"/>
        <v>1767150</v>
      </c>
      <c r="Y316" s="204">
        <v>250175</v>
      </c>
      <c r="Z316" s="204">
        <f t="shared" si="336"/>
        <v>47533</v>
      </c>
      <c r="AA316" s="204">
        <f t="shared" si="337"/>
        <v>2679372</v>
      </c>
      <c r="AB316" s="201">
        <v>333560</v>
      </c>
      <c r="AC316" s="200">
        <f t="shared" si="338"/>
        <v>63376</v>
      </c>
      <c r="AD316" s="201">
        <f t="shared" si="339"/>
        <v>3572424</v>
      </c>
      <c r="AE316" s="164">
        <f t="shared" si="340"/>
        <v>281406</v>
      </c>
      <c r="AF316" s="163">
        <f t="shared" si="349"/>
        <v>53467</v>
      </c>
      <c r="AG316" s="163">
        <f t="shared" si="341"/>
        <v>3013857</v>
      </c>
      <c r="AH316" s="163">
        <f t="shared" si="301"/>
        <v>275915</v>
      </c>
      <c r="AI316" s="163">
        <f t="shared" si="342"/>
        <v>52424</v>
      </c>
      <c r="AJ316" s="328">
        <f t="shared" si="343"/>
        <v>2955051</v>
      </c>
      <c r="AK316" s="286"/>
      <c r="AL316" s="162">
        <f t="shared" si="290"/>
        <v>247104</v>
      </c>
      <c r="AM316" s="163">
        <f t="shared" si="315"/>
        <v>46950</v>
      </c>
      <c r="AN316" s="163">
        <f t="shared" si="310"/>
        <v>2646486</v>
      </c>
      <c r="AO316" s="163">
        <f t="shared" si="350"/>
        <v>275915</v>
      </c>
      <c r="AP316" s="163">
        <f t="shared" si="344"/>
        <v>52424</v>
      </c>
      <c r="AQ316" s="163">
        <f t="shared" si="323"/>
        <v>2955051</v>
      </c>
      <c r="AR316" s="260"/>
      <c r="AS316" s="290">
        <f t="shared" si="311"/>
        <v>32969</v>
      </c>
      <c r="AT316" s="165"/>
      <c r="AU316" s="164">
        <f t="shared" si="324"/>
        <v>279668</v>
      </c>
      <c r="AV316" s="162">
        <f t="shared" si="316"/>
        <v>53137</v>
      </c>
      <c r="AW316" s="163">
        <f t="shared" si="312"/>
        <v>2995245</v>
      </c>
      <c r="AX316" s="163">
        <f t="shared" si="331"/>
        <v>258165</v>
      </c>
      <c r="AY316" s="163">
        <f t="shared" si="345"/>
        <v>49051</v>
      </c>
      <c r="AZ316" s="163">
        <f t="shared" si="325"/>
        <v>2764944</v>
      </c>
      <c r="BA316" s="260"/>
      <c r="BB316" s="291">
        <f t="shared" si="313"/>
        <v>98299</v>
      </c>
      <c r="BD316" s="163" cm="1">
        <f t="array" ref="BD316">+ROUND(AVERAGE(SMALL((G316,M316,Y316),{1;2})),0)</f>
        <v>214338</v>
      </c>
      <c r="BE316" s="163">
        <f t="shared" si="264"/>
        <v>40724</v>
      </c>
      <c r="BF316" s="163">
        <f t="shared" si="355"/>
        <v>2295558</v>
      </c>
      <c r="BG316" s="163" cm="1">
        <f t="array" ref="BG316">+ROUND(AVERAGE(SMALL((J316,P316,V316,AB316),{1;2})),0)</f>
        <v>181750</v>
      </c>
      <c r="BH316" s="163">
        <f t="shared" si="346"/>
        <v>34533</v>
      </c>
      <c r="BI316" s="163">
        <f t="shared" si="326"/>
        <v>1946547</v>
      </c>
      <c r="BK316" s="166">
        <f t="shared" si="296"/>
        <v>214338</v>
      </c>
      <c r="BL316" s="167">
        <f t="shared" si="304"/>
        <v>40724</v>
      </c>
      <c r="BM316" s="296">
        <f t="shared" si="354"/>
        <v>2295558</v>
      </c>
      <c r="BN316" s="166">
        <f t="shared" si="351"/>
        <v>232353</v>
      </c>
      <c r="BO316" s="167">
        <f t="shared" si="347"/>
        <v>44147</v>
      </c>
      <c r="BP316" s="296">
        <f t="shared" si="327"/>
        <v>2488500</v>
      </c>
      <c r="BR316" s="168">
        <f t="shared" si="297"/>
        <v>67121</v>
      </c>
      <c r="BS316" s="169">
        <f t="shared" si="321"/>
        <v>179983</v>
      </c>
      <c r="BT316" s="170">
        <f t="shared" si="322"/>
        <v>314225</v>
      </c>
      <c r="BU316" s="168">
        <f t="shared" si="332"/>
        <v>113574</v>
      </c>
      <c r="BV316" s="169">
        <f t="shared" si="333"/>
        <v>162341</v>
      </c>
      <c r="BW316" s="170">
        <f t="shared" si="334"/>
        <v>389489</v>
      </c>
    </row>
    <row r="317" spans="2:75" s="131" customFormat="1" ht="39" customHeight="1" x14ac:dyDescent="0.25">
      <c r="B317" s="334">
        <v>297</v>
      </c>
      <c r="C317" s="505"/>
      <c r="D317" s="206" t="s">
        <v>161</v>
      </c>
      <c r="E317" s="505"/>
      <c r="F317" s="206">
        <v>22</v>
      </c>
      <c r="G317" s="204">
        <v>253520</v>
      </c>
      <c r="H317" s="200">
        <f t="shared" si="318"/>
        <v>48169</v>
      </c>
      <c r="I317" s="201">
        <f t="shared" si="319"/>
        <v>6637158</v>
      </c>
      <c r="J317" s="243">
        <v>355872</v>
      </c>
      <c r="K317" s="212">
        <f t="shared" si="276"/>
        <v>67616</v>
      </c>
      <c r="L317" s="254">
        <f t="shared" si="277"/>
        <v>9316736</v>
      </c>
      <c r="M317" s="131">
        <v>181668</v>
      </c>
      <c r="N317" s="131">
        <f t="shared" si="278"/>
        <v>52684</v>
      </c>
      <c r="O317" s="131">
        <f t="shared" si="335"/>
        <v>3996696</v>
      </c>
      <c r="P317" s="257">
        <f t="shared" si="328"/>
        <v>201668</v>
      </c>
      <c r="Q317" s="201">
        <f t="shared" si="281"/>
        <v>38317</v>
      </c>
      <c r="R317" s="201">
        <v>4436700</v>
      </c>
      <c r="V317" s="261">
        <v>98000</v>
      </c>
      <c r="W317" s="204">
        <f t="shared" si="329"/>
        <v>18620</v>
      </c>
      <c r="X317" s="204">
        <f t="shared" si="330"/>
        <v>2565640</v>
      </c>
      <c r="Y317" s="204">
        <v>202869</v>
      </c>
      <c r="Z317" s="204">
        <f t="shared" si="336"/>
        <v>38545</v>
      </c>
      <c r="AA317" s="204">
        <f t="shared" si="337"/>
        <v>5311108</v>
      </c>
      <c r="AB317" s="201">
        <v>239680</v>
      </c>
      <c r="AC317" s="200">
        <f t="shared" si="338"/>
        <v>45539</v>
      </c>
      <c r="AD317" s="201">
        <f t="shared" si="339"/>
        <v>6274818</v>
      </c>
      <c r="AE317" s="164">
        <f t="shared" si="340"/>
        <v>228195</v>
      </c>
      <c r="AF317" s="163">
        <f t="shared" si="349"/>
        <v>43357</v>
      </c>
      <c r="AG317" s="163">
        <f t="shared" si="341"/>
        <v>5974144</v>
      </c>
      <c r="AH317" s="163">
        <f t="shared" ref="AH317:AH333" si="356">ROUND(AVERAGE(A317,J317,P317,V317,AB317),0)</f>
        <v>223805</v>
      </c>
      <c r="AI317" s="163">
        <f t="shared" si="342"/>
        <v>42523</v>
      </c>
      <c r="AJ317" s="328">
        <f t="shared" si="343"/>
        <v>5859216</v>
      </c>
      <c r="AK317" s="286"/>
      <c r="AL317" s="162">
        <f t="shared" si="290"/>
        <v>212686</v>
      </c>
      <c r="AM317" s="163">
        <f t="shared" si="315"/>
        <v>40410</v>
      </c>
      <c r="AN317" s="163">
        <f t="shared" si="310"/>
        <v>5568112</v>
      </c>
      <c r="AO317" s="163">
        <f t="shared" si="350"/>
        <v>223805</v>
      </c>
      <c r="AP317" s="163">
        <f t="shared" si="344"/>
        <v>42523</v>
      </c>
      <c r="AQ317" s="163">
        <f t="shared" si="323"/>
        <v>5859216</v>
      </c>
      <c r="AR317" s="260"/>
      <c r="AS317" s="290">
        <f t="shared" si="311"/>
        <v>26735</v>
      </c>
      <c r="AT317" s="165"/>
      <c r="AU317" s="164">
        <f t="shared" si="324"/>
        <v>226785</v>
      </c>
      <c r="AV317" s="162">
        <f t="shared" si="316"/>
        <v>43089</v>
      </c>
      <c r="AW317" s="163">
        <f t="shared" si="312"/>
        <v>5937228</v>
      </c>
      <c r="AX317" s="163">
        <f t="shared" si="331"/>
        <v>202627</v>
      </c>
      <c r="AY317" s="163">
        <f t="shared" si="345"/>
        <v>38499</v>
      </c>
      <c r="AZ317" s="163">
        <f t="shared" si="325"/>
        <v>5304772</v>
      </c>
      <c r="BA317" s="260"/>
      <c r="BB317" s="291">
        <f t="shared" si="313"/>
        <v>61251</v>
      </c>
      <c r="BD317" s="163" cm="1">
        <f t="array" ref="BD317">+ROUND(AVERAGE(SMALL((G317,M317,Y317),{1;2})),0)</f>
        <v>192269</v>
      </c>
      <c r="BE317" s="163">
        <f t="shared" si="264"/>
        <v>36531</v>
      </c>
      <c r="BF317" s="163">
        <f t="shared" si="355"/>
        <v>5033600</v>
      </c>
      <c r="BG317" s="163" cm="1">
        <f t="array" ref="BG317">+ROUND(AVERAGE(SMALL((J317,P317,V317,AB317),{1;2})),0)</f>
        <v>149834</v>
      </c>
      <c r="BH317" s="163">
        <f t="shared" si="346"/>
        <v>28468</v>
      </c>
      <c r="BI317" s="163">
        <f t="shared" si="326"/>
        <v>3922644</v>
      </c>
      <c r="BK317" s="166">
        <f t="shared" si="296"/>
        <v>192269</v>
      </c>
      <c r="BL317" s="167">
        <f t="shared" si="304"/>
        <v>36531</v>
      </c>
      <c r="BM317" s="296">
        <f t="shared" si="354"/>
        <v>5033600</v>
      </c>
      <c r="BN317" s="166">
        <f>ROUND(AVERAGE(G317,P317,AB317),0)</f>
        <v>231623</v>
      </c>
      <c r="BO317" s="167">
        <f t="shared" si="347"/>
        <v>44008</v>
      </c>
      <c r="BP317" s="296">
        <f t="shared" si="327"/>
        <v>6063882</v>
      </c>
      <c r="BR317" s="168">
        <f t="shared" si="297"/>
        <v>36918</v>
      </c>
      <c r="BS317" s="169">
        <f t="shared" si="321"/>
        <v>175768</v>
      </c>
      <c r="BT317" s="170">
        <f t="shared" si="322"/>
        <v>249604</v>
      </c>
      <c r="BU317" s="168">
        <f t="shared" si="332"/>
        <v>106475</v>
      </c>
      <c r="BV317" s="169">
        <f t="shared" si="333"/>
        <v>117330</v>
      </c>
      <c r="BW317" s="170">
        <f t="shared" si="334"/>
        <v>330280</v>
      </c>
    </row>
    <row r="318" spans="2:75" s="131" customFormat="1" ht="39" customHeight="1" x14ac:dyDescent="0.25">
      <c r="B318" s="334">
        <v>298</v>
      </c>
      <c r="C318" s="505"/>
      <c r="D318" s="206" t="s">
        <v>162</v>
      </c>
      <c r="E318" s="505"/>
      <c r="F318" s="206">
        <v>14</v>
      </c>
      <c r="G318" s="204">
        <v>364268</v>
      </c>
      <c r="H318" s="200">
        <f t="shared" si="318"/>
        <v>69211</v>
      </c>
      <c r="I318" s="201">
        <f t="shared" si="319"/>
        <v>6068706</v>
      </c>
      <c r="J318" s="243">
        <v>468895</v>
      </c>
      <c r="K318" s="212">
        <f t="shared" si="276"/>
        <v>89090</v>
      </c>
      <c r="L318" s="254">
        <f t="shared" si="277"/>
        <v>7811790</v>
      </c>
      <c r="M318" s="131">
        <v>178500</v>
      </c>
      <c r="N318" s="131">
        <f t="shared" si="278"/>
        <v>51765</v>
      </c>
      <c r="O318" s="131">
        <f t="shared" si="335"/>
        <v>2499000</v>
      </c>
      <c r="P318" s="257">
        <f t="shared" si="328"/>
        <v>198500</v>
      </c>
      <c r="Q318" s="201">
        <f t="shared" si="281"/>
        <v>37715</v>
      </c>
      <c r="R318" s="201">
        <v>2779000</v>
      </c>
      <c r="V318" s="261">
        <v>201000</v>
      </c>
      <c r="W318" s="204">
        <f t="shared" si="329"/>
        <v>38190</v>
      </c>
      <c r="X318" s="204">
        <f t="shared" si="330"/>
        <v>3348660</v>
      </c>
      <c r="Y318" s="204">
        <v>291490</v>
      </c>
      <c r="Z318" s="204">
        <f t="shared" si="336"/>
        <v>55383</v>
      </c>
      <c r="AA318" s="204">
        <f t="shared" si="337"/>
        <v>4856222</v>
      </c>
      <c r="AB318" s="201">
        <v>279098</v>
      </c>
      <c r="AC318" s="200">
        <f t="shared" si="338"/>
        <v>53029</v>
      </c>
      <c r="AD318" s="201">
        <f t="shared" si="339"/>
        <v>4649778</v>
      </c>
      <c r="AE318" s="164">
        <f t="shared" si="340"/>
        <v>327879</v>
      </c>
      <c r="AF318" s="163">
        <f t="shared" si="349"/>
        <v>62297</v>
      </c>
      <c r="AG318" s="163">
        <f t="shared" si="341"/>
        <v>5462464</v>
      </c>
      <c r="AH318" s="163">
        <f t="shared" si="356"/>
        <v>286873</v>
      </c>
      <c r="AI318" s="163">
        <f t="shared" si="342"/>
        <v>54506</v>
      </c>
      <c r="AJ318" s="328">
        <f t="shared" si="343"/>
        <v>4779306</v>
      </c>
      <c r="AK318" s="286"/>
      <c r="AL318" s="162">
        <f t="shared" si="290"/>
        <v>278086</v>
      </c>
      <c r="AM318" s="163">
        <f t="shared" si="315"/>
        <v>52836</v>
      </c>
      <c r="AN318" s="163">
        <f t="shared" si="310"/>
        <v>4632908</v>
      </c>
      <c r="AO318" s="163">
        <f t="shared" si="350"/>
        <v>286873</v>
      </c>
      <c r="AP318" s="163">
        <f t="shared" si="344"/>
        <v>54506</v>
      </c>
      <c r="AQ318" s="163">
        <f t="shared" si="323"/>
        <v>4779306</v>
      </c>
      <c r="AR318" s="260"/>
      <c r="AS318" s="290">
        <f t="shared" si="311"/>
        <v>38415</v>
      </c>
      <c r="AT318" s="165"/>
      <c r="AU318" s="164">
        <f t="shared" si="324"/>
        <v>325853</v>
      </c>
      <c r="AV318" s="162">
        <f t="shared" si="316"/>
        <v>61912</v>
      </c>
      <c r="AW318" s="163">
        <f t="shared" si="312"/>
        <v>5428710</v>
      </c>
      <c r="AX318" s="163">
        <f t="shared" si="331"/>
        <v>268811</v>
      </c>
      <c r="AY318" s="163">
        <f t="shared" si="345"/>
        <v>51074</v>
      </c>
      <c r="AZ318" s="163">
        <f t="shared" si="325"/>
        <v>4478390</v>
      </c>
      <c r="BA318" s="260"/>
      <c r="BB318" s="291">
        <f t="shared" si="313"/>
        <v>129273</v>
      </c>
      <c r="BD318" s="163" cm="1">
        <f t="array" ref="BD318">+ROUND(AVERAGE(SMALL((G318,M318,Y318),{1;2})),0)</f>
        <v>234995</v>
      </c>
      <c r="BE318" s="163">
        <f t="shared" si="264"/>
        <v>44649</v>
      </c>
      <c r="BF318" s="163">
        <f t="shared" si="355"/>
        <v>3915016</v>
      </c>
      <c r="BG318" s="163" cm="1">
        <f t="array" ref="BG318">+ROUND(AVERAGE(SMALL((J318,P318,V318,AB318),{1;2})),0)</f>
        <v>199750</v>
      </c>
      <c r="BH318" s="163">
        <f t="shared" si="346"/>
        <v>37953</v>
      </c>
      <c r="BI318" s="163">
        <f t="shared" si="326"/>
        <v>3327842</v>
      </c>
      <c r="BK318" s="166">
        <f t="shared" si="296"/>
        <v>234995</v>
      </c>
      <c r="BL318" s="167">
        <f t="shared" si="304"/>
        <v>44649</v>
      </c>
      <c r="BM318" s="296">
        <f t="shared" si="354"/>
        <v>3915016</v>
      </c>
      <c r="BN318" s="166">
        <f>ROUND(AVERAGE(G318,P318,AB318),0)</f>
        <v>280622</v>
      </c>
      <c r="BO318" s="167">
        <f t="shared" si="347"/>
        <v>53318</v>
      </c>
      <c r="BP318" s="296">
        <f t="shared" si="327"/>
        <v>4675160</v>
      </c>
      <c r="BR318" s="168">
        <f t="shared" si="297"/>
        <v>93607</v>
      </c>
      <c r="BS318" s="169">
        <f>+AL318-BR318</f>
        <v>184479</v>
      </c>
      <c r="BT318" s="170">
        <f t="shared" si="322"/>
        <v>371693</v>
      </c>
      <c r="BU318" s="168">
        <f t="shared" si="332"/>
        <v>126986</v>
      </c>
      <c r="BV318" s="169">
        <f t="shared" si="333"/>
        <v>159887</v>
      </c>
      <c r="BW318" s="170">
        <f t="shared" si="334"/>
        <v>413859</v>
      </c>
    </row>
    <row r="319" spans="2:75" s="131" customFormat="1" ht="39" customHeight="1" x14ac:dyDescent="0.25">
      <c r="B319" s="334">
        <v>299</v>
      </c>
      <c r="C319" s="505"/>
      <c r="D319" s="206" t="s">
        <v>163</v>
      </c>
      <c r="E319" s="505"/>
      <c r="F319" s="206">
        <v>16</v>
      </c>
      <c r="G319" s="204">
        <v>286954</v>
      </c>
      <c r="H319" s="200">
        <f t="shared" si="318"/>
        <v>54521</v>
      </c>
      <c r="I319" s="201">
        <f t="shared" si="319"/>
        <v>5463600</v>
      </c>
      <c r="J319" s="243">
        <v>381649</v>
      </c>
      <c r="K319" s="212">
        <f t="shared" si="276"/>
        <v>72513</v>
      </c>
      <c r="L319" s="254">
        <f t="shared" si="277"/>
        <v>7266592</v>
      </c>
      <c r="M319" s="131">
        <v>178500</v>
      </c>
      <c r="N319" s="131">
        <f t="shared" si="278"/>
        <v>51765</v>
      </c>
      <c r="O319" s="131">
        <f t="shared" si="335"/>
        <v>2856000</v>
      </c>
      <c r="P319" s="257">
        <f t="shared" si="328"/>
        <v>198500</v>
      </c>
      <c r="Q319" s="201">
        <f t="shared" si="281"/>
        <v>37715</v>
      </c>
      <c r="R319" s="201">
        <v>3176000</v>
      </c>
      <c r="V319" s="261">
        <v>150000</v>
      </c>
      <c r="W319" s="204">
        <f t="shared" si="329"/>
        <v>28500</v>
      </c>
      <c r="X319" s="204">
        <f t="shared" si="330"/>
        <v>2856000</v>
      </c>
      <c r="Y319" s="204">
        <v>229623</v>
      </c>
      <c r="Z319" s="204">
        <f t="shared" si="336"/>
        <v>43628</v>
      </c>
      <c r="AA319" s="204">
        <f t="shared" si="337"/>
        <v>4372016</v>
      </c>
      <c r="AB319" s="201">
        <v>263805</v>
      </c>
      <c r="AC319" s="200">
        <f t="shared" si="338"/>
        <v>50123</v>
      </c>
      <c r="AD319" s="201">
        <f t="shared" si="339"/>
        <v>5022848</v>
      </c>
      <c r="AE319" s="164">
        <f t="shared" si="340"/>
        <v>258289</v>
      </c>
      <c r="AF319" s="163">
        <f t="shared" si="349"/>
        <v>49075</v>
      </c>
      <c r="AG319" s="163">
        <f t="shared" si="341"/>
        <v>4917824</v>
      </c>
      <c r="AH319" s="163">
        <f t="shared" si="356"/>
        <v>248489</v>
      </c>
      <c r="AI319" s="163">
        <f t="shared" si="342"/>
        <v>47213</v>
      </c>
      <c r="AJ319" s="328">
        <f t="shared" si="343"/>
        <v>4731232</v>
      </c>
      <c r="AK319" s="286"/>
      <c r="AL319" s="162">
        <f t="shared" si="290"/>
        <v>231692</v>
      </c>
      <c r="AM319" s="163">
        <f t="shared" si="315"/>
        <v>44021</v>
      </c>
      <c r="AN319" s="163">
        <f t="shared" si="310"/>
        <v>4411408</v>
      </c>
      <c r="AO319" s="163">
        <f t="shared" si="350"/>
        <v>248489</v>
      </c>
      <c r="AP319" s="163">
        <f t="shared" si="344"/>
        <v>47213</v>
      </c>
      <c r="AQ319" s="163">
        <f t="shared" si="323"/>
        <v>4731232</v>
      </c>
      <c r="AR319" s="260"/>
      <c r="AS319" s="290">
        <f t="shared" si="311"/>
        <v>30261</v>
      </c>
      <c r="AT319" s="165"/>
      <c r="AU319" s="164">
        <f t="shared" si="324"/>
        <v>256693</v>
      </c>
      <c r="AV319" s="162">
        <f t="shared" si="316"/>
        <v>48772</v>
      </c>
      <c r="AW319" s="163">
        <f t="shared" si="312"/>
        <v>4887440</v>
      </c>
      <c r="AX319" s="163">
        <f t="shared" si="331"/>
        <v>233991</v>
      </c>
      <c r="AY319" s="163">
        <f t="shared" si="345"/>
        <v>44458</v>
      </c>
      <c r="AZ319" s="163">
        <f t="shared" si="325"/>
        <v>4455184</v>
      </c>
      <c r="BA319" s="260"/>
      <c r="BB319" s="291">
        <f t="shared" si="313"/>
        <v>82892</v>
      </c>
      <c r="BD319" s="163" cm="1">
        <f t="array" ref="BD319">+ROUND(AVERAGE(SMALL((G319,M319,Y319),{1;2})),0)</f>
        <v>204062</v>
      </c>
      <c r="BE319" s="163">
        <f t="shared" ref="BE319:BE334" si="357">+ROUND(BD319*19%,0)</f>
        <v>38772</v>
      </c>
      <c r="BF319" s="163">
        <f t="shared" si="355"/>
        <v>3885344</v>
      </c>
      <c r="BG319" s="163" cm="1">
        <f t="array" ref="BG319">+ROUND(AVERAGE(SMALL((J319,P319,V319,AB319),{1;2})),0)</f>
        <v>174250</v>
      </c>
      <c r="BH319" s="163">
        <f t="shared" si="346"/>
        <v>33108</v>
      </c>
      <c r="BI319" s="163">
        <f t="shared" si="326"/>
        <v>3317728</v>
      </c>
      <c r="BK319" s="166">
        <f t="shared" si="296"/>
        <v>204062</v>
      </c>
      <c r="BL319" s="167">
        <f t="shared" si="304"/>
        <v>38772</v>
      </c>
      <c r="BM319" s="296">
        <f t="shared" si="354"/>
        <v>3885344</v>
      </c>
      <c r="BN319" s="166">
        <f t="shared" ref="BN319" si="358">ROUND(AVERAGE(G319,P319,AB319),0)</f>
        <v>249753</v>
      </c>
      <c r="BO319" s="167">
        <f t="shared" si="347"/>
        <v>47453</v>
      </c>
      <c r="BP319" s="296">
        <f t="shared" si="327"/>
        <v>4755296</v>
      </c>
      <c r="BR319" s="168">
        <f t="shared" si="297"/>
        <v>54257</v>
      </c>
      <c r="BS319" s="169">
        <f t="shared" si="321"/>
        <v>177435</v>
      </c>
      <c r="BT319" s="170">
        <f t="shared" si="322"/>
        <v>285949</v>
      </c>
      <c r="BU319" s="168">
        <f t="shared" si="332"/>
        <v>100275</v>
      </c>
      <c r="BV319" s="169">
        <f t="shared" si="333"/>
        <v>148214</v>
      </c>
      <c r="BW319" s="170">
        <f t="shared" si="334"/>
        <v>348764</v>
      </c>
    </row>
    <row r="320" spans="2:75" s="131" customFormat="1" ht="39" customHeight="1" x14ac:dyDescent="0.25">
      <c r="B320" s="334">
        <v>300</v>
      </c>
      <c r="C320" s="505"/>
      <c r="D320" s="206" t="s">
        <v>164</v>
      </c>
      <c r="E320" s="505"/>
      <c r="F320" s="206">
        <v>14</v>
      </c>
      <c r="G320" s="204">
        <v>273404</v>
      </c>
      <c r="H320" s="200">
        <f t="shared" si="318"/>
        <v>51947</v>
      </c>
      <c r="I320" s="201">
        <f t="shared" si="319"/>
        <v>4554914</v>
      </c>
      <c r="J320" s="243">
        <v>355744</v>
      </c>
      <c r="K320" s="212">
        <f t="shared" si="276"/>
        <v>67591</v>
      </c>
      <c r="L320" s="254">
        <f t="shared" si="277"/>
        <v>5926690</v>
      </c>
      <c r="M320" s="131">
        <v>178500</v>
      </c>
      <c r="N320" s="131">
        <f t="shared" si="278"/>
        <v>51765</v>
      </c>
      <c r="O320" s="131">
        <f t="shared" si="335"/>
        <v>2499000</v>
      </c>
      <c r="P320" s="257">
        <f t="shared" si="328"/>
        <v>198500</v>
      </c>
      <c r="Q320" s="201">
        <f t="shared" si="281"/>
        <v>37715</v>
      </c>
      <c r="R320" s="201">
        <v>2779000</v>
      </c>
      <c r="V320" s="261"/>
      <c r="W320" s="204">
        <f t="shared" si="329"/>
        <v>0</v>
      </c>
      <c r="X320" s="204">
        <f t="shared" si="330"/>
        <v>0</v>
      </c>
      <c r="Y320" s="204">
        <v>218779</v>
      </c>
      <c r="Z320" s="204">
        <f t="shared" si="336"/>
        <v>41568</v>
      </c>
      <c r="AA320" s="204">
        <f t="shared" si="337"/>
        <v>3644858</v>
      </c>
      <c r="AB320" s="201">
        <v>255590</v>
      </c>
      <c r="AC320" s="200">
        <f t="shared" si="338"/>
        <v>48562</v>
      </c>
      <c r="AD320" s="201">
        <f t="shared" si="339"/>
        <v>4258128</v>
      </c>
      <c r="AE320" s="164">
        <f t="shared" si="340"/>
        <v>246092</v>
      </c>
      <c r="AF320" s="163">
        <f t="shared" si="349"/>
        <v>46757</v>
      </c>
      <c r="AG320" s="163">
        <f t="shared" si="341"/>
        <v>4099886</v>
      </c>
      <c r="AH320" s="163">
        <f t="shared" si="356"/>
        <v>269945</v>
      </c>
      <c r="AI320" s="163">
        <f t="shared" si="342"/>
        <v>51290</v>
      </c>
      <c r="AJ320" s="328">
        <f t="shared" si="343"/>
        <v>4497290</v>
      </c>
      <c r="AK320" s="286"/>
      <c r="AL320" s="162">
        <f t="shared" si="290"/>
        <v>223561</v>
      </c>
      <c r="AM320" s="163">
        <f t="shared" si="315"/>
        <v>42477</v>
      </c>
      <c r="AN320" s="163">
        <f t="shared" si="310"/>
        <v>3724532</v>
      </c>
      <c r="AO320" s="163">
        <f t="shared" si="350"/>
        <v>269945</v>
      </c>
      <c r="AP320" s="163">
        <f t="shared" si="344"/>
        <v>51290</v>
      </c>
      <c r="AQ320" s="163">
        <f t="shared" si="323"/>
        <v>4497290</v>
      </c>
      <c r="AR320" s="260"/>
      <c r="AS320" s="290">
        <f t="shared" si="311"/>
        <v>28833</v>
      </c>
      <c r="AT320" s="165"/>
      <c r="AU320" s="164">
        <f t="shared" si="324"/>
        <v>244571</v>
      </c>
      <c r="AV320" s="162">
        <f t="shared" si="316"/>
        <v>46468</v>
      </c>
      <c r="AW320" s="163">
        <f t="shared" si="312"/>
        <v>4074546</v>
      </c>
      <c r="AX320" s="163">
        <f t="shared" si="331"/>
        <v>262309</v>
      </c>
      <c r="AY320" s="163">
        <f t="shared" si="345"/>
        <v>49839</v>
      </c>
      <c r="AZ320" s="163">
        <f t="shared" si="325"/>
        <v>4370072</v>
      </c>
      <c r="BA320" s="260"/>
      <c r="BB320" s="291">
        <f t="shared" si="313"/>
        <v>74764</v>
      </c>
      <c r="BD320" s="163" cm="1">
        <f t="array" ref="BD320">+ROUND(AVERAGE(SMALL((G320,M320,Y320),{1;2})),0)</f>
        <v>198640</v>
      </c>
      <c r="BE320" s="163">
        <f t="shared" si="357"/>
        <v>37742</v>
      </c>
      <c r="BF320" s="163">
        <f t="shared" si="355"/>
        <v>3309348</v>
      </c>
      <c r="BG320" s="163" cm="1">
        <f t="array" ref="BG320">+ROUND(AVERAGE(SMALL((J320,P320,V320,AB320),{1;2})),0)</f>
        <v>227045</v>
      </c>
      <c r="BH320" s="163">
        <f t="shared" si="346"/>
        <v>43139</v>
      </c>
      <c r="BI320" s="163">
        <f t="shared" si="326"/>
        <v>3782576</v>
      </c>
      <c r="BK320" s="166">
        <f t="shared" si="296"/>
        <v>198640</v>
      </c>
      <c r="BL320" s="167">
        <f t="shared" si="304"/>
        <v>37742</v>
      </c>
      <c r="BM320" s="296">
        <f t="shared" si="354"/>
        <v>3309348</v>
      </c>
      <c r="BN320" s="166">
        <f>ROUND(AVERAGE(G320,AB320),0)</f>
        <v>264497</v>
      </c>
      <c r="BO320" s="167">
        <f t="shared" si="347"/>
        <v>50254</v>
      </c>
      <c r="BP320" s="296">
        <f t="shared" si="327"/>
        <v>4406514</v>
      </c>
      <c r="BR320" s="168">
        <f t="shared" si="297"/>
        <v>47632</v>
      </c>
      <c r="BS320" s="169">
        <f t="shared" si="321"/>
        <v>175929</v>
      </c>
      <c r="BT320" s="170">
        <f t="shared" si="322"/>
        <v>271193</v>
      </c>
      <c r="BU320" s="168">
        <f t="shared" si="332"/>
        <v>79599</v>
      </c>
      <c r="BV320" s="169">
        <f t="shared" si="333"/>
        <v>190346</v>
      </c>
      <c r="BW320" s="170">
        <f t="shared" si="334"/>
        <v>349544</v>
      </c>
    </row>
    <row r="321" spans="2:75" s="131" customFormat="1" ht="39" customHeight="1" x14ac:dyDescent="0.25">
      <c r="B321" s="334">
        <v>301</v>
      </c>
      <c r="C321" s="505"/>
      <c r="D321" s="206" t="s">
        <v>165</v>
      </c>
      <c r="E321" s="505"/>
      <c r="F321" s="206">
        <v>20</v>
      </c>
      <c r="G321" s="204">
        <v>221515</v>
      </c>
      <c r="H321" s="200">
        <f t="shared" si="318"/>
        <v>42088</v>
      </c>
      <c r="I321" s="201">
        <f t="shared" si="319"/>
        <v>5272060</v>
      </c>
      <c r="J321" s="243">
        <v>298667</v>
      </c>
      <c r="K321" s="212">
        <f t="shared" si="276"/>
        <v>56747</v>
      </c>
      <c r="L321" s="254">
        <f t="shared" si="277"/>
        <v>7108280</v>
      </c>
      <c r="M321" s="131">
        <v>178500</v>
      </c>
      <c r="N321" s="131">
        <f t="shared" si="278"/>
        <v>51765</v>
      </c>
      <c r="O321" s="131">
        <f t="shared" si="335"/>
        <v>3570000</v>
      </c>
      <c r="P321" s="257">
        <f t="shared" si="328"/>
        <v>198500</v>
      </c>
      <c r="Q321" s="201">
        <f t="shared" si="281"/>
        <v>37715</v>
      </c>
      <c r="R321" s="201">
        <v>3970000</v>
      </c>
      <c r="V321" s="261">
        <v>119500</v>
      </c>
      <c r="W321" s="204">
        <f t="shared" si="329"/>
        <v>22705</v>
      </c>
      <c r="X321" s="204">
        <f t="shared" si="330"/>
        <v>2844100</v>
      </c>
      <c r="Y321" s="204">
        <v>177259</v>
      </c>
      <c r="Z321" s="204">
        <f t="shared" si="336"/>
        <v>33679</v>
      </c>
      <c r="AA321" s="204">
        <f t="shared" si="337"/>
        <v>4218760</v>
      </c>
      <c r="AB321" s="201">
        <v>206182</v>
      </c>
      <c r="AC321" s="200">
        <f t="shared" si="338"/>
        <v>39175</v>
      </c>
      <c r="AD321" s="201">
        <f t="shared" si="339"/>
        <v>4907140</v>
      </c>
      <c r="AE321" s="164">
        <f t="shared" si="340"/>
        <v>199387</v>
      </c>
      <c r="AF321" s="163">
        <f t="shared" si="349"/>
        <v>37884</v>
      </c>
      <c r="AG321" s="163">
        <f t="shared" si="341"/>
        <v>4745420</v>
      </c>
      <c r="AH321" s="163">
        <f t="shared" si="356"/>
        <v>205712</v>
      </c>
      <c r="AI321" s="163">
        <f t="shared" si="342"/>
        <v>39085</v>
      </c>
      <c r="AJ321" s="328">
        <f t="shared" si="343"/>
        <v>4895940</v>
      </c>
      <c r="AK321" s="286"/>
      <c r="AL321" s="162">
        <f t="shared" si="290"/>
        <v>192425</v>
      </c>
      <c r="AM321" s="163">
        <f t="shared" si="315"/>
        <v>36561</v>
      </c>
      <c r="AN321" s="163">
        <f t="shared" si="310"/>
        <v>4579720</v>
      </c>
      <c r="AO321" s="163">
        <f t="shared" si="350"/>
        <v>205712</v>
      </c>
      <c r="AP321" s="163">
        <f t="shared" si="344"/>
        <v>39085</v>
      </c>
      <c r="AQ321" s="163">
        <f t="shared" si="323"/>
        <v>4895940</v>
      </c>
      <c r="AR321" s="260"/>
      <c r="AS321" s="290">
        <f t="shared" si="311"/>
        <v>23360</v>
      </c>
      <c r="AT321" s="165"/>
      <c r="AU321" s="164">
        <f t="shared" si="324"/>
        <v>198155</v>
      </c>
      <c r="AV321" s="162">
        <f t="shared" si="316"/>
        <v>37649</v>
      </c>
      <c r="AW321" s="163">
        <f t="shared" si="312"/>
        <v>4716080</v>
      </c>
      <c r="AX321" s="163">
        <f t="shared" si="331"/>
        <v>195498</v>
      </c>
      <c r="AY321" s="163">
        <f t="shared" si="345"/>
        <v>37145</v>
      </c>
      <c r="AZ321" s="163">
        <f t="shared" si="325"/>
        <v>4652860</v>
      </c>
      <c r="BA321" s="260"/>
      <c r="BB321" s="291">
        <f t="shared" si="313"/>
        <v>43635</v>
      </c>
      <c r="BD321" s="163" cm="1">
        <f t="array" ref="BD321">+ROUND(AVERAGE(SMALL((G321,M321,Y321),{1;2})),0)</f>
        <v>177880</v>
      </c>
      <c r="BE321" s="163">
        <f t="shared" si="357"/>
        <v>33797</v>
      </c>
      <c r="BF321" s="163">
        <f t="shared" si="355"/>
        <v>4233540</v>
      </c>
      <c r="BG321" s="163" cm="1">
        <f t="array" ref="BG321">+ROUND(AVERAGE(SMALL((J321,P321,V321,AB321),{1;2})),0)</f>
        <v>159000</v>
      </c>
      <c r="BH321" s="163">
        <f t="shared" si="346"/>
        <v>30210</v>
      </c>
      <c r="BI321" s="163">
        <f t="shared" si="326"/>
        <v>3784200</v>
      </c>
      <c r="BK321" s="166">
        <f t="shared" si="296"/>
        <v>177880</v>
      </c>
      <c r="BL321" s="167">
        <f t="shared" si="304"/>
        <v>33797</v>
      </c>
      <c r="BM321" s="296">
        <f t="shared" si="354"/>
        <v>4233540</v>
      </c>
      <c r="BN321" s="166">
        <f>ROUND(AVERAGE(G321,P321,AB321),0)</f>
        <v>208732</v>
      </c>
      <c r="BO321" s="167">
        <f t="shared" si="347"/>
        <v>39659</v>
      </c>
      <c r="BP321" s="296">
        <f t="shared" si="327"/>
        <v>4967820</v>
      </c>
      <c r="BR321" s="168">
        <f t="shared" si="297"/>
        <v>25201</v>
      </c>
      <c r="BS321" s="169">
        <f t="shared" si="321"/>
        <v>167224</v>
      </c>
      <c r="BT321" s="170">
        <f t="shared" si="322"/>
        <v>217626</v>
      </c>
      <c r="BU321" s="168">
        <f>ROUND(STDEVA(J321,P321,V321,AB321),0)</f>
        <v>73315</v>
      </c>
      <c r="BV321" s="169">
        <f t="shared" si="333"/>
        <v>132397</v>
      </c>
      <c r="BW321" s="170">
        <f t="shared" si="334"/>
        <v>279027</v>
      </c>
    </row>
    <row r="322" spans="2:75" s="131" customFormat="1" ht="39" customHeight="1" x14ac:dyDescent="0.25">
      <c r="B322" s="334">
        <v>302</v>
      </c>
      <c r="C322" s="505"/>
      <c r="D322" s="206" t="s">
        <v>166</v>
      </c>
      <c r="E322" s="505"/>
      <c r="F322" s="206">
        <v>27</v>
      </c>
      <c r="G322" s="204">
        <v>214063</v>
      </c>
      <c r="H322" s="200">
        <f t="shared" si="318"/>
        <v>40672</v>
      </c>
      <c r="I322" s="201">
        <f t="shared" si="319"/>
        <v>6877845</v>
      </c>
      <c r="J322" s="243">
        <v>290469</v>
      </c>
      <c r="K322" s="212">
        <f t="shared" si="276"/>
        <v>55189</v>
      </c>
      <c r="L322" s="254">
        <f t="shared" si="277"/>
        <v>9332766</v>
      </c>
      <c r="M322" s="131">
        <v>178500</v>
      </c>
      <c r="N322" s="131">
        <f t="shared" si="278"/>
        <v>51765</v>
      </c>
      <c r="O322" s="131">
        <f t="shared" si="335"/>
        <v>4819500</v>
      </c>
      <c r="P322" s="257">
        <f t="shared" si="328"/>
        <v>198500</v>
      </c>
      <c r="Q322" s="201">
        <f t="shared" si="281"/>
        <v>37715</v>
      </c>
      <c r="R322" s="201">
        <v>5359500</v>
      </c>
      <c r="V322" s="261">
        <v>135000</v>
      </c>
      <c r="W322" s="204">
        <f t="shared" si="329"/>
        <v>25650</v>
      </c>
      <c r="X322" s="204">
        <f t="shared" si="330"/>
        <v>4337550</v>
      </c>
      <c r="Y322" s="204">
        <v>171295</v>
      </c>
      <c r="Z322" s="204">
        <f t="shared" si="336"/>
        <v>32546</v>
      </c>
      <c r="AA322" s="204">
        <f t="shared" si="337"/>
        <v>5503707</v>
      </c>
      <c r="AB322" s="201">
        <v>197588</v>
      </c>
      <c r="AC322" s="200">
        <f t="shared" si="338"/>
        <v>37542</v>
      </c>
      <c r="AD322" s="201">
        <f t="shared" si="339"/>
        <v>6348510</v>
      </c>
      <c r="AE322" s="164">
        <f t="shared" si="340"/>
        <v>192679</v>
      </c>
      <c r="AF322" s="163">
        <f t="shared" si="349"/>
        <v>36609</v>
      </c>
      <c r="AG322" s="163">
        <f t="shared" si="341"/>
        <v>6190776</v>
      </c>
      <c r="AH322" s="163">
        <f t="shared" si="356"/>
        <v>205389</v>
      </c>
      <c r="AI322" s="163">
        <f t="shared" si="342"/>
        <v>39024</v>
      </c>
      <c r="AJ322" s="328">
        <f t="shared" si="343"/>
        <v>6599151</v>
      </c>
      <c r="AK322" s="286"/>
      <c r="AL322" s="162">
        <f t="shared" si="290"/>
        <v>187953</v>
      </c>
      <c r="AM322" s="163">
        <f t="shared" si="315"/>
        <v>35711</v>
      </c>
      <c r="AN322" s="163">
        <f t="shared" si="310"/>
        <v>6038928</v>
      </c>
      <c r="AO322" s="163">
        <f t="shared" si="350"/>
        <v>205389</v>
      </c>
      <c r="AP322" s="163">
        <f t="shared" si="344"/>
        <v>39024</v>
      </c>
      <c r="AQ322" s="163">
        <f t="shared" si="323"/>
        <v>6599151</v>
      </c>
      <c r="AR322" s="260"/>
      <c r="AS322" s="290">
        <f t="shared" si="311"/>
        <v>22574</v>
      </c>
      <c r="AT322" s="165"/>
      <c r="AU322" s="164">
        <f t="shared" si="324"/>
        <v>191489</v>
      </c>
      <c r="AV322" s="162">
        <f t="shared" si="316"/>
        <v>36383</v>
      </c>
      <c r="AW322" s="163">
        <f t="shared" si="312"/>
        <v>6152544</v>
      </c>
      <c r="AX322" s="163">
        <f t="shared" si="331"/>
        <v>198033</v>
      </c>
      <c r="AY322" s="163">
        <f t="shared" si="345"/>
        <v>37626</v>
      </c>
      <c r="AZ322" s="163">
        <f t="shared" si="325"/>
        <v>6362793</v>
      </c>
      <c r="BA322" s="260"/>
      <c r="BB322" s="291">
        <f t="shared" si="313"/>
        <v>39165</v>
      </c>
      <c r="BD322" s="163" cm="1">
        <f t="array" ref="BD322">+ROUND(AVERAGE(SMALL((G322,M322,Y322),{1;2})),0)</f>
        <v>174898</v>
      </c>
      <c r="BE322" s="163">
        <f t="shared" si="357"/>
        <v>33231</v>
      </c>
      <c r="BF322" s="163">
        <f t="shared" si="355"/>
        <v>5619483</v>
      </c>
      <c r="BG322" s="163" cm="1">
        <f t="array" ref="BG322">+ROUND(AVERAGE(SMALL((J322,P322,V322,AB322),{1;2})),0)</f>
        <v>166294</v>
      </c>
      <c r="BH322" s="163">
        <f t="shared" si="346"/>
        <v>31596</v>
      </c>
      <c r="BI322" s="163">
        <f t="shared" si="326"/>
        <v>5343030</v>
      </c>
      <c r="BK322" s="166">
        <f t="shared" si="296"/>
        <v>174898</v>
      </c>
      <c r="BL322" s="167">
        <f t="shared" si="304"/>
        <v>33231</v>
      </c>
      <c r="BM322" s="296">
        <f t="shared" si="354"/>
        <v>5619483</v>
      </c>
      <c r="BN322" s="166">
        <f t="shared" ref="BN322" si="359">ROUND(AVERAGE(G322,P322,AB322),0)</f>
        <v>203384</v>
      </c>
      <c r="BO322" s="167">
        <f t="shared" si="347"/>
        <v>38643</v>
      </c>
      <c r="BP322" s="296">
        <f t="shared" si="327"/>
        <v>6534729</v>
      </c>
      <c r="BR322" s="168">
        <f t="shared" si="297"/>
        <v>22897</v>
      </c>
      <c r="BS322" s="169">
        <f t="shared" si="321"/>
        <v>165056</v>
      </c>
      <c r="BT322" s="170">
        <f t="shared" si="322"/>
        <v>210850</v>
      </c>
      <c r="BU322" s="168">
        <f t="shared" si="332"/>
        <v>64035</v>
      </c>
      <c r="BV322" s="169">
        <f t="shared" si="333"/>
        <v>141354</v>
      </c>
      <c r="BW322" s="170">
        <f t="shared" si="334"/>
        <v>269424</v>
      </c>
    </row>
    <row r="323" spans="2:75" s="131" customFormat="1" ht="39" customHeight="1" x14ac:dyDescent="0.25">
      <c r="B323" s="334">
        <v>303</v>
      </c>
      <c r="C323" s="505"/>
      <c r="D323" s="206" t="s">
        <v>167</v>
      </c>
      <c r="E323" s="505"/>
      <c r="F323" s="206">
        <v>24</v>
      </c>
      <c r="G323" s="204">
        <v>301569</v>
      </c>
      <c r="H323" s="200">
        <f t="shared" si="318"/>
        <v>57298</v>
      </c>
      <c r="I323" s="201">
        <f t="shared" si="319"/>
        <v>8612808</v>
      </c>
      <c r="J323" s="243">
        <v>386726</v>
      </c>
      <c r="K323" s="212">
        <f t="shared" si="276"/>
        <v>73478</v>
      </c>
      <c r="L323" s="254">
        <f t="shared" si="277"/>
        <v>11044896</v>
      </c>
      <c r="M323" s="131">
        <v>178500</v>
      </c>
      <c r="N323" s="131">
        <f t="shared" si="278"/>
        <v>51765</v>
      </c>
      <c r="O323" s="131">
        <f t="shared" si="335"/>
        <v>4284000</v>
      </c>
      <c r="P323" s="257">
        <f t="shared" si="328"/>
        <v>198500</v>
      </c>
      <c r="Q323" s="201">
        <f t="shared" si="281"/>
        <v>37715</v>
      </c>
      <c r="R323" s="201">
        <v>4764000</v>
      </c>
      <c r="V323" s="261">
        <v>150000</v>
      </c>
      <c r="W323" s="204">
        <f t="shared" si="329"/>
        <v>28500</v>
      </c>
      <c r="X323" s="204">
        <f t="shared" si="330"/>
        <v>4284000</v>
      </c>
      <c r="Y323" s="204">
        <v>241318</v>
      </c>
      <c r="Z323" s="204">
        <f t="shared" si="336"/>
        <v>45850</v>
      </c>
      <c r="AA323" s="204">
        <f t="shared" si="337"/>
        <v>6892032</v>
      </c>
      <c r="AB323" s="201">
        <v>267611</v>
      </c>
      <c r="AC323" s="200">
        <f t="shared" si="338"/>
        <v>50846</v>
      </c>
      <c r="AD323" s="201">
        <f t="shared" si="339"/>
        <v>7642968</v>
      </c>
      <c r="AE323" s="164">
        <f t="shared" si="340"/>
        <v>271444</v>
      </c>
      <c r="AF323" s="163">
        <f t="shared" si="349"/>
        <v>51574</v>
      </c>
      <c r="AG323" s="163">
        <f t="shared" si="341"/>
        <v>7752432</v>
      </c>
      <c r="AH323" s="163">
        <f t="shared" si="356"/>
        <v>250709</v>
      </c>
      <c r="AI323" s="163">
        <f t="shared" si="342"/>
        <v>47635</v>
      </c>
      <c r="AJ323" s="328">
        <f t="shared" si="343"/>
        <v>7160256</v>
      </c>
      <c r="AK323" s="286"/>
      <c r="AL323" s="162">
        <f t="shared" si="290"/>
        <v>240462</v>
      </c>
      <c r="AM323" s="163">
        <f t="shared" si="315"/>
        <v>45688</v>
      </c>
      <c r="AN323" s="163">
        <f t="shared" si="310"/>
        <v>6867600</v>
      </c>
      <c r="AO323" s="163">
        <f t="shared" si="350"/>
        <v>250709</v>
      </c>
      <c r="AP323" s="163">
        <f t="shared" si="344"/>
        <v>47635</v>
      </c>
      <c r="AQ323" s="163">
        <f t="shared" si="323"/>
        <v>7160256</v>
      </c>
      <c r="AR323" s="260"/>
      <c r="AS323" s="290">
        <f t="shared" si="311"/>
        <v>31802</v>
      </c>
      <c r="AT323" s="165"/>
      <c r="AU323" s="164">
        <f t="shared" si="324"/>
        <v>269767</v>
      </c>
      <c r="AV323" s="162">
        <f t="shared" si="316"/>
        <v>51256</v>
      </c>
      <c r="AW323" s="163">
        <f t="shared" si="312"/>
        <v>7704552</v>
      </c>
      <c r="AX323" s="163">
        <f t="shared" si="331"/>
        <v>235608</v>
      </c>
      <c r="AY323" s="163">
        <f t="shared" si="345"/>
        <v>44766</v>
      </c>
      <c r="AZ323" s="163">
        <f t="shared" si="325"/>
        <v>6728976</v>
      </c>
      <c r="BA323" s="260"/>
      <c r="BB323" s="291">
        <f t="shared" si="313"/>
        <v>91660</v>
      </c>
      <c r="BD323" s="163" cm="1">
        <f t="array" ref="BD323">+ROUND(AVERAGE(SMALL((G323,M323,Y323),{1;2})),0)</f>
        <v>209909</v>
      </c>
      <c r="BE323" s="163">
        <f t="shared" si="357"/>
        <v>39883</v>
      </c>
      <c r="BF323" s="163">
        <f t="shared" si="355"/>
        <v>5995008</v>
      </c>
      <c r="BG323" s="163" cm="1">
        <f t="array" ref="BG323">+ROUND(AVERAGE(SMALL((J323,P323,V323,AB323),{1;2})),0)</f>
        <v>174250</v>
      </c>
      <c r="BH323" s="163">
        <f t="shared" si="346"/>
        <v>33108</v>
      </c>
      <c r="BI323" s="163">
        <f t="shared" si="326"/>
        <v>4976592</v>
      </c>
      <c r="BK323" s="166">
        <f t="shared" si="296"/>
        <v>209909</v>
      </c>
      <c r="BL323" s="167">
        <f t="shared" si="304"/>
        <v>39883</v>
      </c>
      <c r="BM323" s="296">
        <f t="shared" si="354"/>
        <v>5995008</v>
      </c>
      <c r="BN323" s="166">
        <f>ROUND(AVERAGE(G323,P323,V323,AB323),0)</f>
        <v>229420</v>
      </c>
      <c r="BO323" s="167">
        <f t="shared" si="347"/>
        <v>43590</v>
      </c>
      <c r="BP323" s="296">
        <f t="shared" si="327"/>
        <v>6552240</v>
      </c>
      <c r="BR323" s="168">
        <f t="shared" si="297"/>
        <v>61539</v>
      </c>
      <c r="BS323" s="169">
        <f t="shared" si="321"/>
        <v>178923</v>
      </c>
      <c r="BT323" s="170">
        <f t="shared" si="322"/>
        <v>302001</v>
      </c>
      <c r="BU323" s="168">
        <f t="shared" si="332"/>
        <v>102720</v>
      </c>
      <c r="BV323" s="169">
        <f t="shared" si="333"/>
        <v>147989</v>
      </c>
      <c r="BW323" s="170">
        <f t="shared" si="334"/>
        <v>353429</v>
      </c>
    </row>
    <row r="324" spans="2:75" s="131" customFormat="1" ht="39" customHeight="1" x14ac:dyDescent="0.25">
      <c r="B324" s="334">
        <v>304</v>
      </c>
      <c r="C324" s="505"/>
      <c r="D324" s="206" t="s">
        <v>168</v>
      </c>
      <c r="E324" s="505"/>
      <c r="F324" s="206">
        <v>15</v>
      </c>
      <c r="G324" s="204">
        <v>271781</v>
      </c>
      <c r="H324" s="200">
        <f t="shared" si="318"/>
        <v>51638</v>
      </c>
      <c r="I324" s="201">
        <f t="shared" si="319"/>
        <v>4851285</v>
      </c>
      <c r="J324" s="243">
        <v>364959</v>
      </c>
      <c r="K324" s="212">
        <f t="shared" si="276"/>
        <v>69342</v>
      </c>
      <c r="L324" s="254">
        <f>ROUND((J324+K324)*F324,0)</f>
        <v>6514515</v>
      </c>
      <c r="M324" s="131">
        <v>178500</v>
      </c>
      <c r="N324" s="131">
        <f t="shared" si="278"/>
        <v>51765</v>
      </c>
      <c r="O324" s="131">
        <f t="shared" si="335"/>
        <v>2677500</v>
      </c>
      <c r="P324" s="257">
        <f t="shared" si="328"/>
        <v>198500</v>
      </c>
      <c r="Q324" s="201">
        <f t="shared" si="281"/>
        <v>37715</v>
      </c>
      <c r="R324" s="201">
        <v>2977500</v>
      </c>
      <c r="V324" s="261">
        <v>165000</v>
      </c>
      <c r="W324" s="204">
        <f t="shared" si="329"/>
        <v>31350</v>
      </c>
      <c r="X324" s="204">
        <f t="shared" si="330"/>
        <v>2945250</v>
      </c>
      <c r="Y324" s="204">
        <v>217481</v>
      </c>
      <c r="Z324" s="204">
        <f t="shared" si="336"/>
        <v>41321</v>
      </c>
      <c r="AA324" s="204">
        <f t="shared" si="337"/>
        <v>3882030</v>
      </c>
      <c r="AB324" s="201">
        <v>254292</v>
      </c>
      <c r="AC324" s="200">
        <f t="shared" si="338"/>
        <v>48315</v>
      </c>
      <c r="AD324" s="201">
        <f t="shared" si="339"/>
        <v>4539105</v>
      </c>
      <c r="AE324" s="164">
        <f t="shared" si="340"/>
        <v>244631</v>
      </c>
      <c r="AF324" s="163">
        <f t="shared" si="349"/>
        <v>46480</v>
      </c>
      <c r="AG324" s="163">
        <f t="shared" si="341"/>
        <v>4366665</v>
      </c>
      <c r="AH324" s="163">
        <f t="shared" si="356"/>
        <v>245688</v>
      </c>
      <c r="AI324" s="163">
        <f t="shared" si="342"/>
        <v>46681</v>
      </c>
      <c r="AJ324" s="328">
        <f t="shared" si="343"/>
        <v>4385535</v>
      </c>
      <c r="AK324" s="286"/>
      <c r="AL324" s="162">
        <f t="shared" si="290"/>
        <v>222587</v>
      </c>
      <c r="AM324" s="163">
        <f t="shared" si="315"/>
        <v>42292</v>
      </c>
      <c r="AN324" s="163">
        <f t="shared" si="310"/>
        <v>3973185</v>
      </c>
      <c r="AO324" s="163">
        <f t="shared" si="350"/>
        <v>245688</v>
      </c>
      <c r="AP324" s="163">
        <f t="shared" si="344"/>
        <v>46681</v>
      </c>
      <c r="AQ324" s="163">
        <f t="shared" si="323"/>
        <v>4385535</v>
      </c>
      <c r="AR324" s="260"/>
      <c r="AS324" s="290">
        <f t="shared" si="311"/>
        <v>28661</v>
      </c>
      <c r="AT324" s="165"/>
      <c r="AU324" s="164">
        <f t="shared" si="324"/>
        <v>243120</v>
      </c>
      <c r="AV324" s="162">
        <f t="shared" si="316"/>
        <v>46193</v>
      </c>
      <c r="AW324" s="163">
        <f t="shared" si="312"/>
        <v>4339695</v>
      </c>
      <c r="AX324" s="163">
        <f t="shared" si="331"/>
        <v>234804</v>
      </c>
      <c r="AY324" s="163">
        <f t="shared" si="345"/>
        <v>44613</v>
      </c>
      <c r="AZ324" s="163">
        <f t="shared" si="325"/>
        <v>4191255</v>
      </c>
      <c r="BA324" s="260"/>
      <c r="BB324" s="291">
        <f t="shared" si="313"/>
        <v>73790</v>
      </c>
      <c r="BD324" s="163" cm="1">
        <f t="array" ref="BD324">+ROUND(AVERAGE(SMALL((G324,M324,Y324),{1;2})),0)</f>
        <v>197991</v>
      </c>
      <c r="BE324" s="163">
        <f t="shared" si="357"/>
        <v>37618</v>
      </c>
      <c r="BF324" s="163">
        <f t="shared" si="355"/>
        <v>3534135</v>
      </c>
      <c r="BG324" s="163" cm="1">
        <f t="array" ref="BG324">+ROUND(AVERAGE(SMALL((J324,P324,V324,AB324),{1;2})),0)</f>
        <v>181750</v>
      </c>
      <c r="BH324" s="163">
        <f t="shared" si="346"/>
        <v>34533</v>
      </c>
      <c r="BI324" s="163">
        <f t="shared" si="326"/>
        <v>3244245</v>
      </c>
      <c r="BK324" s="346">
        <f t="shared" si="296"/>
        <v>197991</v>
      </c>
      <c r="BL324" s="347">
        <f t="shared" si="304"/>
        <v>37618</v>
      </c>
      <c r="BM324" s="348">
        <f t="shared" si="354"/>
        <v>3534135</v>
      </c>
      <c r="BN324" s="346">
        <f t="shared" si="351"/>
        <v>205931</v>
      </c>
      <c r="BO324" s="167">
        <f t="shared" si="347"/>
        <v>39127</v>
      </c>
      <c r="BP324" s="296">
        <f t="shared" si="327"/>
        <v>3675870</v>
      </c>
      <c r="BR324" s="168">
        <f t="shared" si="297"/>
        <v>46850</v>
      </c>
      <c r="BS324" s="169">
        <f t="shared" si="321"/>
        <v>175737</v>
      </c>
      <c r="BT324" s="170">
        <f t="shared" si="322"/>
        <v>269437</v>
      </c>
      <c r="BU324" s="168">
        <f t="shared" si="332"/>
        <v>87630</v>
      </c>
      <c r="BV324" s="169">
        <f t="shared" si="333"/>
        <v>158058</v>
      </c>
      <c r="BW324" s="170">
        <f t="shared" si="334"/>
        <v>333318</v>
      </c>
    </row>
    <row r="325" spans="2:75" s="131" customFormat="1" ht="39" customHeight="1" x14ac:dyDescent="0.25">
      <c r="B325" s="334">
        <v>305</v>
      </c>
      <c r="C325" s="505"/>
      <c r="D325" s="206" t="s">
        <v>169</v>
      </c>
      <c r="E325" s="505"/>
      <c r="F325" s="206">
        <v>17</v>
      </c>
      <c r="G325" s="204">
        <v>233047</v>
      </c>
      <c r="H325" s="200">
        <f t="shared" si="318"/>
        <v>44279</v>
      </c>
      <c r="I325" s="201">
        <f t="shared" si="319"/>
        <v>4714542</v>
      </c>
      <c r="J325" s="243">
        <v>327852</v>
      </c>
      <c r="K325" s="212">
        <f t="shared" si="276"/>
        <v>62292</v>
      </c>
      <c r="L325" s="254">
        <f t="shared" si="277"/>
        <v>6632448</v>
      </c>
      <c r="M325" s="131">
        <v>178500</v>
      </c>
      <c r="N325" s="131">
        <f t="shared" si="278"/>
        <v>51765</v>
      </c>
      <c r="O325" s="131">
        <f t="shared" si="335"/>
        <v>3034500</v>
      </c>
      <c r="P325" s="257">
        <f t="shared" si="328"/>
        <v>198500</v>
      </c>
      <c r="Q325" s="201">
        <f t="shared" si="281"/>
        <v>37715</v>
      </c>
      <c r="R325" s="201">
        <v>3374500</v>
      </c>
      <c r="V325" s="261">
        <v>135000</v>
      </c>
      <c r="W325" s="204">
        <f t="shared" si="329"/>
        <v>25650</v>
      </c>
      <c r="X325" s="204">
        <f t="shared" si="330"/>
        <v>2731050</v>
      </c>
      <c r="Y325" s="204">
        <v>186487</v>
      </c>
      <c r="Z325" s="204">
        <f t="shared" si="336"/>
        <v>35433</v>
      </c>
      <c r="AA325" s="204">
        <f t="shared" si="337"/>
        <v>3772640</v>
      </c>
      <c r="AB325" s="201">
        <v>218039</v>
      </c>
      <c r="AC325" s="200">
        <f t="shared" si="338"/>
        <v>41427</v>
      </c>
      <c r="AD325" s="201">
        <f t="shared" si="339"/>
        <v>4410922</v>
      </c>
      <c r="AE325" s="164">
        <f t="shared" si="340"/>
        <v>209767</v>
      </c>
      <c r="AF325" s="163">
        <f t="shared" si="349"/>
        <v>39856</v>
      </c>
      <c r="AG325" s="163">
        <f t="shared" si="341"/>
        <v>4243591</v>
      </c>
      <c r="AH325" s="163">
        <f t="shared" si="356"/>
        <v>219848</v>
      </c>
      <c r="AI325" s="163">
        <f t="shared" si="342"/>
        <v>41771</v>
      </c>
      <c r="AJ325" s="328">
        <f t="shared" si="343"/>
        <v>4447523</v>
      </c>
      <c r="AK325" s="286"/>
      <c r="AL325" s="162">
        <f t="shared" si="290"/>
        <v>199345</v>
      </c>
      <c r="AM325" s="163">
        <f t="shared" si="315"/>
        <v>37876</v>
      </c>
      <c r="AN325" s="163">
        <f t="shared" si="310"/>
        <v>4032757</v>
      </c>
      <c r="AO325" s="163">
        <f t="shared" si="350"/>
        <v>219848</v>
      </c>
      <c r="AP325" s="163">
        <f t="shared" si="344"/>
        <v>41771</v>
      </c>
      <c r="AQ325" s="163">
        <f t="shared" si="323"/>
        <v>4447523</v>
      </c>
      <c r="AR325" s="260"/>
      <c r="AS325" s="290">
        <f t="shared" si="311"/>
        <v>24576</v>
      </c>
      <c r="AT325" s="165"/>
      <c r="AU325" s="164">
        <f t="shared" si="324"/>
        <v>208471</v>
      </c>
      <c r="AV325" s="162">
        <f t="shared" si="316"/>
        <v>39609</v>
      </c>
      <c r="AW325" s="163">
        <f t="shared" si="312"/>
        <v>4217360</v>
      </c>
      <c r="AX325" s="163">
        <f t="shared" si="331"/>
        <v>209207</v>
      </c>
      <c r="AY325" s="163">
        <f t="shared" si="345"/>
        <v>39749</v>
      </c>
      <c r="AZ325" s="163">
        <f t="shared" si="325"/>
        <v>4232252</v>
      </c>
      <c r="BA325" s="260"/>
      <c r="BB325" s="291">
        <f t="shared" si="313"/>
        <v>50553</v>
      </c>
      <c r="BD325" s="163" cm="1">
        <f t="array" ref="BD325">+ROUND(AVERAGE(SMALL((G325,M325,Y325),{1;2})),0)</f>
        <v>182494</v>
      </c>
      <c r="BE325" s="163">
        <f t="shared" si="357"/>
        <v>34674</v>
      </c>
      <c r="BF325" s="163">
        <f t="shared" si="355"/>
        <v>3691856</v>
      </c>
      <c r="BG325" s="163" cm="1">
        <f t="array" ref="BG325">+ROUND(AVERAGE(SMALL((J325,P325,V325,AB325),{1;2})),0)</f>
        <v>166750</v>
      </c>
      <c r="BH325" s="163">
        <f t="shared" si="346"/>
        <v>31683</v>
      </c>
      <c r="BI325" s="163">
        <f t="shared" si="326"/>
        <v>3373361</v>
      </c>
      <c r="BK325" s="166">
        <f t="shared" si="296"/>
        <v>182494</v>
      </c>
      <c r="BL325" s="167">
        <f t="shared" si="304"/>
        <v>34674</v>
      </c>
      <c r="BM325" s="296">
        <f t="shared" si="354"/>
        <v>3691856</v>
      </c>
      <c r="BN325" s="166">
        <f t="shared" si="351"/>
        <v>183846</v>
      </c>
      <c r="BO325" s="167">
        <f t="shared" si="347"/>
        <v>34931</v>
      </c>
      <c r="BP325" s="296">
        <f t="shared" si="327"/>
        <v>3719209</v>
      </c>
      <c r="BR325" s="168">
        <f t="shared" si="297"/>
        <v>29459</v>
      </c>
      <c r="BS325" s="169">
        <f t="shared" si="321"/>
        <v>169886</v>
      </c>
      <c r="BT325" s="170">
        <f t="shared" si="322"/>
        <v>228804</v>
      </c>
      <c r="BU325" s="168">
        <f t="shared" si="332"/>
        <v>80256</v>
      </c>
      <c r="BV325" s="169">
        <f t="shared" si="333"/>
        <v>139592</v>
      </c>
      <c r="BW325" s="170">
        <f t="shared" si="334"/>
        <v>300104</v>
      </c>
    </row>
    <row r="326" spans="2:75" s="131" customFormat="1" ht="39" customHeight="1" x14ac:dyDescent="0.25">
      <c r="B326" s="334">
        <v>306</v>
      </c>
      <c r="C326" s="505"/>
      <c r="D326" s="206" t="s">
        <v>170</v>
      </c>
      <c r="E326" s="505"/>
      <c r="F326" s="206">
        <v>19</v>
      </c>
      <c r="G326" s="204">
        <v>263962</v>
      </c>
      <c r="H326" s="200">
        <f t="shared" si="318"/>
        <v>50153</v>
      </c>
      <c r="I326" s="201">
        <f t="shared" si="319"/>
        <v>5968185</v>
      </c>
      <c r="J326" s="243">
        <v>353058</v>
      </c>
      <c r="K326" s="212">
        <f t="shared" si="276"/>
        <v>67081</v>
      </c>
      <c r="L326" s="254">
        <f t="shared" si="277"/>
        <v>7982641</v>
      </c>
      <c r="M326" s="131">
        <v>178500</v>
      </c>
      <c r="N326" s="131">
        <f t="shared" si="278"/>
        <v>51765</v>
      </c>
      <c r="O326" s="131">
        <f t="shared" si="335"/>
        <v>3391500</v>
      </c>
      <c r="P326" s="257">
        <f t="shared" si="328"/>
        <v>198500</v>
      </c>
      <c r="Q326" s="201">
        <f t="shared" si="281"/>
        <v>37715</v>
      </c>
      <c r="R326" s="201">
        <v>3771500</v>
      </c>
      <c r="V326" s="261">
        <v>145000</v>
      </c>
      <c r="W326" s="204">
        <f t="shared" si="329"/>
        <v>27550</v>
      </c>
      <c r="X326" s="204">
        <f t="shared" si="330"/>
        <v>3278450</v>
      </c>
      <c r="Y326" s="204">
        <v>211224</v>
      </c>
      <c r="Z326" s="204">
        <f t="shared" si="336"/>
        <v>40133</v>
      </c>
      <c r="AA326" s="204">
        <f t="shared" si="337"/>
        <v>4775783</v>
      </c>
      <c r="AB326" s="201">
        <v>242776</v>
      </c>
      <c r="AC326" s="200">
        <f t="shared" si="338"/>
        <v>46127</v>
      </c>
      <c r="AD326" s="201">
        <f t="shared" si="339"/>
        <v>5489157</v>
      </c>
      <c r="AE326" s="164">
        <f t="shared" si="340"/>
        <v>237593</v>
      </c>
      <c r="AF326" s="163">
        <f t="shared" si="349"/>
        <v>45143</v>
      </c>
      <c r="AG326" s="163">
        <f t="shared" si="341"/>
        <v>5371984</v>
      </c>
      <c r="AH326" s="163">
        <f t="shared" si="356"/>
        <v>234834</v>
      </c>
      <c r="AI326" s="163">
        <f t="shared" si="342"/>
        <v>44618</v>
      </c>
      <c r="AJ326" s="328">
        <f t="shared" si="343"/>
        <v>5309588</v>
      </c>
      <c r="AK326" s="286"/>
      <c r="AL326" s="162">
        <f t="shared" si="290"/>
        <v>217895</v>
      </c>
      <c r="AM326" s="163">
        <f t="shared" si="315"/>
        <v>41400</v>
      </c>
      <c r="AN326" s="163">
        <f t="shared" si="310"/>
        <v>4926605</v>
      </c>
      <c r="AO326" s="163">
        <f t="shared" si="350"/>
        <v>234834</v>
      </c>
      <c r="AP326" s="163">
        <f t="shared" si="344"/>
        <v>44618</v>
      </c>
      <c r="AQ326" s="163">
        <f t="shared" si="323"/>
        <v>5309588</v>
      </c>
      <c r="AR326" s="260"/>
      <c r="AS326" s="290">
        <f t="shared" si="311"/>
        <v>27837</v>
      </c>
      <c r="AT326" s="165"/>
      <c r="AU326" s="164">
        <f t="shared" si="324"/>
        <v>236125</v>
      </c>
      <c r="AV326" s="162">
        <f t="shared" si="316"/>
        <v>44864</v>
      </c>
      <c r="AW326" s="163">
        <f t="shared" si="312"/>
        <v>5338791</v>
      </c>
      <c r="AX326" s="163">
        <f t="shared" si="331"/>
        <v>222867</v>
      </c>
      <c r="AY326" s="163">
        <f t="shared" si="345"/>
        <v>42345</v>
      </c>
      <c r="AZ326" s="163">
        <f t="shared" si="325"/>
        <v>5039028</v>
      </c>
      <c r="BA326" s="260"/>
      <c r="BB326" s="291">
        <f t="shared" si="313"/>
        <v>69100</v>
      </c>
      <c r="BD326" s="163" cm="1">
        <f t="array" ref="BD326">+ROUND(AVERAGE(SMALL((G326,M326,Y326),{1;2})),0)</f>
        <v>194862</v>
      </c>
      <c r="BE326" s="163">
        <f t="shared" si="357"/>
        <v>37024</v>
      </c>
      <c r="BF326" s="163">
        <f t="shared" si="355"/>
        <v>4405834</v>
      </c>
      <c r="BG326" s="163" cm="1">
        <f t="array" ref="BG326">+ROUND(AVERAGE(SMALL((J326,P326,V326,AB326),{1;2})),0)</f>
        <v>171750</v>
      </c>
      <c r="BH326" s="163">
        <f t="shared" si="346"/>
        <v>32633</v>
      </c>
      <c r="BI326" s="163">
        <f t="shared" si="326"/>
        <v>3883277</v>
      </c>
      <c r="BK326" s="166">
        <f t="shared" si="296"/>
        <v>194862</v>
      </c>
      <c r="BL326" s="167">
        <f t="shared" si="304"/>
        <v>37024</v>
      </c>
      <c r="BM326" s="296">
        <f t="shared" si="354"/>
        <v>4405834</v>
      </c>
      <c r="BN326" s="166">
        <f t="shared" si="351"/>
        <v>195425</v>
      </c>
      <c r="BO326" s="167">
        <f t="shared" si="347"/>
        <v>37131</v>
      </c>
      <c r="BP326" s="296">
        <f t="shared" si="327"/>
        <v>4418564</v>
      </c>
      <c r="BR326" s="168">
        <f t="shared" si="297"/>
        <v>43120</v>
      </c>
      <c r="BS326" s="169">
        <f t="shared" si="321"/>
        <v>174775</v>
      </c>
      <c r="BT326" s="170">
        <f t="shared" si="322"/>
        <v>261015</v>
      </c>
      <c r="BU326" s="168">
        <f t="shared" si="332"/>
        <v>88375</v>
      </c>
      <c r="BV326" s="169">
        <f t="shared" si="333"/>
        <v>146459</v>
      </c>
      <c r="BW326" s="170">
        <f t="shared" si="334"/>
        <v>323209</v>
      </c>
    </row>
    <row r="327" spans="2:75" s="131" customFormat="1" ht="39" customHeight="1" x14ac:dyDescent="0.25">
      <c r="B327" s="334">
        <v>307</v>
      </c>
      <c r="C327" s="505"/>
      <c r="D327" s="206" t="s">
        <v>171</v>
      </c>
      <c r="E327" s="505"/>
      <c r="F327" s="206">
        <v>10</v>
      </c>
      <c r="G327" s="204">
        <v>291013</v>
      </c>
      <c r="H327" s="200">
        <f t="shared" si="318"/>
        <v>55292</v>
      </c>
      <c r="I327" s="201">
        <f t="shared" si="319"/>
        <v>3463050</v>
      </c>
      <c r="J327" s="243">
        <v>383914</v>
      </c>
      <c r="K327" s="212">
        <f t="shared" si="276"/>
        <v>72944</v>
      </c>
      <c r="L327" s="254">
        <f t="shared" si="277"/>
        <v>4568580</v>
      </c>
      <c r="M327" s="131">
        <v>178500</v>
      </c>
      <c r="N327" s="131">
        <f t="shared" si="278"/>
        <v>51765</v>
      </c>
      <c r="O327" s="131">
        <f t="shared" si="335"/>
        <v>1785000</v>
      </c>
      <c r="P327" s="257">
        <f t="shared" si="328"/>
        <v>198500</v>
      </c>
      <c r="Q327" s="201">
        <f t="shared" si="281"/>
        <v>37715</v>
      </c>
      <c r="R327" s="201">
        <v>1985000</v>
      </c>
      <c r="V327" s="261">
        <v>298000</v>
      </c>
      <c r="W327" s="204">
        <f t="shared" si="329"/>
        <v>56620</v>
      </c>
      <c r="X327" s="204">
        <f t="shared" si="330"/>
        <v>3546200</v>
      </c>
      <c r="Y327" s="204">
        <v>232872</v>
      </c>
      <c r="Z327" s="204">
        <f t="shared" si="336"/>
        <v>44246</v>
      </c>
      <c r="AA327" s="204">
        <f t="shared" si="337"/>
        <v>2771180</v>
      </c>
      <c r="AB327" s="201">
        <v>274942</v>
      </c>
      <c r="AC327" s="200">
        <f t="shared" si="338"/>
        <v>52239</v>
      </c>
      <c r="AD327" s="201">
        <f t="shared" si="339"/>
        <v>3271810</v>
      </c>
      <c r="AE327" s="164">
        <f t="shared" si="340"/>
        <v>261943</v>
      </c>
      <c r="AF327" s="163">
        <f t="shared" si="349"/>
        <v>49769</v>
      </c>
      <c r="AG327" s="163">
        <f t="shared" si="341"/>
        <v>3117120</v>
      </c>
      <c r="AH327" s="163">
        <f t="shared" si="356"/>
        <v>288839</v>
      </c>
      <c r="AI327" s="163">
        <f t="shared" si="342"/>
        <v>54879</v>
      </c>
      <c r="AJ327" s="328">
        <f t="shared" si="343"/>
        <v>3437180</v>
      </c>
      <c r="AK327" s="286"/>
      <c r="AL327" s="162">
        <f t="shared" si="290"/>
        <v>234128</v>
      </c>
      <c r="AM327" s="163">
        <f t="shared" si="315"/>
        <v>44484</v>
      </c>
      <c r="AN327" s="163">
        <f t="shared" si="310"/>
        <v>2786120</v>
      </c>
      <c r="AO327" s="163">
        <f t="shared" si="350"/>
        <v>288839</v>
      </c>
      <c r="AP327" s="163">
        <f t="shared" si="344"/>
        <v>54879</v>
      </c>
      <c r="AQ327" s="163">
        <f t="shared" ref="AQ327:AQ335" si="360">ROUND((+AO327+AP327)*F327,0)</f>
        <v>3437180</v>
      </c>
      <c r="AR327" s="260"/>
      <c r="AS327" s="290">
        <f t="shared" si="311"/>
        <v>30689</v>
      </c>
      <c r="AT327" s="165"/>
      <c r="AU327" s="164">
        <f t="shared" ref="AU327:AU334" si="361">ROUND(GEOMEAN(G327,Y327),0)</f>
        <v>260324</v>
      </c>
      <c r="AV327" s="162">
        <f t="shared" si="316"/>
        <v>49462</v>
      </c>
      <c r="AW327" s="163">
        <f t="shared" si="312"/>
        <v>3097860</v>
      </c>
      <c r="AX327" s="163">
        <f t="shared" si="331"/>
        <v>281101</v>
      </c>
      <c r="AY327" s="163">
        <f t="shared" si="345"/>
        <v>53409</v>
      </c>
      <c r="AZ327" s="163">
        <f t="shared" ref="AZ327:AZ335" si="362">ROUND((AX327+AY327)*F327,0)</f>
        <v>3345100</v>
      </c>
      <c r="BA327" s="260"/>
      <c r="BB327" s="291">
        <f t="shared" si="313"/>
        <v>85327</v>
      </c>
      <c r="BD327" s="163" cm="1">
        <f t="array" ref="BD327">+ROUND(AVERAGE(SMALL((G327,M327,Y327),{1;2})),0)</f>
        <v>205686</v>
      </c>
      <c r="BE327" s="163">
        <f t="shared" si="357"/>
        <v>39080</v>
      </c>
      <c r="BF327" s="163">
        <f t="shared" si="355"/>
        <v>2447660</v>
      </c>
      <c r="BG327" s="163" cm="1">
        <f t="array" ref="BG327">+ROUND(AVERAGE(SMALL((J327,P327,V327,AB327),{1;2})),0)</f>
        <v>236721</v>
      </c>
      <c r="BH327" s="163">
        <f t="shared" si="346"/>
        <v>44977</v>
      </c>
      <c r="BI327" s="163">
        <f t="shared" ref="BI327:BI335" si="363">ROUND((BG327+BH327)*F327,0)</f>
        <v>2816980</v>
      </c>
      <c r="BK327" s="166">
        <f t="shared" si="296"/>
        <v>205686</v>
      </c>
      <c r="BL327" s="167">
        <f t="shared" si="304"/>
        <v>39080</v>
      </c>
      <c r="BM327" s="296">
        <f t="shared" si="354"/>
        <v>2447660</v>
      </c>
      <c r="BN327" s="166">
        <f t="shared" si="351"/>
        <v>257147</v>
      </c>
      <c r="BO327" s="167">
        <f t="shared" si="347"/>
        <v>48858</v>
      </c>
      <c r="BP327" s="296">
        <f t="shared" ref="BP327:BP335" si="364">ROUND((BN327+BO327)*F327,0)</f>
        <v>3060050</v>
      </c>
      <c r="BR327" s="168">
        <f t="shared" si="297"/>
        <v>56267</v>
      </c>
      <c r="BS327" s="169">
        <f t="shared" si="321"/>
        <v>177861</v>
      </c>
      <c r="BT327" s="170">
        <f t="shared" si="322"/>
        <v>290395</v>
      </c>
      <c r="BU327" s="168">
        <f t="shared" si="332"/>
        <v>76327</v>
      </c>
      <c r="BV327" s="169">
        <f t="shared" si="333"/>
        <v>212512</v>
      </c>
      <c r="BW327" s="170">
        <f t="shared" si="334"/>
        <v>365166</v>
      </c>
    </row>
    <row r="328" spans="2:75" s="131" customFormat="1" ht="39" customHeight="1" x14ac:dyDescent="0.25">
      <c r="B328" s="334">
        <v>308</v>
      </c>
      <c r="C328" s="505"/>
      <c r="D328" s="206" t="s">
        <v>172</v>
      </c>
      <c r="E328" s="505"/>
      <c r="F328" s="206">
        <v>22</v>
      </c>
      <c r="G328" s="204">
        <v>332072</v>
      </c>
      <c r="H328" s="200">
        <f t="shared" si="318"/>
        <v>63094</v>
      </c>
      <c r="I328" s="201">
        <f t="shared" si="319"/>
        <v>8693652</v>
      </c>
      <c r="J328" s="243">
        <v>431279</v>
      </c>
      <c r="K328" s="212">
        <f t="shared" ref="K328:K335" si="365">ROUND(J328*19%,0)</f>
        <v>81943</v>
      </c>
      <c r="L328" s="254">
        <f t="shared" ref="L328:L335" si="366">ROUND((J328+K328)*F328,0)</f>
        <v>11290884</v>
      </c>
      <c r="M328" s="131">
        <v>178500</v>
      </c>
      <c r="N328" s="131">
        <f t="shared" ref="N328:N335" si="367">ROUND(M328*29%,0)</f>
        <v>51765</v>
      </c>
      <c r="O328" s="131">
        <f t="shared" si="335"/>
        <v>3927000</v>
      </c>
      <c r="P328" s="257">
        <f t="shared" si="328"/>
        <v>198500</v>
      </c>
      <c r="Q328" s="201">
        <f t="shared" ref="Q328:Q334" si="368">ROUND(P328*19%,0)</f>
        <v>37715</v>
      </c>
      <c r="R328" s="201">
        <v>4367000</v>
      </c>
      <c r="V328" s="261">
        <v>155000</v>
      </c>
      <c r="W328" s="204">
        <f t="shared" si="329"/>
        <v>29450</v>
      </c>
      <c r="X328" s="204">
        <f t="shared" si="330"/>
        <v>4057900</v>
      </c>
      <c r="Y328" s="204">
        <v>265726</v>
      </c>
      <c r="Z328" s="204">
        <f t="shared" si="336"/>
        <v>50488</v>
      </c>
      <c r="AA328" s="204">
        <f t="shared" si="337"/>
        <v>6956708</v>
      </c>
      <c r="AB328" s="201">
        <v>294649</v>
      </c>
      <c r="AC328" s="200">
        <f t="shared" si="338"/>
        <v>55983</v>
      </c>
      <c r="AD328" s="201">
        <f t="shared" si="339"/>
        <v>7713904</v>
      </c>
      <c r="AE328" s="164">
        <f t="shared" si="340"/>
        <v>298899</v>
      </c>
      <c r="AF328" s="163">
        <f t="shared" si="349"/>
        <v>56791</v>
      </c>
      <c r="AG328" s="163">
        <f t="shared" si="341"/>
        <v>7825180</v>
      </c>
      <c r="AH328" s="163">
        <f t="shared" si="356"/>
        <v>269857</v>
      </c>
      <c r="AI328" s="163">
        <f t="shared" si="342"/>
        <v>51273</v>
      </c>
      <c r="AJ328" s="328">
        <f t="shared" si="343"/>
        <v>7064860</v>
      </c>
      <c r="AK328" s="286"/>
      <c r="AL328" s="162">
        <f t="shared" ref="AL328:AL335" si="369">ROUND(AVERAGE(G328,M328,Y328),0)</f>
        <v>258766</v>
      </c>
      <c r="AM328" s="163">
        <f t="shared" si="315"/>
        <v>49166</v>
      </c>
      <c r="AN328" s="163">
        <f t="shared" si="310"/>
        <v>6774504</v>
      </c>
      <c r="AO328" s="163">
        <f t="shared" si="350"/>
        <v>269857</v>
      </c>
      <c r="AP328" s="163">
        <f t="shared" si="344"/>
        <v>51273</v>
      </c>
      <c r="AQ328" s="163">
        <f t="shared" si="360"/>
        <v>7064860</v>
      </c>
      <c r="AR328" s="260"/>
      <c r="AS328" s="290">
        <f t="shared" si="311"/>
        <v>35020</v>
      </c>
      <c r="AT328" s="165"/>
      <c r="AU328" s="164">
        <f t="shared" si="361"/>
        <v>297052</v>
      </c>
      <c r="AV328" s="162">
        <f t="shared" si="316"/>
        <v>56440</v>
      </c>
      <c r="AW328" s="163">
        <f t="shared" si="312"/>
        <v>7776824</v>
      </c>
      <c r="AX328" s="163">
        <f t="shared" si="331"/>
        <v>250057</v>
      </c>
      <c r="AY328" s="163">
        <f t="shared" si="345"/>
        <v>47511</v>
      </c>
      <c r="AZ328" s="163">
        <f t="shared" si="362"/>
        <v>6546496</v>
      </c>
      <c r="BA328" s="260"/>
      <c r="BB328" s="291">
        <f t="shared" si="313"/>
        <v>109959</v>
      </c>
      <c r="BD328" s="163" cm="1">
        <f t="array" ref="BD328">+ROUND(AVERAGE(SMALL((G328,M328,Y328),{1;2})),0)</f>
        <v>222113</v>
      </c>
      <c r="BE328" s="163">
        <f t="shared" si="357"/>
        <v>42201</v>
      </c>
      <c r="BF328" s="163">
        <f t="shared" si="355"/>
        <v>5814908</v>
      </c>
      <c r="BG328" s="163" cm="1">
        <f t="array" ref="BG328">+ROUND(AVERAGE(SMALL((J328,P328,V328,AB328),{1;2})),0)</f>
        <v>176750</v>
      </c>
      <c r="BH328" s="163">
        <f t="shared" si="346"/>
        <v>33583</v>
      </c>
      <c r="BI328" s="163">
        <f t="shared" si="363"/>
        <v>4627326</v>
      </c>
      <c r="BK328" s="166">
        <f>ROUND(AVERAGE(M328,Y328),0)</f>
        <v>222113</v>
      </c>
      <c r="BL328" s="167">
        <f t="shared" si="304"/>
        <v>42201</v>
      </c>
      <c r="BM328" s="296">
        <f t="shared" si="354"/>
        <v>5814908</v>
      </c>
      <c r="BN328" s="166">
        <f>ROUND(AVERAGE(G328,P328,V328,AB328),0)</f>
        <v>245055</v>
      </c>
      <c r="BO328" s="167">
        <f t="shared" si="347"/>
        <v>46560</v>
      </c>
      <c r="BP328" s="296">
        <f t="shared" si="364"/>
        <v>6415530</v>
      </c>
      <c r="BR328" s="168">
        <f>ROUND(STDEVA(G328,M328,Y328),0)</f>
        <v>77022</v>
      </c>
      <c r="BS328" s="169">
        <f t="shared" si="321"/>
        <v>181744</v>
      </c>
      <c r="BT328" s="170">
        <f t="shared" si="322"/>
        <v>335788</v>
      </c>
      <c r="BU328" s="168">
        <f t="shared" si="332"/>
        <v>122414</v>
      </c>
      <c r="BV328" s="169">
        <f t="shared" si="333"/>
        <v>147443</v>
      </c>
      <c r="BW328" s="170">
        <f t="shared" si="334"/>
        <v>392271</v>
      </c>
    </row>
    <row r="329" spans="2:75" s="131" customFormat="1" ht="39" customHeight="1" x14ac:dyDescent="0.25">
      <c r="B329" s="334">
        <v>309</v>
      </c>
      <c r="C329" s="505"/>
      <c r="D329" s="206" t="s">
        <v>173</v>
      </c>
      <c r="E329" s="505"/>
      <c r="F329" s="206">
        <v>21</v>
      </c>
      <c r="G329" s="204">
        <v>254896</v>
      </c>
      <c r="H329" s="200">
        <f t="shared" si="318"/>
        <v>48430</v>
      </c>
      <c r="I329" s="201">
        <f t="shared" si="319"/>
        <v>6369846</v>
      </c>
      <c r="J329" s="243">
        <v>335386</v>
      </c>
      <c r="K329" s="212">
        <f t="shared" si="365"/>
        <v>63723</v>
      </c>
      <c r="L329" s="254">
        <f t="shared" si="366"/>
        <v>8381289</v>
      </c>
      <c r="M329" s="131">
        <v>178500</v>
      </c>
      <c r="N329" s="131">
        <f t="shared" si="367"/>
        <v>51765</v>
      </c>
      <c r="O329" s="131">
        <f t="shared" si="335"/>
        <v>3748500</v>
      </c>
      <c r="P329" s="257">
        <f t="shared" si="328"/>
        <v>198500</v>
      </c>
      <c r="Q329" s="201">
        <f t="shared" si="368"/>
        <v>37715</v>
      </c>
      <c r="R329" s="201">
        <v>4168500</v>
      </c>
      <c r="V329" s="261">
        <v>149000</v>
      </c>
      <c r="W329" s="204">
        <f t="shared" si="329"/>
        <v>28310</v>
      </c>
      <c r="X329" s="204">
        <f t="shared" si="330"/>
        <v>3723510</v>
      </c>
      <c r="Y329" s="204">
        <v>203970</v>
      </c>
      <c r="Z329" s="204">
        <f t="shared" si="336"/>
        <v>38754</v>
      </c>
      <c r="AA329" s="204">
        <f t="shared" si="337"/>
        <v>5097204</v>
      </c>
      <c r="AB329" s="201">
        <v>232893</v>
      </c>
      <c r="AC329" s="200">
        <f t="shared" si="338"/>
        <v>44250</v>
      </c>
      <c r="AD329" s="201">
        <f t="shared" si="339"/>
        <v>5820003</v>
      </c>
      <c r="AE329" s="164">
        <f t="shared" si="340"/>
        <v>229433</v>
      </c>
      <c r="AF329" s="163">
        <f t="shared" si="349"/>
        <v>43592</v>
      </c>
      <c r="AG329" s="163">
        <f t="shared" si="341"/>
        <v>5733525</v>
      </c>
      <c r="AH329" s="163">
        <f t="shared" si="356"/>
        <v>228945</v>
      </c>
      <c r="AI329" s="163">
        <f t="shared" si="342"/>
        <v>43500</v>
      </c>
      <c r="AJ329" s="328">
        <f t="shared" si="343"/>
        <v>5721345</v>
      </c>
      <c r="AK329" s="286"/>
      <c r="AL329" s="162">
        <f t="shared" si="369"/>
        <v>212455</v>
      </c>
      <c r="AM329" s="163">
        <f t="shared" si="315"/>
        <v>40366</v>
      </c>
      <c r="AN329" s="163">
        <f t="shared" si="310"/>
        <v>5309241</v>
      </c>
      <c r="AO329" s="163">
        <f t="shared" si="350"/>
        <v>228945</v>
      </c>
      <c r="AP329" s="163">
        <f t="shared" si="344"/>
        <v>43500</v>
      </c>
      <c r="AQ329" s="163">
        <f t="shared" si="360"/>
        <v>5721345</v>
      </c>
      <c r="AR329" s="260"/>
      <c r="AS329" s="290">
        <f t="shared" si="311"/>
        <v>26880</v>
      </c>
      <c r="AT329" s="165"/>
      <c r="AU329" s="164">
        <f t="shared" si="361"/>
        <v>228016</v>
      </c>
      <c r="AV329" s="162">
        <f t="shared" si="316"/>
        <v>43323</v>
      </c>
      <c r="AW329" s="163">
        <f t="shared" si="312"/>
        <v>5698119</v>
      </c>
      <c r="AX329" s="163">
        <f t="shared" si="331"/>
        <v>219236</v>
      </c>
      <c r="AY329" s="163">
        <f t="shared" si="345"/>
        <v>41655</v>
      </c>
      <c r="AZ329" s="163">
        <f t="shared" si="362"/>
        <v>5478711</v>
      </c>
      <c r="BA329" s="260"/>
      <c r="BB329" s="291">
        <f t="shared" si="313"/>
        <v>63661</v>
      </c>
      <c r="BD329" s="163" cm="1">
        <f t="array" ref="BD329">+ROUND(AVERAGE(SMALL((G329,M329,Y329),{1;2})),0)</f>
        <v>191235</v>
      </c>
      <c r="BE329" s="163">
        <f t="shared" si="357"/>
        <v>36335</v>
      </c>
      <c r="BF329" s="163">
        <f t="shared" si="355"/>
        <v>4778970</v>
      </c>
      <c r="BG329" s="163" cm="1">
        <f t="array" ref="BG329">+ROUND(AVERAGE(SMALL((J329,P329,V329,AB329),{1;2})),0)</f>
        <v>173750</v>
      </c>
      <c r="BH329" s="163">
        <f t="shared" si="346"/>
        <v>33013</v>
      </c>
      <c r="BI329" s="163">
        <f t="shared" si="363"/>
        <v>4342023</v>
      </c>
      <c r="BK329" s="166">
        <f>ROUND(AVERAGE(M329,Y329),0)</f>
        <v>191235</v>
      </c>
      <c r="BL329" s="167">
        <f t="shared" ref="BL329:BL335" si="370">+ROUND(BK329*19%,0)</f>
        <v>36335</v>
      </c>
      <c r="BM329" s="296">
        <f t="shared" si="354"/>
        <v>4778970</v>
      </c>
      <c r="BN329" s="166">
        <f>ROUND(AVERAGE(P329,AB329),0)</f>
        <v>215697</v>
      </c>
      <c r="BO329" s="167">
        <f t="shared" si="347"/>
        <v>40982</v>
      </c>
      <c r="BP329" s="296">
        <f t="shared" si="364"/>
        <v>5390259</v>
      </c>
      <c r="BR329" s="168">
        <f t="shared" ref="BR329:BR335" si="371">ROUND(STDEVA(G329,M329,Y329),0)</f>
        <v>38898</v>
      </c>
      <c r="BS329" s="169">
        <f t="shared" si="321"/>
        <v>173557</v>
      </c>
      <c r="BT329" s="170">
        <f t="shared" si="322"/>
        <v>251353</v>
      </c>
      <c r="BU329" s="168">
        <f t="shared" si="332"/>
        <v>78874</v>
      </c>
      <c r="BV329" s="169">
        <f t="shared" si="333"/>
        <v>150071</v>
      </c>
      <c r="BW329" s="170">
        <f t="shared" si="334"/>
        <v>307819</v>
      </c>
    </row>
    <row r="330" spans="2:75" s="131" customFormat="1" ht="39" customHeight="1" x14ac:dyDescent="0.25">
      <c r="B330" s="334">
        <v>310</v>
      </c>
      <c r="C330" s="505"/>
      <c r="D330" s="206" t="s">
        <v>174</v>
      </c>
      <c r="E330" s="505"/>
      <c r="F330" s="206">
        <v>26</v>
      </c>
      <c r="G330" s="204">
        <v>207010</v>
      </c>
      <c r="H330" s="200">
        <f t="shared" si="318"/>
        <v>39332</v>
      </c>
      <c r="I330" s="201">
        <f t="shared" si="319"/>
        <v>6404892</v>
      </c>
      <c r="J330" s="243">
        <v>290411</v>
      </c>
      <c r="K330" s="212">
        <f t="shared" si="365"/>
        <v>55178</v>
      </c>
      <c r="L330" s="254">
        <f t="shared" si="366"/>
        <v>8985314</v>
      </c>
      <c r="M330" s="131">
        <v>178500</v>
      </c>
      <c r="N330" s="131">
        <f t="shared" si="367"/>
        <v>51765</v>
      </c>
      <c r="O330" s="131">
        <f t="shared" si="335"/>
        <v>4641000</v>
      </c>
      <c r="P330" s="257">
        <f t="shared" si="328"/>
        <v>198500</v>
      </c>
      <c r="Q330" s="201">
        <f t="shared" si="368"/>
        <v>37715</v>
      </c>
      <c r="R330" s="201">
        <v>5161000</v>
      </c>
      <c r="V330" s="261">
        <v>135000</v>
      </c>
      <c r="W330" s="204">
        <f t="shared" si="329"/>
        <v>25650</v>
      </c>
      <c r="X330" s="204">
        <f t="shared" si="330"/>
        <v>4176900</v>
      </c>
      <c r="Y330" s="204">
        <v>165651</v>
      </c>
      <c r="Z330" s="204">
        <f t="shared" si="336"/>
        <v>31474</v>
      </c>
      <c r="AA330" s="204">
        <f t="shared" si="337"/>
        <v>5125250</v>
      </c>
      <c r="AB330" s="201">
        <v>191944</v>
      </c>
      <c r="AC330" s="200">
        <f t="shared" si="338"/>
        <v>36469</v>
      </c>
      <c r="AD330" s="201">
        <f t="shared" si="339"/>
        <v>5938738</v>
      </c>
      <c r="AE330" s="164">
        <f t="shared" si="340"/>
        <v>186331</v>
      </c>
      <c r="AF330" s="163">
        <f t="shared" si="349"/>
        <v>35403</v>
      </c>
      <c r="AG330" s="163">
        <f t="shared" si="341"/>
        <v>5765084</v>
      </c>
      <c r="AH330" s="163">
        <f t="shared" si="356"/>
        <v>203964</v>
      </c>
      <c r="AI330" s="163">
        <f t="shared" si="342"/>
        <v>38753</v>
      </c>
      <c r="AJ330" s="328">
        <f t="shared" si="343"/>
        <v>6310642</v>
      </c>
      <c r="AK330" s="286"/>
      <c r="AL330" s="162">
        <f t="shared" si="369"/>
        <v>183720</v>
      </c>
      <c r="AM330" s="163">
        <f t="shared" si="315"/>
        <v>34907</v>
      </c>
      <c r="AN330" s="163">
        <f t="shared" si="310"/>
        <v>5684302</v>
      </c>
      <c r="AO330" s="163">
        <f t="shared" si="350"/>
        <v>203964</v>
      </c>
      <c r="AP330" s="163">
        <f t="shared" si="344"/>
        <v>38753</v>
      </c>
      <c r="AQ330" s="163">
        <f t="shared" si="360"/>
        <v>6310642</v>
      </c>
      <c r="AR330" s="260"/>
      <c r="AS330" s="290">
        <f t="shared" si="311"/>
        <v>21831</v>
      </c>
      <c r="AT330" s="165"/>
      <c r="AU330" s="164">
        <f t="shared" si="361"/>
        <v>185179</v>
      </c>
      <c r="AV330" s="162">
        <f t="shared" si="316"/>
        <v>35184</v>
      </c>
      <c r="AW330" s="163">
        <f t="shared" si="312"/>
        <v>5729438</v>
      </c>
      <c r="AX330" s="163">
        <f t="shared" si="331"/>
        <v>196594</v>
      </c>
      <c r="AY330" s="163">
        <f t="shared" si="345"/>
        <v>37353</v>
      </c>
      <c r="AZ330" s="163">
        <f t="shared" si="362"/>
        <v>6082622</v>
      </c>
      <c r="BA330" s="260"/>
      <c r="BB330" s="291">
        <f t="shared" si="313"/>
        <v>34934</v>
      </c>
      <c r="BD330" s="163" cm="1">
        <f t="array" ref="BD330">+ROUND(AVERAGE(SMALL((G330,M330,Y330),{1;2})),0)</f>
        <v>172076</v>
      </c>
      <c r="BE330" s="163">
        <f t="shared" si="357"/>
        <v>32694</v>
      </c>
      <c r="BF330" s="163">
        <f t="shared" si="355"/>
        <v>5324020</v>
      </c>
      <c r="BG330" s="163" cm="1">
        <f t="array" ref="BG330">+ROUND(AVERAGE(SMALL((J330,P330,V330,AB330),{1;2})),0)</f>
        <v>163472</v>
      </c>
      <c r="BH330" s="163">
        <f t="shared" si="346"/>
        <v>31060</v>
      </c>
      <c r="BI330" s="163">
        <f t="shared" si="363"/>
        <v>5057832</v>
      </c>
      <c r="BK330" s="166">
        <f>ROUND(AVERAGE(M330,Y330),0)</f>
        <v>172076</v>
      </c>
      <c r="BL330" s="167">
        <f t="shared" si="370"/>
        <v>32694</v>
      </c>
      <c r="BM330" s="296">
        <f t="shared" si="354"/>
        <v>5324020</v>
      </c>
      <c r="BN330" s="166">
        <f t="shared" si="351"/>
        <v>175148</v>
      </c>
      <c r="BO330" s="167">
        <f t="shared" si="347"/>
        <v>33278</v>
      </c>
      <c r="BP330" s="296">
        <f t="shared" si="364"/>
        <v>5419076</v>
      </c>
      <c r="BR330" s="168">
        <f t="shared" si="371"/>
        <v>21168</v>
      </c>
      <c r="BS330" s="169">
        <f t="shared" si="321"/>
        <v>162552</v>
      </c>
      <c r="BT330" s="170">
        <f t="shared" si="322"/>
        <v>204888</v>
      </c>
      <c r="BU330" s="168">
        <f t="shared" si="332"/>
        <v>64300</v>
      </c>
      <c r="BV330" s="169">
        <f t="shared" si="333"/>
        <v>139664</v>
      </c>
      <c r="BW330" s="170">
        <f t="shared" si="334"/>
        <v>268264</v>
      </c>
    </row>
    <row r="331" spans="2:75" s="131" customFormat="1" ht="39" customHeight="1" x14ac:dyDescent="0.25">
      <c r="B331" s="334">
        <v>311</v>
      </c>
      <c r="C331" s="505"/>
      <c r="D331" s="206" t="s">
        <v>175</v>
      </c>
      <c r="E331" s="505"/>
      <c r="F331" s="206">
        <v>23</v>
      </c>
      <c r="G331" s="204">
        <v>282853</v>
      </c>
      <c r="H331" s="200">
        <f t="shared" si="318"/>
        <v>53742</v>
      </c>
      <c r="I331" s="201">
        <f t="shared" si="319"/>
        <v>7741685</v>
      </c>
      <c r="J331" s="243">
        <v>377138</v>
      </c>
      <c r="K331" s="212">
        <f t="shared" si="365"/>
        <v>71656</v>
      </c>
      <c r="L331" s="254">
        <f t="shared" si="366"/>
        <v>10322262</v>
      </c>
      <c r="M331" s="131">
        <v>178500</v>
      </c>
      <c r="N331" s="131">
        <f t="shared" si="367"/>
        <v>51765</v>
      </c>
      <c r="O331" s="131">
        <f t="shared" si="335"/>
        <v>4105500</v>
      </c>
      <c r="P331" s="257">
        <f t="shared" si="328"/>
        <v>198500</v>
      </c>
      <c r="Q331" s="201">
        <f t="shared" si="368"/>
        <v>37715</v>
      </c>
      <c r="R331" s="201">
        <v>4565500</v>
      </c>
      <c r="V331" s="261"/>
      <c r="W331" s="204">
        <f t="shared" si="329"/>
        <v>0</v>
      </c>
      <c r="X331" s="204">
        <f t="shared" si="330"/>
        <v>0</v>
      </c>
      <c r="Y331" s="204">
        <v>226342</v>
      </c>
      <c r="Z331" s="204">
        <f t="shared" si="336"/>
        <v>43005</v>
      </c>
      <c r="AA331" s="204">
        <f t="shared" si="337"/>
        <v>6194981</v>
      </c>
      <c r="AB331" s="201">
        <v>268412</v>
      </c>
      <c r="AC331" s="200">
        <f t="shared" si="338"/>
        <v>50998</v>
      </c>
      <c r="AD331" s="201">
        <f t="shared" si="339"/>
        <v>7346430</v>
      </c>
      <c r="AE331" s="164">
        <f t="shared" si="340"/>
        <v>254598</v>
      </c>
      <c r="AF331" s="163">
        <f t="shared" si="349"/>
        <v>48374</v>
      </c>
      <c r="AG331" s="163">
        <f t="shared" si="341"/>
        <v>6968356</v>
      </c>
      <c r="AH331" s="163">
        <f t="shared" si="356"/>
        <v>281350</v>
      </c>
      <c r="AI331" s="163">
        <f t="shared" si="342"/>
        <v>53457</v>
      </c>
      <c r="AJ331" s="328">
        <f t="shared" si="343"/>
        <v>7700561</v>
      </c>
      <c r="AK331" s="286"/>
      <c r="AL331" s="162">
        <f t="shared" si="369"/>
        <v>229232</v>
      </c>
      <c r="AM331" s="163">
        <f t="shared" si="315"/>
        <v>43554</v>
      </c>
      <c r="AN331" s="163">
        <f t="shared" si="310"/>
        <v>6274078</v>
      </c>
      <c r="AO331" s="163">
        <f t="shared" si="350"/>
        <v>281350</v>
      </c>
      <c r="AP331" s="163">
        <f t="shared" si="344"/>
        <v>53457</v>
      </c>
      <c r="AQ331" s="163">
        <f t="shared" si="360"/>
        <v>7700561</v>
      </c>
      <c r="AR331" s="260"/>
      <c r="AS331" s="290">
        <f t="shared" si="311"/>
        <v>29828</v>
      </c>
      <c r="AT331" s="165"/>
      <c r="AU331" s="164">
        <f t="shared" si="361"/>
        <v>253025</v>
      </c>
      <c r="AV331" s="162">
        <f t="shared" si="316"/>
        <v>48075</v>
      </c>
      <c r="AW331" s="163">
        <f t="shared" si="312"/>
        <v>6925300</v>
      </c>
      <c r="AX331" s="163">
        <f t="shared" si="331"/>
        <v>271866</v>
      </c>
      <c r="AY331" s="163">
        <f t="shared" si="345"/>
        <v>51655</v>
      </c>
      <c r="AZ331" s="163">
        <f t="shared" si="362"/>
        <v>7440983</v>
      </c>
      <c r="BA331" s="260"/>
      <c r="BB331" s="291">
        <f t="shared" si="313"/>
        <v>80432</v>
      </c>
      <c r="BD331" s="163" cm="1">
        <f t="array" ref="BD331">+ROUND(AVERAGE(SMALL((G331,M331,Y331),{1;2})),0)</f>
        <v>202421</v>
      </c>
      <c r="BE331" s="163">
        <f t="shared" si="357"/>
        <v>38460</v>
      </c>
      <c r="BF331" s="163">
        <f t="shared" si="355"/>
        <v>5540263</v>
      </c>
      <c r="BG331" s="163" cm="1">
        <f t="array" ref="BG331">+ROUND(AVERAGE(SMALL((J331,P331,V331,AB331),{1;2})),0)</f>
        <v>233456</v>
      </c>
      <c r="BH331" s="163">
        <f t="shared" si="346"/>
        <v>44357</v>
      </c>
      <c r="BI331" s="163">
        <f t="shared" si="363"/>
        <v>6389699</v>
      </c>
      <c r="BK331" s="166">
        <f t="shared" ref="BK331:BK335" si="372">ROUND(AVERAGE(M331,Y331),0)</f>
        <v>202421</v>
      </c>
      <c r="BL331" s="167">
        <f t="shared" si="370"/>
        <v>38460</v>
      </c>
      <c r="BM331" s="296">
        <f t="shared" si="354"/>
        <v>5540263</v>
      </c>
      <c r="BN331" s="166">
        <f t="shared" si="351"/>
        <v>233456</v>
      </c>
      <c r="BO331" s="167">
        <f t="shared" si="347"/>
        <v>44357</v>
      </c>
      <c r="BP331" s="296">
        <f t="shared" si="364"/>
        <v>6389699</v>
      </c>
      <c r="BR331" s="168">
        <f t="shared" si="371"/>
        <v>52236</v>
      </c>
      <c r="BS331" s="169">
        <f t="shared" si="321"/>
        <v>176996</v>
      </c>
      <c r="BT331" s="170">
        <f t="shared" si="322"/>
        <v>281468</v>
      </c>
      <c r="BU331" s="168">
        <f t="shared" si="332"/>
        <v>90019</v>
      </c>
      <c r="BV331" s="169">
        <f t="shared" si="333"/>
        <v>191331</v>
      </c>
      <c r="BW331" s="170">
        <f t="shared" si="334"/>
        <v>371369</v>
      </c>
    </row>
    <row r="332" spans="2:75" s="131" customFormat="1" ht="39" customHeight="1" x14ac:dyDescent="0.25">
      <c r="B332" s="334">
        <v>312</v>
      </c>
      <c r="C332" s="505"/>
      <c r="D332" s="206" t="s">
        <v>176</v>
      </c>
      <c r="E332" s="505"/>
      <c r="F332" s="206">
        <v>23</v>
      </c>
      <c r="G332" s="204">
        <v>257330</v>
      </c>
      <c r="H332" s="200">
        <f t="shared" si="318"/>
        <v>48893</v>
      </c>
      <c r="I332" s="201">
        <f t="shared" si="319"/>
        <v>7043129</v>
      </c>
      <c r="J332" s="243">
        <v>349063</v>
      </c>
      <c r="K332" s="212">
        <f t="shared" si="365"/>
        <v>66322</v>
      </c>
      <c r="L332" s="254">
        <f t="shared" si="366"/>
        <v>9553855</v>
      </c>
      <c r="M332" s="131">
        <v>178500</v>
      </c>
      <c r="N332" s="131">
        <f t="shared" si="367"/>
        <v>51765</v>
      </c>
      <c r="O332" s="131">
        <f t="shared" si="335"/>
        <v>4105500</v>
      </c>
      <c r="P332" s="257">
        <f t="shared" si="328"/>
        <v>198500</v>
      </c>
      <c r="Q332" s="201">
        <f t="shared" si="368"/>
        <v>37715</v>
      </c>
      <c r="R332" s="201">
        <v>4565500</v>
      </c>
      <c r="V332" s="261">
        <v>125000</v>
      </c>
      <c r="W332" s="204">
        <f t="shared" si="329"/>
        <v>23750</v>
      </c>
      <c r="X332" s="204">
        <f t="shared" si="330"/>
        <v>3421250</v>
      </c>
      <c r="Y332" s="204">
        <v>205918</v>
      </c>
      <c r="Z332" s="204">
        <f t="shared" si="336"/>
        <v>39124</v>
      </c>
      <c r="AA332" s="204">
        <f t="shared" si="337"/>
        <v>5635966</v>
      </c>
      <c r="AB332" s="201">
        <v>232211</v>
      </c>
      <c r="AC332" s="200">
        <f t="shared" si="338"/>
        <v>44120</v>
      </c>
      <c r="AD332" s="201">
        <f t="shared" si="339"/>
        <v>6355613</v>
      </c>
      <c r="AE332" s="164">
        <f t="shared" si="340"/>
        <v>231624</v>
      </c>
      <c r="AF332" s="163">
        <f t="shared" si="349"/>
        <v>44009</v>
      </c>
      <c r="AG332" s="163">
        <f t="shared" si="341"/>
        <v>6339559</v>
      </c>
      <c r="AH332" s="163">
        <f t="shared" si="356"/>
        <v>226194</v>
      </c>
      <c r="AI332" s="163">
        <f t="shared" si="342"/>
        <v>42977</v>
      </c>
      <c r="AJ332" s="328">
        <f t="shared" si="343"/>
        <v>6190933</v>
      </c>
      <c r="AK332" s="286"/>
      <c r="AL332" s="162">
        <f t="shared" si="369"/>
        <v>213916</v>
      </c>
      <c r="AM332" s="163">
        <f t="shared" si="315"/>
        <v>40644</v>
      </c>
      <c r="AN332" s="163">
        <f t="shared" si="310"/>
        <v>5854880</v>
      </c>
      <c r="AO332" s="163">
        <f t="shared" si="350"/>
        <v>226194</v>
      </c>
      <c r="AP332" s="163">
        <f t="shared" si="344"/>
        <v>42977</v>
      </c>
      <c r="AQ332" s="163">
        <f t="shared" si="360"/>
        <v>6190933</v>
      </c>
      <c r="AR332" s="260"/>
      <c r="AS332" s="290">
        <f t="shared" si="311"/>
        <v>27137</v>
      </c>
      <c r="AT332" s="165"/>
      <c r="AU332" s="164">
        <f t="shared" si="361"/>
        <v>230193</v>
      </c>
      <c r="AV332" s="162">
        <f t="shared" si="316"/>
        <v>43737</v>
      </c>
      <c r="AW332" s="163">
        <f t="shared" si="312"/>
        <v>6300390</v>
      </c>
      <c r="AX332" s="163">
        <f t="shared" si="331"/>
        <v>211770</v>
      </c>
      <c r="AY332" s="163">
        <f t="shared" si="345"/>
        <v>40236</v>
      </c>
      <c r="AZ332" s="163">
        <f t="shared" si="362"/>
        <v>5796138</v>
      </c>
      <c r="BA332" s="260"/>
      <c r="BB332" s="291">
        <f t="shared" si="313"/>
        <v>65121</v>
      </c>
      <c r="BD332" s="163" cm="1">
        <f t="array" ref="BD332">+ROUND(AVERAGE(SMALL((G332,M332,Y332),{1;2})),0)</f>
        <v>192209</v>
      </c>
      <c r="BE332" s="163">
        <f t="shared" si="357"/>
        <v>36520</v>
      </c>
      <c r="BF332" s="163">
        <f t="shared" si="355"/>
        <v>5260767</v>
      </c>
      <c r="BG332" s="163" cm="1">
        <f t="array" ref="BG332">+ROUND(AVERAGE(SMALL((J332,P332,V332,AB332),{1;2})),0)</f>
        <v>161750</v>
      </c>
      <c r="BH332" s="163">
        <f t="shared" si="346"/>
        <v>30733</v>
      </c>
      <c r="BI332" s="163">
        <f t="shared" si="363"/>
        <v>4427109</v>
      </c>
      <c r="BK332" s="166">
        <f>ROUND(AVERAGE(M332,Y332),0)</f>
        <v>192209</v>
      </c>
      <c r="BL332" s="167">
        <f t="shared" si="370"/>
        <v>36520</v>
      </c>
      <c r="BM332" s="296">
        <f t="shared" si="354"/>
        <v>5260767</v>
      </c>
      <c r="BN332" s="166">
        <f>ROUND(AVERAGE(G332,P332,V332,AB332),0)</f>
        <v>203260</v>
      </c>
      <c r="BO332" s="167">
        <f t="shared" si="347"/>
        <v>38619</v>
      </c>
      <c r="BP332" s="296">
        <f t="shared" si="364"/>
        <v>5563217</v>
      </c>
      <c r="BR332" s="168">
        <f t="shared" si="371"/>
        <v>40019</v>
      </c>
      <c r="BS332" s="169">
        <f t="shared" si="321"/>
        <v>173897</v>
      </c>
      <c r="BT332" s="170">
        <f t="shared" si="322"/>
        <v>253935</v>
      </c>
      <c r="BU332" s="168">
        <f t="shared" si="332"/>
        <v>93346</v>
      </c>
      <c r="BV332" s="169">
        <f t="shared" si="333"/>
        <v>132848</v>
      </c>
      <c r="BW332" s="170">
        <f t="shared" si="334"/>
        <v>319540</v>
      </c>
    </row>
    <row r="333" spans="2:75" s="131" customFormat="1" ht="39" customHeight="1" x14ac:dyDescent="0.25">
      <c r="B333" s="334">
        <v>313</v>
      </c>
      <c r="C333" s="505"/>
      <c r="D333" s="206" t="s">
        <v>177</v>
      </c>
      <c r="E333" s="505"/>
      <c r="F333" s="206">
        <v>9</v>
      </c>
      <c r="G333" s="204">
        <v>318585</v>
      </c>
      <c r="H333" s="200">
        <f t="shared" si="318"/>
        <v>60531</v>
      </c>
      <c r="I333" s="201">
        <f t="shared" si="319"/>
        <v>3412044</v>
      </c>
      <c r="J333" s="243">
        <v>416444</v>
      </c>
      <c r="K333" s="212">
        <f t="shared" si="365"/>
        <v>79124</v>
      </c>
      <c r="L333" s="254">
        <f t="shared" si="366"/>
        <v>4460112</v>
      </c>
      <c r="M333" s="131">
        <v>178500</v>
      </c>
      <c r="N333" s="131">
        <f t="shared" si="367"/>
        <v>51765</v>
      </c>
      <c r="O333" s="131">
        <f t="shared" si="335"/>
        <v>1606500</v>
      </c>
      <c r="P333" s="257">
        <f t="shared" si="328"/>
        <v>198500</v>
      </c>
      <c r="Q333" s="201">
        <f t="shared" si="368"/>
        <v>37715</v>
      </c>
      <c r="R333" s="201">
        <v>1786500</v>
      </c>
      <c r="V333" s="261">
        <v>192000</v>
      </c>
      <c r="W333" s="204">
        <f t="shared" si="329"/>
        <v>36480</v>
      </c>
      <c r="X333" s="204">
        <f t="shared" si="330"/>
        <v>2056320</v>
      </c>
      <c r="Y333" s="204">
        <v>254934</v>
      </c>
      <c r="Z333" s="204">
        <f t="shared" si="336"/>
        <v>48437</v>
      </c>
      <c r="AA333" s="204">
        <f t="shared" si="337"/>
        <v>2730339</v>
      </c>
      <c r="AB333" s="201">
        <v>297004</v>
      </c>
      <c r="AC333" s="200">
        <f t="shared" si="338"/>
        <v>56431</v>
      </c>
      <c r="AD333" s="201">
        <f t="shared" si="339"/>
        <v>3180915</v>
      </c>
      <c r="AE333" s="164">
        <f t="shared" si="340"/>
        <v>286760</v>
      </c>
      <c r="AF333" s="163">
        <f t="shared" si="349"/>
        <v>54484</v>
      </c>
      <c r="AG333" s="163">
        <f t="shared" si="341"/>
        <v>3071196</v>
      </c>
      <c r="AH333" s="163">
        <f t="shared" si="356"/>
        <v>275987</v>
      </c>
      <c r="AI333" s="163">
        <f t="shared" si="342"/>
        <v>52438</v>
      </c>
      <c r="AJ333" s="328">
        <f t="shared" si="343"/>
        <v>2955825</v>
      </c>
      <c r="AK333" s="286"/>
      <c r="AL333" s="162">
        <f t="shared" si="369"/>
        <v>250673</v>
      </c>
      <c r="AM333" s="163">
        <f t="shared" si="315"/>
        <v>47628</v>
      </c>
      <c r="AN333" s="163">
        <f t="shared" si="310"/>
        <v>2684709</v>
      </c>
      <c r="AO333" s="163">
        <f t="shared" si="350"/>
        <v>275987</v>
      </c>
      <c r="AP333" s="163">
        <f t="shared" si="344"/>
        <v>52438</v>
      </c>
      <c r="AQ333" s="163">
        <f t="shared" si="360"/>
        <v>2955825</v>
      </c>
      <c r="AR333" s="260"/>
      <c r="AS333" s="290">
        <f t="shared" si="311"/>
        <v>33597</v>
      </c>
      <c r="AT333" s="165"/>
      <c r="AU333" s="164">
        <f t="shared" si="361"/>
        <v>284988</v>
      </c>
      <c r="AV333" s="162">
        <f t="shared" si="316"/>
        <v>54148</v>
      </c>
      <c r="AW333" s="163">
        <f t="shared" si="312"/>
        <v>3052224</v>
      </c>
      <c r="AX333" s="163">
        <f>ROUND(GEOMEAN(J333,P333,V333:AB333),0)</f>
        <v>283745</v>
      </c>
      <c r="AY333" s="163">
        <f t="shared" si="345"/>
        <v>53912</v>
      </c>
      <c r="AZ333" s="163">
        <f t="shared" si="362"/>
        <v>3038913</v>
      </c>
      <c r="BA333" s="260"/>
      <c r="BB333" s="291">
        <f t="shared" si="313"/>
        <v>101868</v>
      </c>
      <c r="BD333" s="163" cm="1">
        <f t="array" ref="BD333">+ROUND(AVERAGE(SMALL((G333,M333,Y333),{1;2})),0)</f>
        <v>216717</v>
      </c>
      <c r="BE333" s="163">
        <f t="shared" si="357"/>
        <v>41176</v>
      </c>
      <c r="BF333" s="163">
        <f t="shared" si="355"/>
        <v>2321037</v>
      </c>
      <c r="BG333" s="163" cm="1">
        <f t="array" ref="BG333">+ROUND(AVERAGE(SMALL((J333,P333,V333,AB333),{1;2})),0)</f>
        <v>195250</v>
      </c>
      <c r="BH333" s="163">
        <f t="shared" si="346"/>
        <v>37098</v>
      </c>
      <c r="BI333" s="163">
        <f t="shared" si="363"/>
        <v>2091132</v>
      </c>
      <c r="BK333" s="166">
        <f t="shared" si="372"/>
        <v>216717</v>
      </c>
      <c r="BL333" s="167">
        <f t="shared" si="370"/>
        <v>41176</v>
      </c>
      <c r="BM333" s="296">
        <f t="shared" si="354"/>
        <v>2321037</v>
      </c>
      <c r="BN333" s="166">
        <f t="shared" si="351"/>
        <v>229168</v>
      </c>
      <c r="BO333" s="167">
        <f t="shared" si="347"/>
        <v>43542</v>
      </c>
      <c r="BP333" s="296">
        <f t="shared" si="364"/>
        <v>2454390</v>
      </c>
      <c r="BR333" s="168">
        <f t="shared" si="371"/>
        <v>70140</v>
      </c>
      <c r="BS333" s="169">
        <f t="shared" si="321"/>
        <v>180533</v>
      </c>
      <c r="BT333" s="170">
        <f t="shared" si="322"/>
        <v>320813</v>
      </c>
      <c r="BU333" s="168">
        <f t="shared" si="332"/>
        <v>105242</v>
      </c>
      <c r="BV333" s="169">
        <f t="shared" si="333"/>
        <v>170745</v>
      </c>
      <c r="BW333" s="170">
        <f t="shared" si="334"/>
        <v>381229</v>
      </c>
    </row>
    <row r="334" spans="2:75" s="131" customFormat="1" ht="39" customHeight="1" x14ac:dyDescent="0.25">
      <c r="B334" s="334">
        <v>314</v>
      </c>
      <c r="C334" s="505"/>
      <c r="D334" s="206" t="s">
        <v>178</v>
      </c>
      <c r="E334" s="505"/>
      <c r="F334" s="206">
        <v>8</v>
      </c>
      <c r="G334" s="204">
        <v>318585</v>
      </c>
      <c r="H334" s="200">
        <f t="shared" si="318"/>
        <v>60531</v>
      </c>
      <c r="I334" s="201">
        <f t="shared" si="319"/>
        <v>3032928</v>
      </c>
      <c r="J334" s="243">
        <v>416444</v>
      </c>
      <c r="K334" s="212">
        <f t="shared" si="365"/>
        <v>79124</v>
      </c>
      <c r="L334" s="254">
        <f t="shared" si="366"/>
        <v>3964544</v>
      </c>
      <c r="M334" s="131">
        <v>178500</v>
      </c>
      <c r="N334" s="131">
        <f t="shared" si="367"/>
        <v>51765</v>
      </c>
      <c r="O334" s="131">
        <f t="shared" si="335"/>
        <v>1428000</v>
      </c>
      <c r="P334" s="257">
        <f t="shared" si="328"/>
        <v>198500</v>
      </c>
      <c r="Q334" s="201">
        <f t="shared" si="368"/>
        <v>37715</v>
      </c>
      <c r="R334" s="201">
        <v>1588000</v>
      </c>
      <c r="V334" s="261">
        <v>185000</v>
      </c>
      <c r="W334" s="204">
        <f t="shared" si="329"/>
        <v>35150</v>
      </c>
      <c r="X334" s="204">
        <f t="shared" si="330"/>
        <v>1761200</v>
      </c>
      <c r="Y334" s="204">
        <v>254934</v>
      </c>
      <c r="Z334" s="204">
        <f t="shared" si="336"/>
        <v>48437</v>
      </c>
      <c r="AA334" s="204">
        <f t="shared" si="337"/>
        <v>2426968</v>
      </c>
      <c r="AB334" s="201">
        <v>297004</v>
      </c>
      <c r="AC334" s="200">
        <f t="shared" si="338"/>
        <v>56431</v>
      </c>
      <c r="AD334" s="201">
        <f t="shared" si="339"/>
        <v>2827480</v>
      </c>
      <c r="AE334" s="164">
        <f t="shared" si="340"/>
        <v>286760</v>
      </c>
      <c r="AF334" s="163">
        <f t="shared" si="349"/>
        <v>54484</v>
      </c>
      <c r="AG334" s="163">
        <f t="shared" si="341"/>
        <v>2729952</v>
      </c>
      <c r="AH334" s="163">
        <f>ROUND(AVERAGE(A334,J334,P334,V334,AB334),0)</f>
        <v>274237</v>
      </c>
      <c r="AI334" s="163">
        <f t="shared" si="342"/>
        <v>52105</v>
      </c>
      <c r="AJ334" s="328">
        <f t="shared" si="343"/>
        <v>2610736</v>
      </c>
      <c r="AK334" s="286"/>
      <c r="AL334" s="162">
        <f t="shared" si="369"/>
        <v>250673</v>
      </c>
      <c r="AM334" s="163">
        <f>+ROUND(AL334*19%,0)</f>
        <v>47628</v>
      </c>
      <c r="AN334" s="163">
        <f t="shared" si="310"/>
        <v>2386408</v>
      </c>
      <c r="AO334" s="163">
        <f t="shared" si="350"/>
        <v>274237</v>
      </c>
      <c r="AP334" s="163">
        <f t="shared" si="344"/>
        <v>52105</v>
      </c>
      <c r="AQ334" s="163">
        <f t="shared" si="360"/>
        <v>2610736</v>
      </c>
      <c r="AR334" s="260"/>
      <c r="AS334" s="290">
        <f t="shared" si="311"/>
        <v>33597</v>
      </c>
      <c r="AT334" s="165"/>
      <c r="AU334" s="164">
        <f t="shared" si="361"/>
        <v>284988</v>
      </c>
      <c r="AV334" s="162">
        <f t="shared" si="316"/>
        <v>54148</v>
      </c>
      <c r="AW334" s="163">
        <f t="shared" si="312"/>
        <v>2713088</v>
      </c>
      <c r="AX334" s="163">
        <f>ROUND(GEOMEAN(J334,P334,V334:AB334),0)</f>
        <v>273013</v>
      </c>
      <c r="AY334" s="163">
        <f t="shared" si="345"/>
        <v>51872</v>
      </c>
      <c r="AZ334" s="163">
        <f t="shared" si="362"/>
        <v>2599080</v>
      </c>
      <c r="BA334" s="260"/>
      <c r="BB334" s="291">
        <f t="shared" si="313"/>
        <v>101868</v>
      </c>
      <c r="BD334" s="163" cm="1">
        <f t="array" ref="BD334">+ROUND(AVERAGE(SMALL((G334,M334,Y334),{1;2})),0)</f>
        <v>216717</v>
      </c>
      <c r="BE334" s="163">
        <f t="shared" si="357"/>
        <v>41176</v>
      </c>
      <c r="BF334" s="163">
        <f t="shared" si="355"/>
        <v>2063144</v>
      </c>
      <c r="BG334" s="163" cm="1">
        <f t="array" ref="BG334">+ROUND(AVERAGE(SMALL((J334,P334,V334,AB334),{1;2})),0)</f>
        <v>191750</v>
      </c>
      <c r="BH334" s="163">
        <f>+ROUND(BG334*19%,0)</f>
        <v>36433</v>
      </c>
      <c r="BI334" s="163">
        <f t="shared" si="363"/>
        <v>1825464</v>
      </c>
      <c r="BK334" s="166">
        <f>ROUND(AVERAGE(M334,Y334),0)</f>
        <v>216717</v>
      </c>
      <c r="BL334" s="167">
        <f t="shared" si="370"/>
        <v>41176</v>
      </c>
      <c r="BM334" s="296">
        <f t="shared" si="354"/>
        <v>2063144</v>
      </c>
      <c r="BN334" s="166">
        <f t="shared" si="351"/>
        <v>226835</v>
      </c>
      <c r="BO334" s="167">
        <f t="shared" si="347"/>
        <v>43099</v>
      </c>
      <c r="BP334" s="296">
        <f t="shared" si="364"/>
        <v>2159472</v>
      </c>
      <c r="BR334" s="168">
        <f t="shared" si="371"/>
        <v>70140</v>
      </c>
      <c r="BS334" s="169">
        <f t="shared" si="321"/>
        <v>180533</v>
      </c>
      <c r="BT334" s="170">
        <f t="shared" si="322"/>
        <v>320813</v>
      </c>
      <c r="BU334" s="168">
        <f t="shared" si="332"/>
        <v>107146</v>
      </c>
      <c r="BV334" s="169">
        <f t="shared" si="333"/>
        <v>167091</v>
      </c>
      <c r="BW334" s="170">
        <f t="shared" si="334"/>
        <v>381383</v>
      </c>
    </row>
    <row r="335" spans="2:75" s="131" customFormat="1" ht="39" customHeight="1" thickBot="1" x14ac:dyDescent="0.3">
      <c r="B335" s="334">
        <v>315</v>
      </c>
      <c r="C335" s="208" t="s">
        <v>211</v>
      </c>
      <c r="D335" s="208" t="s">
        <v>149</v>
      </c>
      <c r="E335" s="208"/>
      <c r="F335" s="208">
        <v>862</v>
      </c>
      <c r="G335" s="204">
        <v>382800</v>
      </c>
      <c r="H335" s="200">
        <f t="shared" si="318"/>
        <v>72732</v>
      </c>
      <c r="I335" s="201">
        <f t="shared" si="319"/>
        <v>392668584</v>
      </c>
      <c r="J335" s="243">
        <v>476080</v>
      </c>
      <c r="K335" s="212">
        <f t="shared" si="365"/>
        <v>90455</v>
      </c>
      <c r="L335" s="254">
        <f t="shared" si="366"/>
        <v>488353170</v>
      </c>
      <c r="M335" s="131">
        <v>135000</v>
      </c>
      <c r="N335" s="131">
        <f t="shared" si="367"/>
        <v>39150</v>
      </c>
      <c r="O335" s="131">
        <f t="shared" si="335"/>
        <v>116370000</v>
      </c>
      <c r="P335" s="257">
        <f>ROUND(R335/F335,0)</f>
        <v>155000</v>
      </c>
      <c r="Q335" s="201">
        <f>ROUND(P335*19%,0)</f>
        <v>29450</v>
      </c>
      <c r="R335" s="201">
        <v>133610000</v>
      </c>
      <c r="V335" s="262">
        <v>200000</v>
      </c>
      <c r="W335" s="204">
        <f t="shared" si="329"/>
        <v>38000</v>
      </c>
      <c r="X335" s="204">
        <f t="shared" si="330"/>
        <v>205156000</v>
      </c>
      <c r="Y335" s="204"/>
      <c r="Z335" s="204"/>
      <c r="AA335" s="204"/>
      <c r="AB335" s="204">
        <f>ROUND(AD335/F335,0)</f>
        <v>149948</v>
      </c>
      <c r="AC335" s="200">
        <f>ROUND(AB335*19%,0)</f>
        <v>28490</v>
      </c>
      <c r="AD335" s="201">
        <v>129255567</v>
      </c>
      <c r="AE335" s="164">
        <v>0</v>
      </c>
      <c r="AF335" s="162">
        <f t="shared" ref="AF335" si="373">+ROUND(AE335*19%,0)</f>
        <v>0</v>
      </c>
      <c r="AG335" s="163">
        <f>ROUND((AE335+AF335)*F335,0)</f>
        <v>0</v>
      </c>
      <c r="AH335" s="163" cm="1">
        <f t="array" ref="AH335">+ROUND(AVERAGE(SMALL((J335,P335,V335,AB335),{1;2})),0)</f>
        <v>152474</v>
      </c>
      <c r="AI335" s="163">
        <f t="shared" si="288"/>
        <v>28970</v>
      </c>
      <c r="AJ335" s="328">
        <f t="shared" ref="AJ335" si="374">ROUND((AH335+AI335)*F335,0)</f>
        <v>156404728</v>
      </c>
      <c r="AK335" s="286"/>
      <c r="AL335" s="162">
        <f t="shared" si="369"/>
        <v>258900</v>
      </c>
      <c r="AM335" s="163">
        <f>+ROUND(AL335*19%,0)</f>
        <v>49191</v>
      </c>
      <c r="AN335" s="163">
        <f t="shared" si="310"/>
        <v>265574442</v>
      </c>
      <c r="AO335" s="163">
        <f t="shared" si="350"/>
        <v>245257</v>
      </c>
      <c r="AP335" s="163">
        <f t="shared" si="344"/>
        <v>46599</v>
      </c>
      <c r="AQ335" s="163">
        <f t="shared" si="360"/>
        <v>251579872</v>
      </c>
      <c r="AR335" s="260"/>
      <c r="AS335" s="290">
        <f t="shared" si="311"/>
        <v>0</v>
      </c>
      <c r="AT335" s="165"/>
      <c r="AU335" s="164">
        <f>ROUND(GEOMEAN(G335),0)</f>
        <v>382800</v>
      </c>
      <c r="AV335" s="162">
        <f t="shared" ref="AV335" si="375">+ROUND(AU335*19%,0)</f>
        <v>72732</v>
      </c>
      <c r="AW335" s="163">
        <f t="shared" si="312"/>
        <v>392668584</v>
      </c>
      <c r="AX335" s="163">
        <f>ROUND(GEOMEAN(J335,P335,V335,AB335),0)</f>
        <v>216893</v>
      </c>
      <c r="AY335" s="163">
        <f t="shared" ref="AY335" si="376">+ROUND(AX335*19%,0)</f>
        <v>41210</v>
      </c>
      <c r="AZ335" s="163">
        <f t="shared" si="362"/>
        <v>222484786</v>
      </c>
      <c r="BA335" s="260"/>
      <c r="BB335" s="291" t="e">
        <f t="shared" si="313"/>
        <v>#NUM!</v>
      </c>
      <c r="BD335" s="163" t="e" cm="1">
        <f t="array" ref="BD335">+ROUND(AVERAGE(SMALL((G335),{1;2})),0)</f>
        <v>#NUM!</v>
      </c>
      <c r="BE335" s="163" t="e">
        <f t="shared" ref="BE335" si="377">+ROUND(BD335*19%,0)</f>
        <v>#NUM!</v>
      </c>
      <c r="BF335" s="163">
        <v>0</v>
      </c>
      <c r="BG335" s="163" cm="1">
        <f t="array" ref="BG335">+ROUND(AVERAGE(SMALL((J335,P335,V335,AB335),{1;2})),0)</f>
        <v>152474</v>
      </c>
      <c r="BH335" s="163">
        <f>+ROUND(BG335*19%,0)</f>
        <v>28970</v>
      </c>
      <c r="BI335" s="163">
        <f t="shared" si="363"/>
        <v>156404728</v>
      </c>
      <c r="BK335" s="166">
        <f t="shared" si="372"/>
        <v>135000</v>
      </c>
      <c r="BL335" s="167">
        <f t="shared" si="370"/>
        <v>25650</v>
      </c>
      <c r="BM335" s="296">
        <f t="shared" si="354"/>
        <v>138480300</v>
      </c>
      <c r="BN335" s="166">
        <f t="shared" si="351"/>
        <v>168316</v>
      </c>
      <c r="BO335" s="167">
        <f t="shared" si="347"/>
        <v>31980</v>
      </c>
      <c r="BP335" s="296">
        <f t="shared" si="364"/>
        <v>172655152</v>
      </c>
      <c r="BR335" s="168">
        <f t="shared" si="371"/>
        <v>175221</v>
      </c>
      <c r="BS335" s="169">
        <f t="shared" si="321"/>
        <v>83679</v>
      </c>
      <c r="BT335" s="170">
        <f t="shared" si="322"/>
        <v>434121</v>
      </c>
      <c r="BU335" s="168">
        <f t="shared" si="332"/>
        <v>155518</v>
      </c>
      <c r="BV335" s="169">
        <f t="shared" si="333"/>
        <v>89739</v>
      </c>
      <c r="BW335" s="170">
        <f t="shared" si="334"/>
        <v>400775</v>
      </c>
    </row>
    <row r="336" spans="2:75" s="140" customFormat="1" ht="37.5" customHeight="1" thickBot="1" x14ac:dyDescent="0.3">
      <c r="B336" s="335"/>
      <c r="D336" s="172"/>
      <c r="E336" s="172"/>
      <c r="F336" s="172"/>
      <c r="G336" s="173"/>
      <c r="H336" s="173"/>
      <c r="I336" s="173"/>
      <c r="J336" s="173"/>
      <c r="K336" s="173"/>
      <c r="L336" s="173"/>
      <c r="M336" s="173"/>
      <c r="N336" s="173"/>
      <c r="O336" s="173"/>
      <c r="P336" s="173"/>
      <c r="Q336" s="173"/>
      <c r="R336" s="173"/>
      <c r="S336" s="273"/>
      <c r="T336" s="173"/>
      <c r="U336" s="173"/>
      <c r="V336" s="173"/>
      <c r="W336" s="173"/>
      <c r="X336" s="173"/>
      <c r="Y336" s="173"/>
      <c r="Z336" s="173"/>
      <c r="AA336" s="173"/>
      <c r="AB336" s="173"/>
      <c r="AC336" s="173"/>
      <c r="AD336" s="173"/>
      <c r="AE336" s="176"/>
      <c r="AF336" s="176"/>
      <c r="AG336" s="176"/>
      <c r="AH336" s="176"/>
      <c r="AI336" s="176"/>
      <c r="AJ336" s="336"/>
      <c r="AK336" s="325"/>
      <c r="AL336" s="214"/>
      <c r="AM336" s="215"/>
      <c r="AN336" s="193"/>
      <c r="AO336" s="193"/>
      <c r="AP336" s="193"/>
      <c r="AQ336" s="193"/>
      <c r="AR336" s="193"/>
      <c r="AS336" s="193"/>
      <c r="AT336" s="193"/>
      <c r="AU336" s="193"/>
      <c r="AV336" s="216"/>
      <c r="AW336" s="217"/>
      <c r="AX336" s="217"/>
      <c r="AY336" s="217"/>
      <c r="AZ336" s="217"/>
      <c r="BA336" s="217"/>
      <c r="BB336" s="217"/>
      <c r="BC336" s="218"/>
      <c r="BD336" s="219"/>
      <c r="BE336" s="220"/>
      <c r="BF336" s="221"/>
      <c r="BG336" s="221"/>
      <c r="BH336" s="221"/>
      <c r="BI336" s="221"/>
      <c r="BJ336" s="220"/>
      <c r="BK336" s="221"/>
      <c r="BM336" s="293"/>
    </row>
    <row r="337" spans="2:65" s="140" customFormat="1" ht="37.5" customHeight="1" x14ac:dyDescent="0.25">
      <c r="B337" s="335"/>
      <c r="C337" s="455" t="s">
        <v>223</v>
      </c>
      <c r="D337" s="456"/>
      <c r="E337" s="456"/>
      <c r="F337" s="456"/>
      <c r="G337" s="456" t="s">
        <v>26</v>
      </c>
      <c r="H337" s="456"/>
      <c r="I337" s="463"/>
      <c r="J337" s="176"/>
      <c r="K337" s="176"/>
      <c r="L337" s="176"/>
      <c r="M337" s="176"/>
      <c r="N337" s="176"/>
      <c r="O337" s="176"/>
      <c r="P337" s="176"/>
      <c r="Q337" s="176"/>
      <c r="R337" s="176"/>
      <c r="S337" s="274"/>
      <c r="T337" s="176"/>
      <c r="U337" s="176"/>
      <c r="V337" s="176"/>
      <c r="W337" s="176"/>
      <c r="X337" s="176"/>
      <c r="Y337" s="176"/>
      <c r="Z337" s="176"/>
      <c r="AA337" s="176"/>
      <c r="AB337" s="176"/>
      <c r="AC337" s="176"/>
      <c r="AD337" s="176"/>
      <c r="AE337" s="176"/>
      <c r="AF337" s="176"/>
      <c r="AG337" s="176"/>
      <c r="AH337" s="176"/>
      <c r="AI337" s="176"/>
      <c r="AJ337" s="336"/>
      <c r="AK337" s="325"/>
      <c r="AL337" s="214"/>
      <c r="AM337" s="215"/>
      <c r="AN337" s="193"/>
      <c r="AO337" s="193"/>
      <c r="AP337" s="193"/>
      <c r="AQ337" s="193"/>
      <c r="AR337" s="193"/>
      <c r="AS337" s="193"/>
      <c r="AT337" s="193"/>
      <c r="AU337" s="193"/>
      <c r="AV337" s="216"/>
      <c r="AW337" s="217"/>
      <c r="AX337" s="217"/>
      <c r="AY337" s="217"/>
      <c r="AZ337" s="217"/>
      <c r="BA337" s="217"/>
      <c r="BB337" s="217"/>
      <c r="BC337" s="218"/>
      <c r="BD337" s="219"/>
      <c r="BE337" s="220"/>
      <c r="BF337" s="221"/>
      <c r="BG337" s="221"/>
      <c r="BH337" s="221"/>
      <c r="BI337" s="221"/>
      <c r="BJ337" s="220"/>
      <c r="BK337" s="221"/>
      <c r="BM337" s="293"/>
    </row>
    <row r="338" spans="2:65" s="140" customFormat="1" ht="37.5" customHeight="1" x14ac:dyDescent="0.25">
      <c r="B338" s="335"/>
      <c r="C338" s="457" t="s">
        <v>224</v>
      </c>
      <c r="D338" s="458"/>
      <c r="E338" s="458"/>
      <c r="F338" s="458"/>
      <c r="G338" s="464">
        <v>2600000</v>
      </c>
      <c r="H338" s="464"/>
      <c r="I338" s="465"/>
      <c r="J338" s="176"/>
      <c r="K338" s="176"/>
      <c r="L338" s="176"/>
      <c r="M338" s="176"/>
      <c r="N338" s="176"/>
      <c r="O338" s="176"/>
      <c r="P338" s="176"/>
      <c r="Q338" s="176"/>
      <c r="R338" s="176"/>
      <c r="S338" s="274"/>
      <c r="T338" s="176"/>
      <c r="U338" s="176"/>
      <c r="V338" s="176"/>
      <c r="W338" s="176"/>
      <c r="X338" s="176"/>
      <c r="Y338" s="176"/>
      <c r="Z338" s="176"/>
      <c r="AA338" s="176"/>
      <c r="AB338" s="176"/>
      <c r="AC338" s="176"/>
      <c r="AD338" s="176"/>
      <c r="AE338" s="176"/>
      <c r="AF338" s="176"/>
      <c r="AG338" s="176"/>
      <c r="AH338" s="176"/>
      <c r="AI338" s="176"/>
      <c r="AJ338" s="336"/>
      <c r="AK338" s="325"/>
      <c r="AL338" s="214"/>
      <c r="AM338" s="215"/>
      <c r="AN338" s="193"/>
      <c r="AO338" s="193"/>
      <c r="AP338" s="193"/>
      <c r="AQ338" s="193"/>
      <c r="AR338" s="193"/>
      <c r="AS338" s="193"/>
      <c r="AT338" s="193"/>
      <c r="AU338" s="193"/>
      <c r="AV338" s="216"/>
      <c r="AW338" s="217"/>
      <c r="AX338" s="217"/>
      <c r="AY338" s="217"/>
      <c r="AZ338" s="217"/>
      <c r="BA338" s="217"/>
      <c r="BB338" s="217"/>
      <c r="BC338" s="218"/>
      <c r="BD338" s="219"/>
      <c r="BE338" s="220"/>
      <c r="BF338" s="221"/>
      <c r="BG338" s="221"/>
      <c r="BH338" s="221"/>
      <c r="BI338" s="221"/>
      <c r="BJ338" s="220"/>
      <c r="BK338" s="221"/>
      <c r="BM338" s="293"/>
    </row>
    <row r="339" spans="2:65" s="140" customFormat="1" ht="37.5" customHeight="1" x14ac:dyDescent="0.25">
      <c r="B339" s="335"/>
      <c r="C339" s="457" t="s">
        <v>225</v>
      </c>
      <c r="D339" s="458"/>
      <c r="E339" s="458"/>
      <c r="F339" s="458"/>
      <c r="G339" s="464">
        <v>17500000</v>
      </c>
      <c r="H339" s="464"/>
      <c r="I339" s="465"/>
      <c r="J339" s="176"/>
      <c r="K339" s="176"/>
      <c r="L339" s="176"/>
      <c r="M339" s="176"/>
      <c r="N339" s="176"/>
      <c r="O339" s="176"/>
      <c r="P339" s="176"/>
      <c r="Q339" s="176"/>
      <c r="R339" s="176"/>
      <c r="S339" s="274"/>
      <c r="T339" s="176"/>
      <c r="U339" s="176"/>
      <c r="V339" s="176"/>
      <c r="W339" s="176"/>
      <c r="X339" s="176"/>
      <c r="Y339" s="176"/>
      <c r="Z339" s="176"/>
      <c r="AA339" s="176"/>
      <c r="AB339" s="176"/>
      <c r="AC339" s="176"/>
      <c r="AD339" s="176"/>
      <c r="AE339" s="176"/>
      <c r="AF339" s="176"/>
      <c r="AG339" s="176"/>
      <c r="AH339" s="176"/>
      <c r="AI339" s="176"/>
      <c r="AJ339" s="336"/>
      <c r="AK339" s="325"/>
      <c r="AL339" s="214"/>
      <c r="AM339" s="215"/>
      <c r="AN339" s="193"/>
      <c r="AO339" s="193"/>
      <c r="AP339" s="193"/>
      <c r="AQ339" s="193"/>
      <c r="AR339" s="193"/>
      <c r="AS339" s="193"/>
      <c r="AT339" s="193"/>
      <c r="AU339" s="193"/>
      <c r="AV339" s="216"/>
      <c r="AW339" s="217"/>
      <c r="AX339" s="217"/>
      <c r="AY339" s="217"/>
      <c r="AZ339" s="217"/>
      <c r="BA339" s="217"/>
      <c r="BB339" s="217"/>
      <c r="BC339" s="218"/>
      <c r="BD339" s="219"/>
      <c r="BE339" s="220"/>
      <c r="BF339" s="221"/>
      <c r="BG339" s="221"/>
      <c r="BH339" s="221"/>
      <c r="BI339" s="221"/>
      <c r="BJ339" s="220"/>
      <c r="BK339" s="221"/>
      <c r="BM339" s="293"/>
    </row>
    <row r="340" spans="2:65" s="140" customFormat="1" ht="37.5" customHeight="1" x14ac:dyDescent="0.25">
      <c r="B340" s="335"/>
      <c r="C340" s="459" t="s">
        <v>226</v>
      </c>
      <c r="D340" s="460"/>
      <c r="E340" s="460"/>
      <c r="F340" s="460"/>
      <c r="G340" s="464">
        <v>4800000</v>
      </c>
      <c r="H340" s="464"/>
      <c r="I340" s="465"/>
      <c r="J340" s="176"/>
      <c r="K340" s="176"/>
      <c r="L340" s="176"/>
      <c r="M340" s="176"/>
      <c r="N340" s="176"/>
      <c r="O340" s="176"/>
      <c r="P340" s="176"/>
      <c r="Q340" s="176"/>
      <c r="R340" s="176"/>
      <c r="S340" s="274"/>
      <c r="T340" s="176"/>
      <c r="U340" s="176"/>
      <c r="V340" s="176"/>
      <c r="W340" s="176"/>
      <c r="X340" s="176"/>
      <c r="Y340" s="176"/>
      <c r="Z340" s="176"/>
      <c r="AA340" s="176"/>
      <c r="AB340" s="176"/>
      <c r="AC340" s="176"/>
      <c r="AD340" s="176"/>
      <c r="AE340" s="176"/>
      <c r="AF340" s="176"/>
      <c r="AG340" s="176"/>
      <c r="AH340" s="176"/>
      <c r="AI340" s="176"/>
      <c r="AJ340" s="336"/>
      <c r="AK340" s="325"/>
      <c r="AL340" s="214"/>
      <c r="AM340" s="215"/>
      <c r="AN340" s="193"/>
      <c r="AO340" s="193"/>
      <c r="AP340" s="193"/>
      <c r="AQ340" s="193"/>
      <c r="AR340" s="193"/>
      <c r="AS340" s="193"/>
      <c r="AT340" s="193"/>
      <c r="AU340" s="193"/>
      <c r="AV340" s="216"/>
      <c r="AW340" s="217"/>
      <c r="AX340" s="217"/>
      <c r="AY340" s="217"/>
      <c r="AZ340" s="217"/>
      <c r="BA340" s="217"/>
      <c r="BB340" s="217"/>
      <c r="BC340" s="218"/>
      <c r="BD340" s="219"/>
      <c r="BE340" s="220"/>
      <c r="BF340" s="221"/>
      <c r="BG340" s="221"/>
      <c r="BH340" s="221"/>
      <c r="BI340" s="221"/>
      <c r="BJ340" s="220"/>
      <c r="BK340" s="221"/>
      <c r="BM340" s="293"/>
    </row>
    <row r="341" spans="2:65" s="140" customFormat="1" ht="37.5" customHeight="1" x14ac:dyDescent="0.25">
      <c r="B341" s="335"/>
      <c r="C341" s="459" t="s">
        <v>227</v>
      </c>
      <c r="D341" s="460"/>
      <c r="E341" s="460"/>
      <c r="F341" s="460"/>
      <c r="G341" s="464">
        <v>2000000</v>
      </c>
      <c r="H341" s="464"/>
      <c r="I341" s="465"/>
      <c r="J341" s="176"/>
      <c r="K341" s="176"/>
      <c r="L341" s="176"/>
      <c r="M341" s="176"/>
      <c r="N341" s="176"/>
      <c r="O341" s="176"/>
      <c r="P341" s="176"/>
      <c r="Q341" s="176"/>
      <c r="R341" s="176"/>
      <c r="S341" s="274"/>
      <c r="T341" s="176"/>
      <c r="U341" s="176"/>
      <c r="V341" s="176"/>
      <c r="W341" s="176"/>
      <c r="X341" s="176"/>
      <c r="Y341" s="176"/>
      <c r="Z341" s="176"/>
      <c r="AA341" s="176"/>
      <c r="AB341" s="176"/>
      <c r="AC341" s="176"/>
      <c r="AD341" s="176"/>
      <c r="AE341" s="176"/>
      <c r="AF341" s="176"/>
      <c r="AG341" s="176"/>
      <c r="AH341" s="176"/>
      <c r="AI341" s="176"/>
      <c r="AJ341" s="336"/>
      <c r="AK341" s="325"/>
      <c r="AL341" s="214"/>
      <c r="AM341" s="215"/>
      <c r="AN341" s="193"/>
      <c r="AO341" s="193"/>
      <c r="AP341" s="193"/>
      <c r="AQ341" s="193"/>
      <c r="AR341" s="193"/>
      <c r="AS341" s="193"/>
      <c r="AT341" s="193"/>
      <c r="AU341" s="193"/>
      <c r="AV341" s="216"/>
      <c r="AW341" s="217"/>
      <c r="AX341" s="217"/>
      <c r="AY341" s="217"/>
      <c r="AZ341" s="217"/>
      <c r="BA341" s="217"/>
      <c r="BB341" s="217"/>
      <c r="BC341" s="218"/>
      <c r="BD341" s="219"/>
      <c r="BE341" s="220"/>
      <c r="BF341" s="221"/>
      <c r="BG341" s="221"/>
      <c r="BH341" s="221"/>
      <c r="BI341" s="221"/>
      <c r="BJ341" s="220"/>
      <c r="BK341" s="221"/>
      <c r="BM341" s="293"/>
    </row>
    <row r="342" spans="2:65" s="140" customFormat="1" ht="37.5" customHeight="1" x14ac:dyDescent="0.25">
      <c r="B342" s="335"/>
      <c r="C342" s="457" t="s">
        <v>228</v>
      </c>
      <c r="D342" s="458"/>
      <c r="E342" s="458"/>
      <c r="F342" s="458"/>
      <c r="G342" s="464">
        <v>2000000</v>
      </c>
      <c r="H342" s="464"/>
      <c r="I342" s="465"/>
      <c r="J342" s="176"/>
      <c r="K342" s="176"/>
      <c r="L342" s="176"/>
      <c r="M342" s="176"/>
      <c r="N342" s="176"/>
      <c r="O342" s="176"/>
      <c r="P342" s="176"/>
      <c r="Q342" s="176"/>
      <c r="R342" s="176"/>
      <c r="S342" s="274"/>
      <c r="T342" s="176"/>
      <c r="U342" s="176"/>
      <c r="V342" s="176"/>
      <c r="W342" s="176"/>
      <c r="X342" s="176"/>
      <c r="Y342" s="176"/>
      <c r="Z342" s="176"/>
      <c r="AA342" s="176"/>
      <c r="AB342" s="176"/>
      <c r="AC342" s="176"/>
      <c r="AD342" s="176"/>
      <c r="AE342" s="176"/>
      <c r="AF342" s="176"/>
      <c r="AG342" s="176"/>
      <c r="AH342" s="176"/>
      <c r="AI342" s="176"/>
      <c r="AJ342" s="336"/>
      <c r="AK342" s="325"/>
      <c r="AL342" s="214"/>
      <c r="AM342" s="215"/>
      <c r="AN342" s="193"/>
      <c r="AO342" s="193"/>
      <c r="AP342" s="193"/>
      <c r="AQ342" s="193"/>
      <c r="AR342" s="193"/>
      <c r="AS342" s="193"/>
      <c r="AT342" s="193"/>
      <c r="AU342" s="193"/>
      <c r="AV342" s="216"/>
      <c r="AW342" s="217"/>
      <c r="AX342" s="217"/>
      <c r="AY342" s="217"/>
      <c r="AZ342" s="217"/>
      <c r="BA342" s="217"/>
      <c r="BB342" s="217"/>
      <c r="BC342" s="218"/>
      <c r="BD342" s="219"/>
      <c r="BE342" s="220"/>
      <c r="BF342" s="221"/>
      <c r="BG342" s="221"/>
      <c r="BH342" s="221"/>
      <c r="BI342" s="221"/>
      <c r="BJ342" s="220"/>
      <c r="BK342" s="221"/>
      <c r="BM342" s="293"/>
    </row>
    <row r="343" spans="2:65" s="140" customFormat="1" ht="37.5" customHeight="1" thickBot="1" x14ac:dyDescent="0.3">
      <c r="B343" s="335"/>
      <c r="C343" s="461" t="s">
        <v>229</v>
      </c>
      <c r="D343" s="462"/>
      <c r="E343" s="462"/>
      <c r="F343" s="462"/>
      <c r="G343" s="466">
        <f>SUM(G338:G342)</f>
        <v>28900000</v>
      </c>
      <c r="H343" s="466"/>
      <c r="I343" s="467"/>
      <c r="J343" s="176"/>
      <c r="K343" s="176"/>
      <c r="L343" s="176"/>
      <c r="M343" s="176"/>
      <c r="N343" s="176"/>
      <c r="O343" s="176"/>
      <c r="P343" s="176"/>
      <c r="Q343" s="176"/>
      <c r="R343" s="176"/>
      <c r="S343" s="274"/>
      <c r="T343" s="176"/>
      <c r="U343" s="176"/>
      <c r="V343" s="176"/>
      <c r="W343" s="176"/>
      <c r="X343" s="176"/>
      <c r="Y343" s="176"/>
      <c r="Z343" s="176"/>
      <c r="AA343" s="176"/>
      <c r="AB343" s="176"/>
      <c r="AC343" s="176"/>
      <c r="AD343" s="176"/>
      <c r="AE343" s="176"/>
      <c r="AF343" s="176"/>
      <c r="AG343" s="176"/>
      <c r="AH343" s="176"/>
      <c r="AI343" s="176"/>
      <c r="AJ343" s="336"/>
      <c r="AK343" s="325"/>
      <c r="AL343" s="214"/>
      <c r="AM343" s="215"/>
      <c r="AN343" s="193"/>
      <c r="AO343" s="193"/>
      <c r="AP343" s="193"/>
      <c r="AQ343" s="193"/>
      <c r="AR343" s="193"/>
      <c r="AS343" s="193"/>
      <c r="AT343" s="193"/>
      <c r="AU343" s="193"/>
      <c r="AV343" s="216"/>
      <c r="AW343" s="217"/>
      <c r="AX343" s="217"/>
      <c r="AY343" s="217"/>
      <c r="AZ343" s="217"/>
      <c r="BA343" s="217"/>
      <c r="BB343" s="217"/>
      <c r="BC343" s="218"/>
      <c r="BD343" s="219"/>
      <c r="BE343" s="220"/>
      <c r="BF343" s="221"/>
      <c r="BG343" s="221"/>
      <c r="BH343" s="221"/>
      <c r="BI343" s="221"/>
      <c r="BJ343" s="220"/>
      <c r="BK343" s="221"/>
      <c r="BM343" s="293"/>
    </row>
    <row r="344" spans="2:65" s="140" customFormat="1" ht="37.5" customHeight="1" thickBot="1" x14ac:dyDescent="0.3">
      <c r="B344" s="335"/>
      <c r="D344" s="175"/>
      <c r="E344" s="175"/>
      <c r="F344" s="175"/>
      <c r="G344" s="176"/>
      <c r="H344" s="176"/>
      <c r="I344" s="176"/>
      <c r="J344" s="176"/>
      <c r="K344" s="176"/>
      <c r="L344" s="176"/>
      <c r="M344" s="176"/>
      <c r="N344" s="176"/>
      <c r="O344" s="176"/>
      <c r="P344" s="176"/>
      <c r="Q344" s="176"/>
      <c r="R344" s="176"/>
      <c r="S344" s="274"/>
      <c r="T344" s="176"/>
      <c r="U344" s="176"/>
      <c r="V344" s="176"/>
      <c r="W344" s="176"/>
      <c r="X344" s="176"/>
      <c r="Y344" s="176"/>
      <c r="Z344" s="176"/>
      <c r="AA344" s="176"/>
      <c r="AB344" s="176"/>
      <c r="AC344" s="176"/>
      <c r="AD344" s="176"/>
      <c r="AE344" s="176"/>
      <c r="AF344" s="176"/>
      <c r="AG344" s="176"/>
      <c r="AH344" s="176"/>
      <c r="AI344" s="176"/>
      <c r="AJ344" s="336"/>
      <c r="AK344" s="325"/>
      <c r="AL344" s="214"/>
      <c r="AM344" s="215"/>
      <c r="AN344" s="193"/>
      <c r="AO344" s="193"/>
      <c r="AP344" s="193"/>
      <c r="AQ344" s="193"/>
      <c r="AR344" s="193"/>
      <c r="AS344" s="193"/>
      <c r="AT344" s="193"/>
      <c r="AU344" s="193"/>
      <c r="AV344" s="216"/>
      <c r="AW344" s="217"/>
      <c r="AX344" s="217"/>
      <c r="AY344" s="217"/>
      <c r="AZ344" s="217"/>
      <c r="BA344" s="217"/>
      <c r="BB344" s="217"/>
      <c r="BC344" s="218"/>
      <c r="BD344" s="219"/>
      <c r="BE344" s="220"/>
      <c r="BF344" s="221"/>
      <c r="BG344" s="221"/>
      <c r="BH344" s="221"/>
      <c r="BI344" s="221"/>
      <c r="BJ344" s="220"/>
      <c r="BK344" s="221"/>
      <c r="BM344" s="293"/>
    </row>
    <row r="345" spans="2:65" s="140" customFormat="1" ht="37.5" customHeight="1" x14ac:dyDescent="0.25">
      <c r="B345" s="171" t="s">
        <v>116</v>
      </c>
      <c r="C345" s="172"/>
      <c r="D345" s="175"/>
      <c r="E345" s="175"/>
      <c r="F345" s="175"/>
      <c r="G345" s="176"/>
      <c r="H345" s="176"/>
      <c r="I345" s="176"/>
      <c r="J345" s="176"/>
      <c r="K345" s="176"/>
      <c r="L345" s="176"/>
      <c r="M345" s="176"/>
      <c r="N345" s="176"/>
      <c r="O345" s="176"/>
      <c r="P345" s="176"/>
      <c r="Q345" s="176"/>
      <c r="R345" s="176"/>
      <c r="S345" s="274"/>
      <c r="T345" s="176"/>
      <c r="U345" s="176"/>
      <c r="V345" s="176"/>
      <c r="W345" s="176"/>
      <c r="X345" s="176"/>
      <c r="Y345" s="176"/>
      <c r="Z345" s="176"/>
      <c r="AA345" s="176"/>
      <c r="AB345" s="176"/>
      <c r="AC345" s="176"/>
      <c r="AD345" s="176"/>
      <c r="AE345" s="176"/>
      <c r="AF345" s="176"/>
      <c r="AG345" s="176"/>
      <c r="AH345" s="176"/>
      <c r="AI345" s="176"/>
      <c r="AJ345" s="336"/>
      <c r="AK345" s="325"/>
      <c r="AL345" s="214"/>
      <c r="AM345" s="215"/>
      <c r="AN345" s="193"/>
      <c r="AO345" s="193"/>
      <c r="AP345" s="193"/>
      <c r="AQ345" s="193"/>
      <c r="AR345" s="193"/>
      <c r="AS345" s="193"/>
      <c r="AT345" s="193"/>
      <c r="AU345" s="193"/>
      <c r="AV345" s="216"/>
      <c r="AW345" s="217"/>
      <c r="AX345" s="217"/>
      <c r="AY345" s="217"/>
      <c r="AZ345" s="217"/>
      <c r="BA345" s="217"/>
      <c r="BB345" s="217"/>
      <c r="BC345" s="218"/>
      <c r="BD345" s="219"/>
      <c r="BE345" s="220"/>
      <c r="BF345" s="221"/>
      <c r="BG345" s="221"/>
      <c r="BH345" s="221"/>
      <c r="BI345" s="221"/>
      <c r="BJ345" s="220"/>
      <c r="BK345" s="221"/>
      <c r="BM345" s="293"/>
    </row>
    <row r="346" spans="2:65" s="140" customFormat="1" ht="37.5" customHeight="1" thickBot="1" x14ac:dyDescent="0.3">
      <c r="B346" s="174"/>
      <c r="C346" s="175"/>
      <c r="D346" s="175"/>
      <c r="E346" s="175"/>
      <c r="F346" s="175"/>
      <c r="G346" s="176"/>
      <c r="H346" s="176"/>
      <c r="I346" s="176"/>
      <c r="J346" s="176"/>
      <c r="K346" s="176"/>
      <c r="L346" s="176"/>
      <c r="M346" s="176"/>
      <c r="N346" s="176"/>
      <c r="O346" s="176"/>
      <c r="P346" s="176"/>
      <c r="Q346" s="176"/>
      <c r="R346" s="176"/>
      <c r="S346" s="274"/>
      <c r="T346" s="176"/>
      <c r="U346" s="176"/>
      <c r="V346" s="176"/>
      <c r="W346" s="176"/>
      <c r="X346" s="176"/>
      <c r="Y346" s="176"/>
      <c r="Z346" s="176"/>
      <c r="AA346" s="176"/>
      <c r="AB346" s="176"/>
      <c r="AC346" s="176"/>
      <c r="AD346" s="176"/>
      <c r="AE346" s="176"/>
      <c r="AF346" s="176"/>
      <c r="AG346" s="176"/>
      <c r="AH346" s="176"/>
      <c r="AI346" s="176"/>
      <c r="AJ346" s="336"/>
      <c r="AK346" s="325"/>
      <c r="AL346" s="214"/>
      <c r="AM346" s="215"/>
      <c r="AN346" s="193"/>
      <c r="AO346" s="193"/>
      <c r="AP346" s="193"/>
      <c r="AQ346" s="193"/>
      <c r="AR346" s="193"/>
      <c r="AS346" s="193"/>
      <c r="AT346" s="193"/>
      <c r="AU346" s="193"/>
      <c r="AV346" s="216"/>
      <c r="AW346" s="217"/>
      <c r="AX346" s="217"/>
      <c r="AY346" s="217"/>
      <c r="AZ346" s="217"/>
      <c r="BA346" s="217"/>
      <c r="BB346" s="217"/>
      <c r="BC346" s="218"/>
      <c r="BD346" s="219"/>
      <c r="BE346" s="220"/>
      <c r="BF346" s="221"/>
      <c r="BG346" s="221"/>
      <c r="BH346" s="221"/>
      <c r="BI346" s="221"/>
      <c r="BJ346" s="220"/>
      <c r="BK346" s="221"/>
      <c r="BM346" s="293"/>
    </row>
    <row r="347" spans="2:65" s="140" customFormat="1" ht="34.5" customHeight="1" thickBot="1" x14ac:dyDescent="0.3">
      <c r="B347" s="523" t="s">
        <v>88</v>
      </c>
      <c r="C347" s="524"/>
      <c r="D347" s="525" t="s">
        <v>117</v>
      </c>
      <c r="E347" s="526"/>
      <c r="F347" s="527"/>
      <c r="G347" s="129"/>
      <c r="H347" s="129"/>
      <c r="I347" s="129"/>
      <c r="J347" s="129"/>
      <c r="K347" s="129"/>
      <c r="L347" s="129"/>
      <c r="M347" s="129"/>
      <c r="N347" s="129"/>
      <c r="O347" s="129"/>
      <c r="P347" s="129"/>
      <c r="Q347" s="129"/>
      <c r="R347" s="176"/>
      <c r="S347" s="274"/>
      <c r="T347" s="176"/>
      <c r="U347" s="176"/>
      <c r="V347" s="176"/>
      <c r="W347" s="176"/>
      <c r="X347" s="176"/>
      <c r="Y347" s="176"/>
      <c r="Z347" s="176"/>
      <c r="AA347" s="176"/>
      <c r="AB347" s="176"/>
      <c r="AC347" s="176"/>
      <c r="AD347" s="176"/>
      <c r="AE347" s="176"/>
      <c r="AF347" s="176"/>
      <c r="AG347" s="176"/>
      <c r="AH347" s="176"/>
      <c r="AI347" s="176"/>
      <c r="AJ347" s="336"/>
      <c r="AK347" s="325"/>
      <c r="AL347" s="214"/>
      <c r="AM347" s="215"/>
      <c r="AN347" s="193"/>
      <c r="AO347" s="193"/>
      <c r="AP347" s="193"/>
      <c r="AQ347" s="193"/>
      <c r="AR347" s="193"/>
      <c r="AS347" s="193"/>
      <c r="AT347" s="193"/>
      <c r="AU347" s="193"/>
      <c r="AV347" s="216"/>
      <c r="AW347" s="217"/>
      <c r="AX347" s="217"/>
      <c r="AY347" s="217"/>
      <c r="AZ347" s="217"/>
      <c r="BA347" s="217"/>
      <c r="BB347" s="217"/>
      <c r="BC347" s="218"/>
      <c r="BD347" s="219"/>
      <c r="BE347" s="220"/>
      <c r="BF347" s="221"/>
      <c r="BG347" s="221"/>
      <c r="BH347" s="221"/>
      <c r="BI347" s="221"/>
      <c r="BJ347" s="220"/>
      <c r="BK347" s="221"/>
      <c r="BM347" s="293"/>
    </row>
    <row r="348" spans="2:65" s="140" customFormat="1" ht="42.75" customHeight="1" x14ac:dyDescent="0.25">
      <c r="B348" s="494" t="s">
        <v>219</v>
      </c>
      <c r="C348" s="495"/>
      <c r="D348" s="503">
        <v>44760</v>
      </c>
      <c r="E348" s="503"/>
      <c r="F348" s="504"/>
      <c r="G348" s="129"/>
      <c r="H348" s="129"/>
      <c r="I348" s="129"/>
      <c r="J348" s="129"/>
      <c r="K348" s="129"/>
      <c r="L348" s="129"/>
      <c r="M348" s="129"/>
      <c r="N348" s="129"/>
      <c r="O348" s="129"/>
      <c r="P348" s="129"/>
      <c r="Q348" s="129"/>
      <c r="R348" s="176"/>
      <c r="S348" s="274"/>
      <c r="T348" s="176"/>
      <c r="U348" s="176"/>
      <c r="V348" s="176"/>
      <c r="W348" s="176"/>
      <c r="X348" s="176"/>
      <c r="Y348" s="176"/>
      <c r="Z348" s="176"/>
      <c r="AA348" s="176"/>
      <c r="AB348" s="176"/>
      <c r="AC348" s="177"/>
      <c r="AD348" s="176"/>
      <c r="AE348" s="176"/>
      <c r="AF348" s="176"/>
      <c r="AG348" s="176"/>
      <c r="AH348" s="176"/>
      <c r="AI348" s="176"/>
      <c r="AJ348" s="336"/>
      <c r="AK348" s="325"/>
      <c r="AL348" s="214"/>
      <c r="AM348" s="215"/>
      <c r="AN348" s="193"/>
      <c r="AO348" s="193"/>
      <c r="AP348" s="193"/>
      <c r="AQ348" s="193"/>
      <c r="AR348" s="193"/>
      <c r="AS348" s="193"/>
      <c r="AT348" s="193"/>
      <c r="AU348" s="193"/>
      <c r="AV348" s="216"/>
      <c r="AW348" s="217"/>
      <c r="AX348" s="217"/>
      <c r="AY348" s="217"/>
      <c r="AZ348" s="217"/>
      <c r="BA348" s="217"/>
      <c r="BB348" s="217"/>
      <c r="BC348" s="218"/>
      <c r="BD348" s="219"/>
      <c r="BE348" s="220"/>
      <c r="BF348" s="221"/>
      <c r="BG348" s="221"/>
      <c r="BH348" s="221"/>
      <c r="BI348" s="221"/>
      <c r="BJ348" s="220"/>
      <c r="BK348" s="221"/>
      <c r="BM348" s="293"/>
    </row>
    <row r="349" spans="2:65" s="140" customFormat="1" ht="52.5" customHeight="1" x14ac:dyDescent="0.25">
      <c r="B349" s="492" t="s">
        <v>243</v>
      </c>
      <c r="C349" s="493"/>
      <c r="D349" s="503">
        <v>44799</v>
      </c>
      <c r="E349" s="503"/>
      <c r="F349" s="504"/>
      <c r="G349" s="176"/>
      <c r="H349" s="176"/>
      <c r="I349" s="176"/>
      <c r="J349" s="176"/>
      <c r="K349" s="176"/>
      <c r="L349" s="176"/>
      <c r="M349" s="176"/>
      <c r="N349" s="176"/>
      <c r="O349" s="176"/>
      <c r="P349" s="176"/>
      <c r="Q349" s="176"/>
      <c r="R349" s="176"/>
      <c r="S349" s="274"/>
      <c r="T349" s="176"/>
      <c r="U349" s="176"/>
      <c r="V349" s="176"/>
      <c r="W349" s="176"/>
      <c r="X349" s="176"/>
      <c r="Y349" s="176"/>
      <c r="Z349" s="176"/>
      <c r="AA349" s="176"/>
      <c r="AB349" s="176"/>
      <c r="AC349" s="177"/>
      <c r="AD349" s="176"/>
      <c r="AE349" s="176"/>
      <c r="AF349" s="176"/>
      <c r="AG349" s="176"/>
      <c r="AH349" s="176"/>
      <c r="AI349" s="176"/>
      <c r="AJ349" s="336"/>
      <c r="AK349" s="325"/>
      <c r="AL349" s="214"/>
      <c r="AM349" s="215"/>
      <c r="AN349" s="193"/>
      <c r="AO349" s="193"/>
      <c r="AP349" s="193"/>
      <c r="AQ349" s="193"/>
      <c r="AR349" s="193"/>
      <c r="AS349" s="193"/>
      <c r="AT349" s="193"/>
      <c r="AU349" s="193"/>
      <c r="AV349" s="216"/>
      <c r="AW349" s="217"/>
      <c r="AX349" s="217"/>
      <c r="AY349" s="217"/>
      <c r="AZ349" s="217"/>
      <c r="BA349" s="217"/>
      <c r="BB349" s="217"/>
      <c r="BC349" s="218"/>
      <c r="BD349" s="219"/>
      <c r="BE349" s="220"/>
      <c r="BF349" s="221"/>
      <c r="BG349" s="221"/>
      <c r="BH349" s="221"/>
      <c r="BI349" s="221"/>
      <c r="BJ349" s="220"/>
      <c r="BK349" s="221"/>
      <c r="BM349" s="293"/>
    </row>
    <row r="350" spans="2:65" s="140" customFormat="1" ht="43.5" customHeight="1" x14ac:dyDescent="0.25">
      <c r="B350" s="492" t="s">
        <v>244</v>
      </c>
      <c r="C350" s="493"/>
      <c r="D350" s="503">
        <v>44799</v>
      </c>
      <c r="E350" s="503"/>
      <c r="F350" s="504"/>
      <c r="G350" s="176"/>
      <c r="H350" s="176"/>
      <c r="I350" s="176"/>
      <c r="J350" s="176"/>
      <c r="K350" s="176"/>
      <c r="L350" s="176"/>
      <c r="M350" s="176"/>
      <c r="N350" s="176"/>
      <c r="O350" s="176"/>
      <c r="P350" s="176"/>
      <c r="Q350" s="176"/>
      <c r="R350" s="176"/>
      <c r="S350" s="274"/>
      <c r="T350" s="176"/>
      <c r="U350" s="176"/>
      <c r="V350" s="176"/>
      <c r="W350" s="176"/>
      <c r="X350" s="176"/>
      <c r="Y350" s="176"/>
      <c r="Z350" s="176"/>
      <c r="AA350" s="176"/>
      <c r="AB350" s="176"/>
      <c r="AC350" s="176"/>
      <c r="AD350" s="176"/>
      <c r="AE350" s="176"/>
      <c r="AF350" s="176"/>
      <c r="AG350" s="176"/>
      <c r="AH350" s="176"/>
      <c r="AI350" s="176"/>
      <c r="AJ350" s="336"/>
      <c r="AK350" s="325"/>
      <c r="AL350" s="214"/>
      <c r="AM350" s="215"/>
      <c r="AN350" s="193"/>
      <c r="AO350" s="193"/>
      <c r="AP350" s="193"/>
      <c r="AQ350" s="193"/>
      <c r="AR350" s="193"/>
      <c r="AS350" s="193"/>
      <c r="AT350" s="193"/>
      <c r="AU350" s="193"/>
      <c r="AV350" s="216"/>
      <c r="AW350" s="217"/>
      <c r="AX350" s="217"/>
      <c r="AY350" s="217"/>
      <c r="AZ350" s="217"/>
      <c r="BA350" s="217"/>
      <c r="BB350" s="217"/>
      <c r="BC350" s="218"/>
      <c r="BD350" s="219"/>
      <c r="BE350" s="220"/>
      <c r="BF350" s="221"/>
      <c r="BG350" s="221"/>
      <c r="BH350" s="221"/>
      <c r="BI350" s="221"/>
      <c r="BJ350" s="220"/>
      <c r="BK350" s="221"/>
      <c r="BM350" s="293"/>
    </row>
    <row r="351" spans="2:65" s="140" customFormat="1" ht="48.75" customHeight="1" thickBot="1" x14ac:dyDescent="0.3">
      <c r="B351" s="499" t="s">
        <v>131</v>
      </c>
      <c r="C351" s="500"/>
      <c r="D351" s="501">
        <v>44760</v>
      </c>
      <c r="E351" s="501"/>
      <c r="F351" s="502"/>
      <c r="G351" s="129"/>
      <c r="H351" s="129"/>
      <c r="I351" s="129"/>
      <c r="J351" s="129"/>
      <c r="K351" s="129"/>
      <c r="L351" s="129"/>
      <c r="M351" s="129"/>
      <c r="N351" s="129"/>
      <c r="O351" s="129"/>
      <c r="P351" s="129"/>
      <c r="Q351" s="129"/>
      <c r="R351" s="129"/>
      <c r="S351" s="267"/>
      <c r="T351" s="129"/>
      <c r="U351" s="129"/>
      <c r="V351" s="129"/>
      <c r="W351" s="129"/>
      <c r="X351" s="129"/>
      <c r="Y351" s="129"/>
      <c r="Z351" s="129"/>
      <c r="AA351" s="129"/>
      <c r="AB351" s="129"/>
      <c r="AC351" s="129"/>
      <c r="AD351" s="129"/>
      <c r="AE351" s="129"/>
      <c r="AF351" s="129"/>
      <c r="AG351" s="129"/>
      <c r="AH351" s="129"/>
      <c r="AI351" s="129"/>
      <c r="AJ351" s="150"/>
      <c r="AK351" s="321"/>
      <c r="AL351" s="214"/>
      <c r="AM351" s="215"/>
      <c r="AN351" s="193"/>
      <c r="AO351" s="193"/>
      <c r="AP351" s="193"/>
      <c r="AQ351" s="193"/>
      <c r="AR351" s="193"/>
      <c r="AS351" s="193"/>
      <c r="AT351" s="193"/>
      <c r="AU351" s="193"/>
      <c r="AV351" s="216"/>
      <c r="AW351" s="217"/>
      <c r="AX351" s="217"/>
      <c r="AY351" s="217"/>
      <c r="AZ351" s="217"/>
      <c r="BA351" s="217"/>
      <c r="BB351" s="217"/>
      <c r="BC351" s="218"/>
      <c r="BD351" s="219"/>
      <c r="BE351" s="220"/>
      <c r="BF351" s="221"/>
      <c r="BG351" s="221"/>
      <c r="BH351" s="221"/>
      <c r="BI351" s="221"/>
      <c r="BJ351" s="220"/>
      <c r="BK351" s="221"/>
      <c r="BM351" s="293"/>
    </row>
    <row r="352" spans="2:65" s="140" customFormat="1" ht="30" customHeight="1" thickBot="1" x14ac:dyDescent="0.3">
      <c r="B352" s="337"/>
      <c r="C352" s="338"/>
      <c r="D352" s="339"/>
      <c r="E352" s="339"/>
      <c r="F352" s="339"/>
      <c r="G352" s="340"/>
      <c r="H352" s="340"/>
      <c r="I352" s="340"/>
      <c r="J352" s="340"/>
      <c r="K352" s="340"/>
      <c r="L352" s="340"/>
      <c r="M352" s="340"/>
      <c r="N352" s="340"/>
      <c r="O352" s="340"/>
      <c r="P352" s="340"/>
      <c r="Q352" s="340"/>
      <c r="R352" s="340"/>
      <c r="S352" s="341"/>
      <c r="T352" s="340"/>
      <c r="U352" s="340"/>
      <c r="V352" s="340"/>
      <c r="W352" s="340"/>
      <c r="X352" s="340"/>
      <c r="Y352" s="340"/>
      <c r="Z352" s="340"/>
      <c r="AA352" s="340"/>
      <c r="AB352" s="340"/>
      <c r="AC352" s="340"/>
      <c r="AD352" s="340"/>
      <c r="AE352" s="340"/>
      <c r="AF352" s="340"/>
      <c r="AG352" s="340"/>
      <c r="AH352" s="340"/>
      <c r="AI352" s="340"/>
      <c r="AJ352" s="342"/>
      <c r="AK352" s="321"/>
      <c r="AL352" s="214"/>
      <c r="AM352" s="215"/>
      <c r="AN352" s="193"/>
      <c r="AO352" s="193"/>
      <c r="AP352" s="193"/>
      <c r="AQ352" s="193"/>
      <c r="AR352" s="193"/>
      <c r="AS352" s="193"/>
      <c r="AT352" s="193"/>
      <c r="AU352" s="193"/>
      <c r="AV352" s="216"/>
      <c r="AW352" s="217"/>
      <c r="AX352" s="217"/>
      <c r="AY352" s="217"/>
      <c r="AZ352" s="217"/>
      <c r="BA352" s="217"/>
      <c r="BB352" s="217"/>
      <c r="BC352" s="218"/>
      <c r="BD352" s="219"/>
      <c r="BE352" s="220"/>
      <c r="BF352" s="221"/>
      <c r="BG352" s="221"/>
      <c r="BH352" s="221"/>
      <c r="BI352" s="221"/>
      <c r="BJ352" s="220"/>
      <c r="BK352" s="221"/>
      <c r="BM352" s="293"/>
    </row>
    <row r="353" spans="1:65" s="140" customFormat="1" ht="46.5" customHeight="1" x14ac:dyDescent="0.25">
      <c r="B353" s="178"/>
      <c r="C353" s="179"/>
      <c r="D353" s="179"/>
      <c r="E353" s="179"/>
      <c r="F353" s="179"/>
      <c r="G353" s="179"/>
      <c r="H353" s="179"/>
      <c r="I353" s="179"/>
      <c r="J353" s="179"/>
      <c r="K353" s="179"/>
      <c r="L353" s="179"/>
      <c r="M353" s="179"/>
      <c r="N353" s="179"/>
      <c r="O353" s="179"/>
      <c r="P353" s="179"/>
      <c r="Q353" s="179"/>
      <c r="R353" s="179"/>
      <c r="S353" s="275"/>
      <c r="T353" s="180"/>
      <c r="U353" s="180"/>
      <c r="V353" s="180"/>
      <c r="W353" s="180"/>
      <c r="X353" s="180"/>
      <c r="Y353" s="180"/>
      <c r="Z353" s="180"/>
      <c r="AA353" s="180"/>
      <c r="AB353" s="180"/>
      <c r="AC353" s="180"/>
      <c r="AD353" s="180"/>
      <c r="AE353" s="180"/>
      <c r="AF353" s="180"/>
      <c r="AG353" s="180"/>
      <c r="AH353" s="180"/>
      <c r="AI353" s="180"/>
      <c r="AJ353" s="180"/>
      <c r="AK353" s="323"/>
      <c r="AL353" s="214"/>
      <c r="AM353" s="215"/>
      <c r="AN353" s="193"/>
      <c r="AO353" s="193"/>
      <c r="AP353" s="193"/>
      <c r="AQ353" s="193"/>
      <c r="AR353" s="193"/>
      <c r="AS353" s="193"/>
      <c r="AT353" s="193"/>
      <c r="AU353" s="193"/>
      <c r="AV353" s="216"/>
      <c r="AW353" s="217"/>
      <c r="AX353" s="217"/>
      <c r="AY353" s="217"/>
      <c r="AZ353" s="217"/>
      <c r="BA353" s="217"/>
      <c r="BB353" s="217"/>
      <c r="BC353" s="218"/>
      <c r="BD353" s="219"/>
      <c r="BE353" s="220"/>
      <c r="BF353" s="221"/>
      <c r="BG353" s="221"/>
      <c r="BH353" s="221"/>
      <c r="BI353" s="221"/>
      <c r="BJ353" s="220"/>
      <c r="BK353" s="221"/>
      <c r="BM353" s="293"/>
    </row>
    <row r="354" spans="1:65" s="140" customFormat="1" ht="18" customHeight="1" x14ac:dyDescent="0.25">
      <c r="B354" s="181"/>
      <c r="C354" s="132"/>
      <c r="D354" s="132"/>
      <c r="E354" s="132"/>
      <c r="F354" s="132"/>
      <c r="S354" s="276"/>
      <c r="W354" s="182" t="s">
        <v>99</v>
      </c>
      <c r="X354" s="134" t="s">
        <v>123</v>
      </c>
      <c r="Y354" s="133"/>
      <c r="Z354" s="133"/>
      <c r="AA354" s="133"/>
      <c r="AB354" s="133"/>
      <c r="AC354" s="133"/>
      <c r="AD354" s="133"/>
      <c r="AE354" s="222"/>
      <c r="AF354" s="222"/>
      <c r="AG354" s="222"/>
      <c r="AH354" s="222"/>
      <c r="AI354" s="222"/>
      <c r="AJ354" s="222"/>
      <c r="AL354" s="214"/>
      <c r="AM354" s="215"/>
      <c r="AN354" s="193"/>
      <c r="AO354" s="193"/>
      <c r="AP354" s="193"/>
      <c r="AQ354" s="193"/>
      <c r="AR354" s="193"/>
      <c r="AS354" s="193"/>
      <c r="AT354" s="193"/>
      <c r="AU354" s="193"/>
      <c r="AV354" s="216"/>
      <c r="AW354" s="217"/>
      <c r="AX354" s="217"/>
      <c r="AY354" s="217"/>
      <c r="AZ354" s="217"/>
      <c r="BA354" s="217"/>
      <c r="BB354" s="217"/>
      <c r="BC354" s="218"/>
      <c r="BD354" s="219"/>
      <c r="BE354" s="220"/>
      <c r="BF354" s="221"/>
      <c r="BG354" s="221"/>
      <c r="BH354" s="221"/>
      <c r="BI354" s="221"/>
      <c r="BJ354" s="220"/>
      <c r="BK354" s="221"/>
      <c r="BM354" s="293"/>
    </row>
    <row r="355" spans="1:65" s="140" customFormat="1" ht="18" customHeight="1" x14ac:dyDescent="0.25">
      <c r="B355" s="181"/>
      <c r="C355" s="132"/>
      <c r="D355" s="132"/>
      <c r="E355" s="132"/>
      <c r="F355" s="132"/>
      <c r="S355" s="276"/>
      <c r="W355" s="182" t="s">
        <v>101</v>
      </c>
      <c r="X355" s="134" t="s">
        <v>275</v>
      </c>
      <c r="Y355" s="222"/>
      <c r="Z355" s="222"/>
      <c r="AA355" s="222"/>
      <c r="AB355" s="222"/>
      <c r="AC355" s="222"/>
      <c r="AD355" s="222"/>
      <c r="AE355" s="222"/>
      <c r="AF355" s="222"/>
      <c r="AG355" s="222"/>
      <c r="AH355" s="222"/>
      <c r="AI355" s="222"/>
      <c r="AJ355" s="222"/>
      <c r="AL355" s="214"/>
      <c r="AM355" s="215"/>
      <c r="AN355" s="193"/>
      <c r="AO355" s="193"/>
      <c r="AP355" s="193"/>
      <c r="AQ355" s="193"/>
      <c r="AR355" s="193"/>
      <c r="AS355" s="193"/>
      <c r="AT355" s="193"/>
      <c r="AU355" s="193"/>
      <c r="AV355" s="216"/>
      <c r="AW355" s="217"/>
      <c r="AX355" s="217"/>
      <c r="AY355" s="217"/>
      <c r="AZ355" s="217"/>
      <c r="BA355" s="217"/>
      <c r="BB355" s="217"/>
      <c r="BC355" s="218"/>
      <c r="BD355" s="219"/>
      <c r="BE355" s="220"/>
      <c r="BF355" s="221"/>
      <c r="BG355" s="221"/>
      <c r="BH355" s="221"/>
      <c r="BI355" s="221"/>
      <c r="BJ355" s="220"/>
      <c r="BK355" s="221"/>
      <c r="BM355" s="293"/>
    </row>
    <row r="356" spans="1:65" s="140" customFormat="1" ht="24" customHeight="1" x14ac:dyDescent="0.2">
      <c r="A356" s="136"/>
      <c r="B356" s="181"/>
      <c r="C356" s="132"/>
      <c r="D356" s="132"/>
      <c r="E356" s="132"/>
      <c r="F356" s="132"/>
      <c r="G356" s="136"/>
      <c r="H356" s="136"/>
      <c r="I356" s="136"/>
      <c r="J356" s="136"/>
      <c r="K356" s="136"/>
      <c r="L356" s="136"/>
      <c r="M356" s="136"/>
      <c r="N356" s="136"/>
      <c r="O356" s="136"/>
      <c r="P356" s="136"/>
      <c r="Q356" s="136"/>
      <c r="R356" s="136"/>
      <c r="S356" s="264"/>
      <c r="T356" s="136"/>
      <c r="U356" s="136"/>
      <c r="V356" s="136"/>
      <c r="W356" s="182"/>
      <c r="X356" s="134" t="s">
        <v>130</v>
      </c>
      <c r="Y356" s="135"/>
      <c r="Z356" s="135"/>
      <c r="AA356" s="135"/>
      <c r="AB356" s="135"/>
      <c r="AC356" s="135"/>
      <c r="AD356" s="135"/>
      <c r="AE356" s="135"/>
      <c r="AF356" s="135"/>
      <c r="AG356" s="135"/>
      <c r="AH356" s="135"/>
      <c r="AI356" s="135"/>
      <c r="AJ356" s="222"/>
      <c r="AL356" s="214"/>
      <c r="AM356" s="215"/>
      <c r="AN356" s="193"/>
      <c r="AO356" s="193"/>
      <c r="AP356" s="193"/>
      <c r="AQ356" s="193"/>
      <c r="AR356" s="193"/>
      <c r="AS356" s="193"/>
      <c r="AT356" s="193"/>
      <c r="AU356" s="193"/>
      <c r="AV356" s="216"/>
      <c r="AW356" s="217"/>
      <c r="AX356" s="217"/>
      <c r="AY356" s="217"/>
      <c r="AZ356" s="217"/>
      <c r="BA356" s="217"/>
      <c r="BB356" s="217"/>
      <c r="BC356" s="218"/>
      <c r="BD356" s="219"/>
      <c r="BE356" s="220"/>
      <c r="BF356" s="221"/>
      <c r="BG356" s="221"/>
      <c r="BH356" s="221"/>
      <c r="BI356" s="221"/>
      <c r="BJ356" s="220"/>
      <c r="BK356" s="221"/>
      <c r="BM356" s="293"/>
    </row>
    <row r="357" spans="1:65" ht="23.25" customHeight="1" x14ac:dyDescent="0.2">
      <c r="B357" s="183"/>
      <c r="C357" s="184"/>
      <c r="D357" s="184"/>
      <c r="E357" s="184"/>
      <c r="F357" s="184"/>
      <c r="W357" s="182" t="s">
        <v>105</v>
      </c>
      <c r="X357" s="134" t="s">
        <v>128</v>
      </c>
      <c r="Y357" s="135"/>
      <c r="Z357" s="135"/>
      <c r="AA357" s="135"/>
      <c r="AB357" s="135"/>
      <c r="AC357" s="135"/>
      <c r="AD357" s="135"/>
      <c r="AE357" s="135"/>
      <c r="AF357" s="135"/>
      <c r="AG357" s="135"/>
      <c r="AH357" s="135"/>
      <c r="AI357" s="135"/>
      <c r="AJ357" s="222"/>
      <c r="AK357" s="140"/>
      <c r="AL357" s="214"/>
      <c r="AM357" s="215"/>
      <c r="AN357" s="193"/>
      <c r="AO357" s="193"/>
      <c r="AP357" s="193"/>
      <c r="AQ357" s="193"/>
      <c r="AR357" s="193"/>
      <c r="AS357" s="193"/>
      <c r="AT357" s="193"/>
      <c r="AU357" s="193"/>
      <c r="AV357" s="216"/>
      <c r="AW357" s="217"/>
      <c r="AX357" s="217"/>
      <c r="AY357" s="217"/>
      <c r="AZ357" s="217"/>
      <c r="BA357" s="217"/>
      <c r="BB357" s="217"/>
      <c r="BC357" s="218"/>
      <c r="BD357" s="219"/>
      <c r="BE357" s="220"/>
      <c r="BF357" s="221"/>
      <c r="BG357" s="221"/>
      <c r="BH357" s="221"/>
      <c r="BI357" s="221"/>
      <c r="BJ357" s="220"/>
      <c r="BK357" s="221"/>
    </row>
    <row r="358" spans="1:65" ht="23.25" customHeight="1" x14ac:dyDescent="0.2">
      <c r="B358" s="185"/>
      <c r="C358" s="186"/>
      <c r="D358" s="186"/>
      <c r="E358" s="186"/>
      <c r="F358" s="186"/>
      <c r="W358" s="187"/>
      <c r="X358" s="134" t="s">
        <v>276</v>
      </c>
      <c r="Y358" s="135"/>
      <c r="Z358" s="135"/>
      <c r="AA358" s="135"/>
      <c r="AB358" s="135"/>
      <c r="AC358" s="135"/>
      <c r="AD358" s="135"/>
      <c r="AE358" s="135"/>
      <c r="AF358" s="135"/>
      <c r="AG358" s="135"/>
      <c r="AH358" s="135"/>
      <c r="AI358" s="135"/>
      <c r="AJ358" s="222"/>
      <c r="AK358" s="140"/>
      <c r="AL358" s="214"/>
      <c r="AM358" s="215"/>
      <c r="AN358" s="193"/>
      <c r="AO358" s="193"/>
      <c r="AP358" s="193"/>
      <c r="AQ358" s="193"/>
      <c r="AR358" s="193"/>
      <c r="AS358" s="193"/>
      <c r="AT358" s="193"/>
      <c r="AU358" s="193"/>
      <c r="AV358" s="216"/>
      <c r="AW358" s="217"/>
      <c r="AX358" s="217"/>
      <c r="AY358" s="217"/>
      <c r="AZ358" s="217"/>
      <c r="BA358" s="217"/>
      <c r="BB358" s="217"/>
      <c r="BC358" s="218"/>
      <c r="BD358" s="219"/>
      <c r="BE358" s="220"/>
      <c r="BF358" s="221"/>
      <c r="BG358" s="221"/>
      <c r="BH358" s="221"/>
      <c r="BI358" s="221"/>
      <c r="BJ358" s="220"/>
      <c r="BK358" s="221"/>
    </row>
    <row r="359" spans="1:65" ht="23.25" customHeight="1" thickBot="1" x14ac:dyDescent="0.25">
      <c r="B359" s="188"/>
      <c r="C359" s="189"/>
      <c r="D359" s="189"/>
      <c r="E359" s="189"/>
      <c r="F359" s="189"/>
      <c r="G359" s="189"/>
      <c r="H359" s="189"/>
      <c r="I359" s="189"/>
      <c r="J359" s="189"/>
      <c r="K359" s="189"/>
      <c r="L359" s="189"/>
      <c r="M359" s="189"/>
      <c r="N359" s="189"/>
      <c r="O359" s="189"/>
      <c r="P359" s="189"/>
      <c r="Q359" s="189"/>
      <c r="R359" s="189"/>
      <c r="S359" s="277"/>
      <c r="T359" s="189"/>
      <c r="U359" s="189"/>
      <c r="V359" s="189"/>
      <c r="W359" s="189"/>
      <c r="X359" s="189"/>
      <c r="Y359" s="189"/>
      <c r="Z359" s="189"/>
      <c r="AA359" s="189"/>
      <c r="AB359" s="189"/>
      <c r="AC359" s="190"/>
      <c r="AD359" s="190"/>
      <c r="AE359" s="190"/>
      <c r="AF359" s="190"/>
      <c r="AG359" s="190"/>
      <c r="AH359" s="190"/>
      <c r="AI359" s="190"/>
      <c r="AJ359" s="190"/>
      <c r="AK359" s="323"/>
      <c r="AL359" s="214"/>
      <c r="AM359" s="215"/>
      <c r="AN359" s="193"/>
      <c r="AO359" s="193"/>
      <c r="AP359" s="193"/>
      <c r="AQ359" s="193"/>
      <c r="AR359" s="193"/>
      <c r="AS359" s="193"/>
      <c r="AT359" s="193"/>
      <c r="AU359" s="193"/>
      <c r="AV359" s="216"/>
      <c r="AW359" s="217"/>
      <c r="AX359" s="217"/>
      <c r="AY359" s="217"/>
      <c r="AZ359" s="217"/>
      <c r="BA359" s="217"/>
      <c r="BB359" s="217"/>
      <c r="BC359" s="218"/>
      <c r="BD359" s="219"/>
      <c r="BE359" s="220"/>
      <c r="BF359" s="221"/>
      <c r="BG359" s="221"/>
      <c r="BH359" s="221"/>
      <c r="BI359" s="221"/>
      <c r="BJ359" s="220"/>
      <c r="BK359" s="221"/>
    </row>
    <row r="360" spans="1:65" x14ac:dyDescent="0.2">
      <c r="AL360" s="214"/>
      <c r="AM360" s="215"/>
      <c r="AN360" s="193"/>
      <c r="AO360" s="193"/>
      <c r="AP360" s="193"/>
      <c r="AQ360" s="193"/>
      <c r="AR360" s="193"/>
      <c r="AS360" s="193"/>
      <c r="AT360" s="193"/>
      <c r="AU360" s="193"/>
      <c r="AV360" s="216"/>
      <c r="AW360" s="217"/>
      <c r="AX360" s="217"/>
      <c r="AY360" s="217"/>
      <c r="AZ360" s="217"/>
      <c r="BA360" s="217"/>
      <c r="BB360" s="217"/>
      <c r="BC360" s="218"/>
      <c r="BD360" s="219"/>
      <c r="BE360" s="220"/>
      <c r="BF360" s="221"/>
      <c r="BG360" s="221"/>
      <c r="BH360" s="221"/>
      <c r="BI360" s="221"/>
      <c r="BJ360" s="220"/>
      <c r="BK360" s="221"/>
    </row>
    <row r="361" spans="1:65" ht="23.25" customHeight="1" x14ac:dyDescent="0.2">
      <c r="AL361" s="214"/>
      <c r="AM361" s="215"/>
      <c r="AN361" s="193"/>
      <c r="AO361" s="193"/>
      <c r="AP361" s="193"/>
      <c r="AQ361" s="193"/>
      <c r="AR361" s="193"/>
      <c r="AS361" s="193"/>
      <c r="AT361" s="193"/>
      <c r="AU361" s="193"/>
      <c r="AV361" s="216"/>
      <c r="AW361" s="217"/>
      <c r="AX361" s="217"/>
      <c r="AY361" s="217"/>
      <c r="AZ361" s="217"/>
      <c r="BA361" s="217"/>
      <c r="BB361" s="217"/>
      <c r="BC361" s="218"/>
      <c r="BD361" s="219"/>
      <c r="BE361" s="220"/>
      <c r="BF361" s="221"/>
      <c r="BG361" s="221"/>
      <c r="BH361" s="221"/>
      <c r="BI361" s="221"/>
      <c r="BJ361" s="220"/>
      <c r="BK361" s="221"/>
    </row>
    <row r="362" spans="1:65" ht="23.25" customHeight="1" x14ac:dyDescent="0.2">
      <c r="AL362" s="214"/>
      <c r="AM362" s="215"/>
      <c r="AN362" s="193"/>
      <c r="AO362" s="193"/>
      <c r="AP362" s="193"/>
      <c r="AQ362" s="193"/>
      <c r="AR362" s="193"/>
      <c r="AS362" s="193"/>
      <c r="AT362" s="193"/>
      <c r="AU362" s="193"/>
      <c r="AV362" s="216"/>
      <c r="AW362" s="217"/>
      <c r="AX362" s="217"/>
      <c r="AY362" s="217"/>
      <c r="AZ362" s="217"/>
      <c r="BA362" s="217"/>
      <c r="BB362" s="217"/>
      <c r="BC362" s="218"/>
      <c r="BD362" s="219"/>
      <c r="BE362" s="220"/>
      <c r="BF362" s="221"/>
      <c r="BG362" s="221"/>
      <c r="BH362" s="221"/>
      <c r="BI362" s="221"/>
      <c r="BJ362" s="220"/>
      <c r="BK362" s="221"/>
    </row>
    <row r="363" spans="1:65" x14ac:dyDescent="0.2">
      <c r="AL363" s="214"/>
      <c r="AM363" s="215"/>
      <c r="AN363" s="193"/>
      <c r="AO363" s="193"/>
      <c r="AP363" s="193"/>
      <c r="AQ363" s="193"/>
      <c r="AR363" s="193"/>
      <c r="AS363" s="193"/>
      <c r="AT363" s="193"/>
      <c r="AU363" s="193"/>
      <c r="AV363" s="216"/>
      <c r="AW363" s="217"/>
      <c r="AX363" s="217"/>
      <c r="AY363" s="217"/>
      <c r="AZ363" s="217"/>
      <c r="BA363" s="217"/>
      <c r="BB363" s="217"/>
      <c r="BC363" s="218"/>
      <c r="BD363" s="219"/>
      <c r="BE363" s="220"/>
      <c r="BF363" s="221"/>
      <c r="BG363" s="221"/>
      <c r="BH363" s="221"/>
      <c r="BI363" s="221"/>
      <c r="BJ363" s="220"/>
      <c r="BK363" s="221"/>
    </row>
    <row r="364" spans="1:65" ht="23.25" customHeight="1" x14ac:dyDescent="0.2">
      <c r="AL364" s="214"/>
      <c r="AM364" s="215"/>
      <c r="AN364" s="193"/>
      <c r="AO364" s="193"/>
      <c r="AP364" s="193"/>
      <c r="AQ364" s="193"/>
      <c r="AR364" s="193"/>
      <c r="AS364" s="193"/>
      <c r="AT364" s="193"/>
      <c r="AU364" s="193"/>
      <c r="AV364" s="216"/>
      <c r="AW364" s="217"/>
      <c r="AX364" s="217"/>
      <c r="AY364" s="217"/>
      <c r="AZ364" s="217"/>
      <c r="BA364" s="217"/>
      <c r="BB364" s="217"/>
      <c r="BC364" s="218"/>
      <c r="BD364" s="219"/>
      <c r="BE364" s="220"/>
      <c r="BF364" s="221"/>
      <c r="BG364" s="221"/>
      <c r="BH364" s="221"/>
      <c r="BI364" s="221"/>
      <c r="BJ364" s="220"/>
      <c r="BK364" s="221"/>
    </row>
    <row r="365" spans="1:65" ht="23.25" customHeight="1" x14ac:dyDescent="0.2">
      <c r="AL365" s="214"/>
      <c r="AM365" s="215"/>
      <c r="AN365" s="193"/>
      <c r="AO365" s="193"/>
      <c r="AP365" s="193"/>
      <c r="AQ365" s="193"/>
      <c r="AR365" s="193"/>
      <c r="AS365" s="193"/>
      <c r="AT365" s="193"/>
      <c r="AU365" s="193"/>
      <c r="AV365" s="216"/>
      <c r="AW365" s="217"/>
      <c r="AX365" s="217"/>
      <c r="AY365" s="217"/>
      <c r="AZ365" s="217"/>
      <c r="BA365" s="217"/>
      <c r="BB365" s="217"/>
      <c r="BC365" s="218"/>
      <c r="BD365" s="219"/>
      <c r="BE365" s="220"/>
      <c r="BF365" s="221"/>
      <c r="BG365" s="221"/>
      <c r="BH365" s="221"/>
      <c r="BI365" s="221"/>
      <c r="BJ365" s="220"/>
      <c r="BK365" s="221"/>
    </row>
    <row r="366" spans="1:65" x14ac:dyDescent="0.2">
      <c r="AL366" s="214"/>
      <c r="AM366" s="215"/>
      <c r="AN366" s="193"/>
      <c r="AO366" s="193"/>
      <c r="AP366" s="193"/>
      <c r="AQ366" s="193"/>
      <c r="AR366" s="193"/>
      <c r="AS366" s="193"/>
      <c r="AT366" s="193"/>
      <c r="AU366" s="193"/>
      <c r="AV366" s="216"/>
      <c r="AW366" s="217"/>
      <c r="AX366" s="217"/>
      <c r="AY366" s="217"/>
      <c r="AZ366" s="217"/>
      <c r="BA366" s="217"/>
      <c r="BB366" s="217"/>
      <c r="BC366" s="218"/>
      <c r="BD366" s="219"/>
      <c r="BE366" s="220"/>
      <c r="BF366" s="221"/>
      <c r="BG366" s="221"/>
      <c r="BH366" s="221"/>
      <c r="BI366" s="221"/>
      <c r="BJ366" s="220"/>
      <c r="BK366" s="221"/>
    </row>
    <row r="367" spans="1:65" x14ac:dyDescent="0.2">
      <c r="AL367" s="214"/>
      <c r="AM367" s="215"/>
      <c r="AN367" s="193"/>
      <c r="AO367" s="193"/>
      <c r="AP367" s="193"/>
      <c r="AQ367" s="193"/>
      <c r="AR367" s="193"/>
      <c r="AS367" s="193"/>
      <c r="AT367" s="193"/>
      <c r="AU367" s="193"/>
      <c r="AV367" s="216"/>
      <c r="AW367" s="217"/>
      <c r="AX367" s="217"/>
      <c r="AY367" s="217"/>
      <c r="AZ367" s="217"/>
      <c r="BA367" s="217"/>
      <c r="BB367" s="217"/>
      <c r="BC367" s="218"/>
      <c r="BD367" s="219"/>
      <c r="BE367" s="220"/>
      <c r="BF367" s="221"/>
      <c r="BG367" s="221"/>
      <c r="BH367" s="221"/>
      <c r="BI367" s="221"/>
      <c r="BJ367" s="220"/>
      <c r="BK367" s="221"/>
    </row>
    <row r="368" spans="1:65" x14ac:dyDescent="0.2">
      <c r="AL368" s="214"/>
      <c r="AM368" s="215"/>
      <c r="AN368" s="193"/>
      <c r="AO368" s="193"/>
      <c r="AP368" s="193"/>
      <c r="AQ368" s="193"/>
      <c r="AR368" s="193"/>
      <c r="AS368" s="193"/>
      <c r="AT368" s="193"/>
      <c r="AU368" s="193"/>
      <c r="AV368" s="216"/>
      <c r="AW368" s="217"/>
      <c r="AX368" s="217"/>
      <c r="AY368" s="217"/>
      <c r="AZ368" s="217"/>
      <c r="BA368" s="217"/>
      <c r="BB368" s="217"/>
      <c r="BC368" s="218"/>
      <c r="BD368" s="219"/>
      <c r="BE368" s="220"/>
      <c r="BF368" s="221"/>
      <c r="BG368" s="221"/>
      <c r="BH368" s="221"/>
      <c r="BI368" s="221"/>
      <c r="BJ368" s="220"/>
      <c r="BK368" s="221"/>
    </row>
    <row r="369" spans="38:71" x14ac:dyDescent="0.2">
      <c r="AL369" s="214"/>
      <c r="AM369" s="215"/>
      <c r="AN369" s="193"/>
      <c r="AO369" s="193"/>
      <c r="AP369" s="193"/>
      <c r="AQ369" s="193"/>
      <c r="AR369" s="193"/>
      <c r="AS369" s="193"/>
      <c r="AT369" s="193"/>
      <c r="AU369" s="193"/>
      <c r="AV369" s="216"/>
      <c r="AW369" s="217"/>
      <c r="AX369" s="217"/>
      <c r="AY369" s="217"/>
      <c r="AZ369" s="217"/>
      <c r="BA369" s="217"/>
      <c r="BB369" s="217"/>
      <c r="BC369" s="218"/>
      <c r="BD369" s="219"/>
      <c r="BE369" s="220"/>
      <c r="BF369" s="221"/>
      <c r="BG369" s="221"/>
      <c r="BH369" s="221"/>
      <c r="BI369" s="221"/>
      <c r="BJ369" s="220"/>
      <c r="BK369" s="221"/>
    </row>
    <row r="370" spans="38:71" x14ac:dyDescent="0.2">
      <c r="AL370" s="214"/>
      <c r="AM370" s="215"/>
      <c r="AN370" s="193"/>
      <c r="AO370" s="193"/>
      <c r="AP370" s="193"/>
      <c r="AQ370" s="193"/>
      <c r="AR370" s="193"/>
      <c r="AS370" s="193"/>
      <c r="AT370" s="193"/>
      <c r="AU370" s="193"/>
      <c r="AV370" s="216"/>
      <c r="AW370" s="217"/>
      <c r="AX370" s="217"/>
      <c r="AY370" s="217"/>
      <c r="AZ370" s="217"/>
      <c r="BA370" s="217"/>
      <c r="BB370" s="217"/>
      <c r="BC370" s="218"/>
      <c r="BD370" s="219"/>
      <c r="BE370" s="220"/>
      <c r="BF370" s="221"/>
      <c r="BG370" s="221"/>
      <c r="BH370" s="221"/>
      <c r="BI370" s="221"/>
      <c r="BJ370" s="220"/>
      <c r="BK370" s="221"/>
    </row>
    <row r="371" spans="38:71" x14ac:dyDescent="0.2">
      <c r="AL371" s="214"/>
      <c r="AM371" s="215"/>
      <c r="AN371" s="193"/>
      <c r="AO371" s="193"/>
      <c r="AP371" s="193"/>
      <c r="AQ371" s="193"/>
      <c r="AR371" s="193"/>
      <c r="AS371" s="193"/>
      <c r="AT371" s="193"/>
      <c r="AU371" s="193"/>
      <c r="AV371" s="216"/>
      <c r="AW371" s="217"/>
      <c r="AX371" s="217"/>
      <c r="AY371" s="217"/>
      <c r="AZ371" s="217"/>
      <c r="BA371" s="217"/>
      <c r="BB371" s="217"/>
      <c r="BC371" s="218"/>
      <c r="BD371" s="219"/>
      <c r="BE371" s="220"/>
      <c r="BF371" s="221"/>
      <c r="BG371" s="221"/>
      <c r="BH371" s="221"/>
      <c r="BI371" s="221"/>
      <c r="BJ371" s="220"/>
      <c r="BK371" s="221"/>
    </row>
    <row r="372" spans="38:71" x14ac:dyDescent="0.2">
      <c r="AL372" s="214"/>
      <c r="AM372" s="215"/>
      <c r="AN372" s="193"/>
      <c r="AO372" s="193"/>
      <c r="AP372" s="193"/>
      <c r="AQ372" s="193"/>
      <c r="AR372" s="193"/>
      <c r="AS372" s="193"/>
      <c r="AT372" s="193"/>
      <c r="AU372" s="193"/>
      <c r="AV372" s="216"/>
      <c r="AW372" s="217"/>
      <c r="AX372" s="217"/>
      <c r="AY372" s="217"/>
      <c r="AZ372" s="217"/>
      <c r="BA372" s="217"/>
      <c r="BB372" s="217"/>
      <c r="BC372" s="218"/>
      <c r="BD372" s="219"/>
      <c r="BE372" s="220"/>
      <c r="BF372" s="221"/>
      <c r="BG372" s="221"/>
      <c r="BH372" s="221"/>
      <c r="BI372" s="221"/>
      <c r="BJ372" s="220"/>
      <c r="BK372" s="221"/>
    </row>
    <row r="373" spans="38:71" x14ac:dyDescent="0.2">
      <c r="AL373" s="214"/>
      <c r="AM373" s="215"/>
      <c r="AN373" s="193"/>
      <c r="AO373" s="193"/>
      <c r="AP373" s="193"/>
      <c r="AQ373" s="193"/>
      <c r="AR373" s="193"/>
      <c r="AS373" s="193"/>
      <c r="AT373" s="193"/>
      <c r="AU373" s="193"/>
      <c r="AV373" s="216"/>
      <c r="AW373" s="217"/>
      <c r="AX373" s="217"/>
      <c r="AY373" s="217"/>
      <c r="AZ373" s="217"/>
      <c r="BA373" s="217"/>
      <c r="BB373" s="217"/>
      <c r="BC373" s="218"/>
      <c r="BD373" s="219"/>
      <c r="BE373" s="220"/>
      <c r="BF373" s="221"/>
      <c r="BG373" s="221"/>
      <c r="BH373" s="221"/>
      <c r="BI373" s="221"/>
      <c r="BJ373" s="220"/>
      <c r="BK373" s="221"/>
    </row>
    <row r="374" spans="38:71" x14ac:dyDescent="0.2">
      <c r="AL374" s="214"/>
      <c r="AM374" s="215"/>
      <c r="AN374" s="193"/>
      <c r="AO374" s="193"/>
      <c r="AP374" s="193"/>
      <c r="AQ374" s="193"/>
      <c r="AR374" s="193"/>
      <c r="AS374" s="193"/>
      <c r="AT374" s="193"/>
      <c r="AU374" s="193"/>
      <c r="AV374" s="216"/>
      <c r="AW374" s="217"/>
      <c r="AX374" s="217"/>
      <c r="AY374" s="217"/>
      <c r="AZ374" s="217"/>
      <c r="BA374" s="217"/>
      <c r="BB374" s="217"/>
      <c r="BC374" s="218"/>
      <c r="BD374" s="219"/>
      <c r="BE374" s="220"/>
      <c r="BF374" s="221"/>
      <c r="BG374" s="221"/>
      <c r="BH374" s="221"/>
      <c r="BI374" s="221"/>
      <c r="BJ374" s="220"/>
      <c r="BK374" s="221"/>
    </row>
    <row r="375" spans="38:71" x14ac:dyDescent="0.2">
      <c r="AL375" s="214"/>
      <c r="AM375" s="215"/>
      <c r="AN375" s="193"/>
      <c r="AO375" s="193"/>
      <c r="AP375" s="193"/>
      <c r="AQ375" s="193"/>
      <c r="AR375" s="193"/>
      <c r="AS375" s="193"/>
      <c r="AT375" s="193"/>
      <c r="AU375" s="193"/>
      <c r="AV375" s="216"/>
      <c r="AW375" s="217"/>
      <c r="AX375" s="217"/>
      <c r="AY375" s="217"/>
      <c r="AZ375" s="217"/>
      <c r="BA375" s="217"/>
      <c r="BB375" s="217"/>
      <c r="BC375" s="218"/>
      <c r="BD375" s="219"/>
      <c r="BE375" s="220"/>
      <c r="BF375" s="221"/>
      <c r="BG375" s="221"/>
      <c r="BH375" s="221"/>
      <c r="BI375" s="221"/>
      <c r="BJ375" s="220"/>
      <c r="BK375" s="221"/>
    </row>
    <row r="376" spans="38:71" x14ac:dyDescent="0.2">
      <c r="AL376" s="214"/>
      <c r="AM376" s="215"/>
      <c r="AN376" s="193"/>
      <c r="AO376" s="193"/>
      <c r="AP376" s="193"/>
      <c r="AQ376" s="193"/>
      <c r="AR376" s="193"/>
      <c r="AS376" s="193"/>
      <c r="AT376" s="193"/>
      <c r="AU376" s="193"/>
      <c r="AV376" s="216"/>
      <c r="AW376" s="217"/>
      <c r="AX376" s="217"/>
      <c r="AY376" s="217"/>
      <c r="AZ376" s="217"/>
      <c r="BA376" s="217"/>
      <c r="BB376" s="217"/>
      <c r="BC376" s="218"/>
      <c r="BD376" s="219"/>
      <c r="BE376" s="220"/>
      <c r="BF376" s="221"/>
      <c r="BG376" s="221"/>
      <c r="BH376" s="221"/>
      <c r="BI376" s="221"/>
      <c r="BJ376" s="220"/>
      <c r="BK376" s="221"/>
    </row>
    <row r="377" spans="38:71" x14ac:dyDescent="0.2">
      <c r="AL377" s="214"/>
      <c r="AM377" s="215"/>
      <c r="AN377" s="193"/>
      <c r="AO377" s="193"/>
      <c r="AP377" s="193"/>
      <c r="AQ377" s="193"/>
      <c r="AR377" s="193"/>
      <c r="AS377" s="193"/>
      <c r="AT377" s="193"/>
      <c r="AU377" s="193"/>
      <c r="AV377" s="216"/>
      <c r="AW377" s="217"/>
      <c r="AX377" s="217"/>
      <c r="AY377" s="217"/>
      <c r="AZ377" s="217"/>
      <c r="BA377" s="217"/>
      <c r="BB377" s="217"/>
      <c r="BC377" s="218"/>
      <c r="BD377" s="219"/>
      <c r="BE377" s="220"/>
      <c r="BF377" s="221"/>
      <c r="BG377" s="221"/>
      <c r="BH377" s="221"/>
      <c r="BI377" s="221"/>
      <c r="BJ377" s="220"/>
      <c r="BK377" s="221"/>
    </row>
    <row r="378" spans="38:71" x14ac:dyDescent="0.2">
      <c r="AL378" s="214"/>
      <c r="AM378" s="215"/>
      <c r="AN378" s="193"/>
      <c r="AO378" s="193"/>
      <c r="AP378" s="193"/>
      <c r="AQ378" s="193"/>
      <c r="AR378" s="193"/>
      <c r="AS378" s="193"/>
      <c r="AT378" s="193"/>
      <c r="AU378" s="193"/>
      <c r="AV378" s="216"/>
      <c r="AW378" s="217"/>
      <c r="AX378" s="217"/>
      <c r="AY378" s="217"/>
      <c r="AZ378" s="217"/>
      <c r="BA378" s="217"/>
      <c r="BB378" s="217"/>
      <c r="BC378" s="218"/>
      <c r="BD378" s="219"/>
      <c r="BE378" s="220"/>
      <c r="BF378" s="221"/>
      <c r="BG378" s="221"/>
      <c r="BH378" s="221"/>
      <c r="BI378" s="221"/>
      <c r="BJ378" s="220"/>
      <c r="BK378" s="221"/>
    </row>
    <row r="379" spans="38:71" x14ac:dyDescent="0.2">
      <c r="AL379" s="214"/>
      <c r="AM379" s="215"/>
      <c r="AN379" s="193"/>
      <c r="AO379" s="193"/>
      <c r="AP379" s="193"/>
      <c r="AQ379" s="193"/>
      <c r="AR379" s="193"/>
      <c r="AS379" s="193"/>
      <c r="AT379" s="193"/>
      <c r="AU379" s="193"/>
      <c r="AV379" s="216"/>
      <c r="AW379" s="217"/>
      <c r="AX379" s="217"/>
      <c r="AY379" s="217"/>
      <c r="AZ379" s="217"/>
      <c r="BA379" s="217"/>
      <c r="BB379" s="217"/>
      <c r="BC379" s="218"/>
      <c r="BD379" s="219"/>
      <c r="BE379" s="220"/>
      <c r="BF379" s="221"/>
      <c r="BG379" s="221"/>
      <c r="BH379" s="221"/>
      <c r="BI379" s="221"/>
      <c r="BJ379" s="220"/>
      <c r="BK379" s="221"/>
    </row>
    <row r="380" spans="38:71" x14ac:dyDescent="0.2">
      <c r="AL380" s="214"/>
      <c r="AM380" s="215"/>
      <c r="AN380" s="193"/>
      <c r="AO380" s="193"/>
      <c r="AP380" s="193"/>
      <c r="AQ380" s="193"/>
      <c r="AR380" s="193"/>
      <c r="AS380" s="193"/>
      <c r="AT380" s="193"/>
      <c r="AU380" s="193"/>
      <c r="AV380" s="216"/>
      <c r="AW380" s="217"/>
      <c r="AX380" s="217"/>
      <c r="AY380" s="217"/>
      <c r="AZ380" s="217"/>
      <c r="BA380" s="217"/>
      <c r="BB380" s="217"/>
      <c r="BC380" s="218"/>
      <c r="BD380" s="219"/>
      <c r="BE380" s="220"/>
      <c r="BF380" s="221"/>
      <c r="BG380" s="221"/>
      <c r="BH380" s="221"/>
      <c r="BI380" s="221"/>
      <c r="BJ380" s="220"/>
      <c r="BK380" s="221"/>
    </row>
    <row r="383" spans="38:71" ht="29.25" customHeight="1" x14ac:dyDescent="0.2">
      <c r="AL383" s="498"/>
      <c r="AM383" s="490"/>
      <c r="AN383" s="490"/>
      <c r="AO383" s="490"/>
      <c r="AP383" s="490"/>
      <c r="AQ383" s="490"/>
      <c r="AR383" s="490"/>
      <c r="AS383" s="490"/>
      <c r="AT383" s="490"/>
      <c r="AU383" s="490"/>
      <c r="AV383" s="490"/>
      <c r="AW383" s="490"/>
      <c r="AX383" s="490"/>
      <c r="AY383" s="490"/>
      <c r="AZ383" s="490"/>
      <c r="BA383" s="490"/>
      <c r="BB383" s="490"/>
      <c r="BC383" s="490"/>
      <c r="BD383" s="490"/>
      <c r="BE383" s="490"/>
      <c r="BF383" s="490"/>
      <c r="BG383" s="490"/>
      <c r="BH383" s="490"/>
      <c r="BI383" s="490"/>
      <c r="BJ383" s="490"/>
      <c r="BK383" s="490"/>
      <c r="BL383" s="490"/>
      <c r="BM383" s="490"/>
      <c r="BN383" s="490"/>
      <c r="BO383" s="490"/>
      <c r="BP383" s="490"/>
      <c r="BQ383" s="490"/>
      <c r="BR383" s="490"/>
      <c r="BS383" s="490"/>
    </row>
    <row r="384" spans="38:71" ht="30" customHeight="1" x14ac:dyDescent="0.2">
      <c r="AL384" s="498"/>
      <c r="AM384" s="497"/>
      <c r="AN384" s="497"/>
      <c r="AO384" s="497"/>
      <c r="AP384" s="497"/>
      <c r="AQ384" s="497"/>
      <c r="AR384" s="497"/>
      <c r="AS384" s="497"/>
      <c r="AT384" s="497"/>
      <c r="AU384" s="497"/>
      <c r="AV384" s="497"/>
      <c r="AW384" s="497"/>
      <c r="AX384" s="497"/>
      <c r="AY384" s="497"/>
      <c r="AZ384" s="497"/>
      <c r="BA384" s="497"/>
      <c r="BB384" s="497"/>
      <c r="BC384" s="497"/>
      <c r="BD384" s="497"/>
      <c r="BE384" s="497"/>
      <c r="BF384" s="497"/>
      <c r="BG384" s="497"/>
      <c r="BH384" s="497"/>
      <c r="BI384" s="497"/>
      <c r="BJ384" s="497"/>
      <c r="BK384" s="497"/>
      <c r="BL384" s="497"/>
      <c r="BM384" s="497"/>
      <c r="BN384" s="497"/>
      <c r="BO384" s="497"/>
      <c r="BP384" s="497"/>
      <c r="BQ384" s="497"/>
      <c r="BR384" s="497"/>
      <c r="BS384" s="497"/>
    </row>
    <row r="385" spans="38:71" ht="53.25" customHeight="1" x14ac:dyDescent="0.2">
      <c r="AL385" s="498"/>
      <c r="AM385" s="191"/>
      <c r="AN385" s="191"/>
      <c r="AO385" s="191"/>
      <c r="AP385" s="191"/>
      <c r="AQ385" s="191"/>
      <c r="AR385" s="191"/>
      <c r="AS385" s="191"/>
      <c r="AT385" s="191"/>
      <c r="AU385" s="191"/>
      <c r="AV385" s="191"/>
      <c r="AW385" s="191"/>
      <c r="AX385" s="191"/>
      <c r="AY385" s="191"/>
      <c r="AZ385" s="191"/>
      <c r="BA385" s="191"/>
      <c r="BB385" s="191"/>
      <c r="BC385" s="191"/>
      <c r="BD385" s="223"/>
      <c r="BE385" s="191"/>
      <c r="BF385" s="223"/>
      <c r="BG385" s="223"/>
      <c r="BH385" s="223"/>
      <c r="BI385" s="223"/>
      <c r="BJ385" s="223"/>
      <c r="BK385" s="191"/>
      <c r="BL385" s="191"/>
      <c r="BM385" s="297"/>
      <c r="BN385" s="223"/>
      <c r="BO385" s="223"/>
      <c r="BP385" s="223"/>
      <c r="BQ385" s="223"/>
      <c r="BR385" s="223"/>
      <c r="BS385" s="223"/>
    </row>
    <row r="386" spans="38:71" ht="33" customHeight="1" x14ac:dyDescent="0.2">
      <c r="AL386" s="214"/>
      <c r="AM386" s="192"/>
      <c r="AN386" s="193"/>
      <c r="AO386" s="193"/>
      <c r="AP386" s="193"/>
      <c r="AQ386" s="193"/>
      <c r="AR386" s="193"/>
      <c r="AS386" s="193"/>
      <c r="AT386" s="193"/>
      <c r="AU386" s="193"/>
      <c r="AV386" s="194"/>
      <c r="AW386" s="194"/>
      <c r="AX386" s="194"/>
      <c r="AY386" s="194"/>
      <c r="AZ386" s="194"/>
      <c r="BA386" s="194"/>
      <c r="BB386" s="194"/>
      <c r="BC386" s="194"/>
      <c r="BD386" s="224"/>
      <c r="BE386" s="225"/>
      <c r="BF386" s="225"/>
      <c r="BG386" s="225"/>
      <c r="BH386" s="225"/>
      <c r="BI386" s="225"/>
      <c r="BJ386" s="226"/>
      <c r="BL386" s="226"/>
      <c r="BN386" s="225"/>
      <c r="BO386" s="225"/>
      <c r="BP386" s="225"/>
      <c r="BQ386" s="226"/>
      <c r="BR386" s="225"/>
      <c r="BS386" s="225"/>
    </row>
    <row r="387" spans="38:71" ht="33" customHeight="1" x14ac:dyDescent="0.2">
      <c r="AL387" s="214"/>
      <c r="AM387" s="192"/>
      <c r="AN387" s="193"/>
      <c r="AO387" s="193"/>
      <c r="AP387" s="193"/>
      <c r="AQ387" s="193"/>
      <c r="AR387" s="193"/>
      <c r="AS387" s="193"/>
      <c r="AT387" s="193"/>
      <c r="AU387" s="193"/>
      <c r="AV387" s="194"/>
      <c r="AW387" s="194"/>
      <c r="AX387" s="194"/>
      <c r="AY387" s="194"/>
      <c r="AZ387" s="194"/>
      <c r="BA387" s="194"/>
      <c r="BB387" s="194"/>
      <c r="BC387" s="194"/>
      <c r="BD387" s="224"/>
      <c r="BE387" s="225"/>
      <c r="BF387" s="225"/>
      <c r="BG387" s="225"/>
      <c r="BH387" s="225"/>
      <c r="BI387" s="225"/>
      <c r="BJ387" s="226"/>
      <c r="BL387" s="226"/>
      <c r="BN387" s="225"/>
      <c r="BO387" s="225"/>
      <c r="BP387" s="225"/>
      <c r="BQ387" s="226"/>
      <c r="BR387" s="225"/>
      <c r="BS387" s="225"/>
    </row>
    <row r="388" spans="38:71" ht="35.25" customHeight="1" x14ac:dyDescent="0.2">
      <c r="AL388" s="214"/>
      <c r="AM388" s="192"/>
      <c r="AN388" s="193"/>
      <c r="AO388" s="193"/>
      <c r="AP388" s="193"/>
      <c r="AQ388" s="193"/>
      <c r="AR388" s="193"/>
      <c r="AS388" s="193"/>
      <c r="AT388" s="193"/>
      <c r="AU388" s="193"/>
      <c r="AV388" s="194"/>
      <c r="AW388" s="194"/>
      <c r="AX388" s="194"/>
      <c r="AY388" s="194"/>
      <c r="AZ388" s="194"/>
      <c r="BA388" s="194"/>
      <c r="BB388" s="194"/>
      <c r="BC388" s="194"/>
      <c r="BD388" s="224"/>
      <c r="BE388" s="225"/>
      <c r="BF388" s="225"/>
      <c r="BG388" s="225"/>
      <c r="BH388" s="225"/>
      <c r="BI388" s="225"/>
      <c r="BJ388" s="226"/>
      <c r="BL388" s="226"/>
      <c r="BN388" s="225"/>
      <c r="BO388" s="225"/>
      <c r="BP388" s="225"/>
      <c r="BQ388" s="226"/>
      <c r="BR388" s="225"/>
      <c r="BS388" s="225"/>
    </row>
    <row r="389" spans="38:71" x14ac:dyDescent="0.2">
      <c r="AL389" s="214"/>
      <c r="AM389" s="192"/>
      <c r="AN389" s="193"/>
      <c r="AO389" s="193"/>
      <c r="AP389" s="193"/>
      <c r="AQ389" s="193"/>
      <c r="AR389" s="193"/>
      <c r="AS389" s="193"/>
      <c r="AT389" s="193"/>
      <c r="AU389" s="193"/>
      <c r="AV389" s="194"/>
      <c r="AW389" s="194"/>
      <c r="AX389" s="194"/>
      <c r="AY389" s="194"/>
      <c r="AZ389" s="194"/>
      <c r="BA389" s="194"/>
      <c r="BB389" s="194"/>
      <c r="BC389" s="194"/>
      <c r="BD389" s="224"/>
      <c r="BE389" s="225"/>
      <c r="BF389" s="225"/>
      <c r="BG389" s="225"/>
      <c r="BH389" s="225"/>
      <c r="BI389" s="225"/>
      <c r="BJ389" s="226"/>
      <c r="BL389" s="226"/>
      <c r="BN389" s="225"/>
      <c r="BO389" s="225"/>
      <c r="BP389" s="225"/>
      <c r="BQ389" s="226"/>
      <c r="BR389" s="225"/>
      <c r="BS389" s="225"/>
    </row>
    <row r="390" spans="38:71" x14ac:dyDescent="0.2">
      <c r="AL390" s="214"/>
      <c r="AM390" s="192"/>
      <c r="AN390" s="193"/>
      <c r="AO390" s="193"/>
      <c r="AP390" s="193"/>
      <c r="AQ390" s="193"/>
      <c r="AR390" s="193"/>
      <c r="AS390" s="193"/>
      <c r="AT390" s="193"/>
      <c r="AU390" s="193"/>
      <c r="AV390" s="194"/>
      <c r="AW390" s="194"/>
      <c r="AX390" s="194"/>
      <c r="AY390" s="194"/>
      <c r="AZ390" s="194"/>
      <c r="BA390" s="194"/>
      <c r="BB390" s="194"/>
      <c r="BC390" s="194"/>
      <c r="BD390" s="224"/>
      <c r="BE390" s="225"/>
      <c r="BF390" s="225"/>
      <c r="BG390" s="225"/>
      <c r="BH390" s="225"/>
      <c r="BI390" s="225"/>
      <c r="BJ390" s="226"/>
      <c r="BL390" s="226"/>
      <c r="BN390" s="225"/>
      <c r="BO390" s="225"/>
      <c r="BP390" s="225"/>
      <c r="BQ390" s="226"/>
      <c r="BR390" s="225"/>
      <c r="BS390" s="225"/>
    </row>
    <row r="391" spans="38:71" x14ac:dyDescent="0.2">
      <c r="AL391" s="214"/>
      <c r="AM391" s="192"/>
      <c r="AN391" s="193"/>
      <c r="AO391" s="193"/>
      <c r="AP391" s="193"/>
      <c r="AQ391" s="193"/>
      <c r="AR391" s="193"/>
      <c r="AS391" s="193"/>
      <c r="AT391" s="193"/>
      <c r="AU391" s="193"/>
      <c r="AV391" s="194"/>
      <c r="AW391" s="194"/>
      <c r="AX391" s="194"/>
      <c r="AY391" s="194"/>
      <c r="AZ391" s="194"/>
      <c r="BA391" s="194"/>
      <c r="BB391" s="194"/>
      <c r="BC391" s="194"/>
      <c r="BD391" s="224"/>
      <c r="BE391" s="225"/>
      <c r="BF391" s="225"/>
      <c r="BG391" s="225"/>
      <c r="BH391" s="225"/>
      <c r="BI391" s="225"/>
      <c r="BJ391" s="226"/>
      <c r="BL391" s="226"/>
      <c r="BN391" s="225"/>
      <c r="BO391" s="225"/>
      <c r="BP391" s="225"/>
      <c r="BQ391" s="226"/>
      <c r="BR391" s="225"/>
      <c r="BS391" s="225"/>
    </row>
    <row r="392" spans="38:71" x14ac:dyDescent="0.2">
      <c r="AL392" s="214"/>
      <c r="AM392" s="192"/>
      <c r="AN392" s="193"/>
      <c r="AO392" s="193"/>
      <c r="AP392" s="193"/>
      <c r="AQ392" s="193"/>
      <c r="AR392" s="193"/>
      <c r="AS392" s="193"/>
      <c r="AT392" s="193"/>
      <c r="AU392" s="193"/>
      <c r="AV392" s="194"/>
      <c r="AW392" s="194"/>
      <c r="AX392" s="194"/>
      <c r="AY392" s="194"/>
      <c r="AZ392" s="194"/>
      <c r="BA392" s="194"/>
      <c r="BB392" s="194"/>
      <c r="BC392" s="194"/>
      <c r="BD392" s="224"/>
      <c r="BE392" s="225"/>
      <c r="BF392" s="225"/>
      <c r="BG392" s="225"/>
      <c r="BH392" s="225"/>
      <c r="BI392" s="225"/>
      <c r="BJ392" s="226"/>
      <c r="BL392" s="226"/>
      <c r="BN392" s="225"/>
      <c r="BO392" s="225"/>
      <c r="BP392" s="225"/>
      <c r="BQ392" s="226"/>
      <c r="BR392" s="225"/>
      <c r="BS392" s="225"/>
    </row>
    <row r="393" spans="38:71" x14ac:dyDescent="0.2">
      <c r="AL393" s="214"/>
      <c r="AM393" s="192"/>
      <c r="AN393" s="193"/>
      <c r="AO393" s="193"/>
      <c r="AP393" s="193"/>
      <c r="AQ393" s="193"/>
      <c r="AR393" s="193"/>
      <c r="AS393" s="193"/>
      <c r="AT393" s="193"/>
      <c r="AU393" s="193"/>
      <c r="AV393" s="194"/>
      <c r="AW393" s="194"/>
      <c r="AX393" s="194"/>
      <c r="AY393" s="194"/>
      <c r="AZ393" s="194"/>
      <c r="BA393" s="194"/>
      <c r="BB393" s="194"/>
      <c r="BC393" s="194"/>
      <c r="BD393" s="224"/>
      <c r="BE393" s="225"/>
      <c r="BF393" s="225"/>
      <c r="BG393" s="225"/>
      <c r="BH393" s="225"/>
      <c r="BI393" s="225"/>
      <c r="BJ393" s="226"/>
      <c r="BL393" s="226"/>
      <c r="BN393" s="225"/>
      <c r="BO393" s="225"/>
      <c r="BP393" s="225"/>
      <c r="BQ393" s="226"/>
      <c r="BR393" s="225"/>
      <c r="BS393" s="225"/>
    </row>
    <row r="394" spans="38:71" x14ac:dyDescent="0.2">
      <c r="AL394" s="214"/>
      <c r="AM394" s="192"/>
      <c r="AN394" s="193"/>
      <c r="AO394" s="193"/>
      <c r="AP394" s="193"/>
      <c r="AQ394" s="193"/>
      <c r="AR394" s="193"/>
      <c r="AS394" s="193"/>
      <c r="AT394" s="193"/>
      <c r="AU394" s="193"/>
      <c r="AV394" s="194"/>
      <c r="AW394" s="194"/>
      <c r="AX394" s="194"/>
      <c r="AY394" s="194"/>
      <c r="AZ394" s="194"/>
      <c r="BA394" s="194"/>
      <c r="BB394" s="194"/>
      <c r="BC394" s="194"/>
      <c r="BD394" s="224"/>
      <c r="BE394" s="225"/>
      <c r="BF394" s="225"/>
      <c r="BG394" s="225"/>
      <c r="BH394" s="225"/>
      <c r="BI394" s="225"/>
      <c r="BJ394" s="226"/>
      <c r="BL394" s="226"/>
      <c r="BN394" s="225"/>
      <c r="BO394" s="225"/>
      <c r="BP394" s="225"/>
      <c r="BQ394" s="226"/>
      <c r="BR394" s="225"/>
      <c r="BS394" s="225"/>
    </row>
    <row r="395" spans="38:71" x14ac:dyDescent="0.2">
      <c r="AL395" s="214"/>
      <c r="AM395" s="192"/>
      <c r="AN395" s="193"/>
      <c r="AO395" s="193"/>
      <c r="AP395" s="193"/>
      <c r="AQ395" s="193"/>
      <c r="AR395" s="193"/>
      <c r="AS395" s="193"/>
      <c r="AT395" s="193"/>
      <c r="AU395" s="193"/>
      <c r="AV395" s="194"/>
      <c r="AW395" s="194"/>
      <c r="AX395" s="194"/>
      <c r="AY395" s="194"/>
      <c r="AZ395" s="194"/>
      <c r="BA395" s="194"/>
      <c r="BB395" s="194"/>
      <c r="BC395" s="194"/>
      <c r="BD395" s="224"/>
      <c r="BE395" s="225"/>
      <c r="BF395" s="225"/>
      <c r="BG395" s="225"/>
      <c r="BH395" s="225"/>
      <c r="BI395" s="225"/>
      <c r="BJ395" s="226"/>
      <c r="BL395" s="226"/>
      <c r="BN395" s="225"/>
      <c r="BO395" s="225"/>
      <c r="BP395" s="225"/>
      <c r="BQ395" s="226"/>
      <c r="BR395" s="225"/>
      <c r="BS395" s="225"/>
    </row>
    <row r="396" spans="38:71" x14ac:dyDescent="0.2">
      <c r="AL396" s="214"/>
      <c r="AM396" s="192"/>
      <c r="AN396" s="193"/>
      <c r="AO396" s="193"/>
      <c r="AP396" s="193"/>
      <c r="AQ396" s="193"/>
      <c r="AR396" s="193"/>
      <c r="AS396" s="193"/>
      <c r="AT396" s="193"/>
      <c r="AU396" s="193"/>
      <c r="AV396" s="194"/>
      <c r="AW396" s="194"/>
      <c r="AX396" s="194"/>
      <c r="AY396" s="194"/>
      <c r="AZ396" s="194"/>
      <c r="BA396" s="194"/>
      <c r="BB396" s="194"/>
      <c r="BC396" s="194"/>
      <c r="BD396" s="224"/>
      <c r="BE396" s="225"/>
      <c r="BF396" s="225"/>
      <c r="BG396" s="225"/>
      <c r="BH396" s="225"/>
      <c r="BI396" s="225"/>
      <c r="BJ396" s="226"/>
      <c r="BL396" s="226"/>
      <c r="BN396" s="225"/>
      <c r="BO396" s="225"/>
      <c r="BP396" s="225"/>
      <c r="BQ396" s="226"/>
      <c r="BR396" s="225"/>
      <c r="BS396" s="225"/>
    </row>
    <row r="397" spans="38:71" x14ac:dyDescent="0.2">
      <c r="AL397" s="214"/>
      <c r="AM397" s="192"/>
      <c r="AN397" s="193"/>
      <c r="AO397" s="193"/>
      <c r="AP397" s="193"/>
      <c r="AQ397" s="193"/>
      <c r="AR397" s="193"/>
      <c r="AS397" s="193"/>
      <c r="AT397" s="193"/>
      <c r="AU397" s="193"/>
      <c r="AV397" s="194"/>
      <c r="AW397" s="194"/>
      <c r="AX397" s="194"/>
      <c r="AY397" s="194"/>
      <c r="AZ397" s="194"/>
      <c r="BA397" s="194"/>
      <c r="BB397" s="194"/>
      <c r="BC397" s="194"/>
      <c r="BD397" s="224"/>
      <c r="BE397" s="225"/>
      <c r="BF397" s="225"/>
      <c r="BG397" s="225"/>
      <c r="BH397" s="225"/>
      <c r="BI397" s="225"/>
      <c r="BJ397" s="226"/>
      <c r="BL397" s="226"/>
      <c r="BN397" s="225"/>
      <c r="BO397" s="225"/>
      <c r="BP397" s="225"/>
      <c r="BQ397" s="226"/>
      <c r="BR397" s="225"/>
      <c r="BS397" s="225"/>
    </row>
    <row r="398" spans="38:71" x14ac:dyDescent="0.2">
      <c r="AL398" s="214"/>
      <c r="AM398" s="192"/>
      <c r="AN398" s="193"/>
      <c r="AO398" s="193"/>
      <c r="AP398" s="193"/>
      <c r="AQ398" s="193"/>
      <c r="AR398" s="193"/>
      <c r="AS398" s="193"/>
      <c r="AT398" s="193"/>
      <c r="AU398" s="193"/>
      <c r="AV398" s="194"/>
      <c r="AW398" s="194"/>
      <c r="AX398" s="194"/>
      <c r="AY398" s="194"/>
      <c r="AZ398" s="194"/>
      <c r="BA398" s="194"/>
      <c r="BB398" s="194"/>
      <c r="BC398" s="194"/>
      <c r="BD398" s="224"/>
      <c r="BE398" s="225"/>
      <c r="BF398" s="225"/>
      <c r="BG398" s="225"/>
      <c r="BH398" s="225"/>
      <c r="BI398" s="225"/>
      <c r="BJ398" s="226"/>
      <c r="BL398" s="226"/>
      <c r="BN398" s="225"/>
      <c r="BO398" s="225"/>
      <c r="BP398" s="225"/>
      <c r="BQ398" s="226"/>
      <c r="BR398" s="225"/>
      <c r="BS398" s="225"/>
    </row>
    <row r="399" spans="38:71" x14ac:dyDescent="0.2">
      <c r="AL399" s="214"/>
      <c r="AM399" s="192"/>
      <c r="AN399" s="193"/>
      <c r="AO399" s="193"/>
      <c r="AP399" s="193"/>
      <c r="AQ399" s="193"/>
      <c r="AR399" s="193"/>
      <c r="AS399" s="193"/>
      <c r="AT399" s="193"/>
      <c r="AU399" s="193"/>
      <c r="AV399" s="194"/>
      <c r="AW399" s="194"/>
      <c r="AX399" s="194"/>
      <c r="AY399" s="194"/>
      <c r="AZ399" s="194"/>
      <c r="BA399" s="194"/>
      <c r="BB399" s="194"/>
      <c r="BC399" s="194"/>
      <c r="BD399" s="224"/>
      <c r="BE399" s="225"/>
      <c r="BF399" s="225"/>
      <c r="BG399" s="225"/>
      <c r="BH399" s="225"/>
      <c r="BI399" s="225"/>
      <c r="BJ399" s="226"/>
      <c r="BL399" s="226"/>
      <c r="BN399" s="225"/>
      <c r="BO399" s="225"/>
      <c r="BP399" s="225"/>
      <c r="BQ399" s="226"/>
      <c r="BR399" s="225"/>
      <c r="BS399" s="225"/>
    </row>
    <row r="400" spans="38:71" x14ac:dyDescent="0.2">
      <c r="AL400" s="214"/>
      <c r="AM400" s="192"/>
      <c r="AN400" s="193"/>
      <c r="AO400" s="193"/>
      <c r="AP400" s="193"/>
      <c r="AQ400" s="193"/>
      <c r="AR400" s="193"/>
      <c r="AS400" s="193"/>
      <c r="AT400" s="193"/>
      <c r="AU400" s="193"/>
      <c r="AV400" s="194"/>
      <c r="AW400" s="194"/>
      <c r="AX400" s="194"/>
      <c r="AY400" s="194"/>
      <c r="AZ400" s="194"/>
      <c r="BA400" s="194"/>
      <c r="BB400" s="194"/>
      <c r="BC400" s="194"/>
      <c r="BD400" s="224"/>
      <c r="BE400" s="225"/>
      <c r="BF400" s="225"/>
      <c r="BG400" s="225"/>
      <c r="BH400" s="225"/>
      <c r="BI400" s="225"/>
      <c r="BJ400" s="226"/>
      <c r="BL400" s="226"/>
      <c r="BN400" s="225"/>
      <c r="BO400" s="225"/>
      <c r="BP400" s="225"/>
      <c r="BQ400" s="226"/>
      <c r="BR400" s="225"/>
      <c r="BS400" s="225"/>
    </row>
    <row r="401" spans="38:71" x14ac:dyDescent="0.2">
      <c r="AL401" s="214"/>
      <c r="AM401" s="192"/>
      <c r="AN401" s="193"/>
      <c r="AO401" s="193"/>
      <c r="AP401" s="193"/>
      <c r="AQ401" s="193"/>
      <c r="AR401" s="193"/>
      <c r="AS401" s="193"/>
      <c r="AT401" s="193"/>
      <c r="AU401" s="193"/>
      <c r="AV401" s="194"/>
      <c r="AW401" s="194"/>
      <c r="AX401" s="194"/>
      <c r="AY401" s="194"/>
      <c r="AZ401" s="194"/>
      <c r="BA401" s="194"/>
      <c r="BB401" s="194"/>
      <c r="BC401" s="194"/>
      <c r="BD401" s="224"/>
      <c r="BE401" s="225"/>
      <c r="BF401" s="225"/>
      <c r="BG401" s="225"/>
      <c r="BH401" s="225"/>
      <c r="BI401" s="225"/>
      <c r="BJ401" s="226"/>
      <c r="BL401" s="226"/>
      <c r="BN401" s="225"/>
      <c r="BO401" s="225"/>
      <c r="BP401" s="225"/>
      <c r="BQ401" s="226"/>
      <c r="BR401" s="225"/>
      <c r="BS401" s="225"/>
    </row>
    <row r="402" spans="38:71" x14ac:dyDescent="0.2">
      <c r="AL402" s="214"/>
      <c r="AM402" s="192"/>
      <c r="AN402" s="193"/>
      <c r="AO402" s="193"/>
      <c r="AP402" s="193"/>
      <c r="AQ402" s="193"/>
      <c r="AR402" s="193"/>
      <c r="AS402" s="193"/>
      <c r="AT402" s="193"/>
      <c r="AU402" s="193"/>
      <c r="AV402" s="194"/>
      <c r="AW402" s="194"/>
      <c r="AX402" s="194"/>
      <c r="AY402" s="194"/>
      <c r="AZ402" s="194"/>
      <c r="BA402" s="194"/>
      <c r="BB402" s="194"/>
      <c r="BC402" s="194"/>
      <c r="BD402" s="224"/>
      <c r="BE402" s="225"/>
      <c r="BF402" s="225"/>
      <c r="BG402" s="225"/>
      <c r="BH402" s="225"/>
      <c r="BI402" s="225"/>
      <c r="BJ402" s="226"/>
      <c r="BL402" s="226"/>
      <c r="BN402" s="225"/>
      <c r="BO402" s="225"/>
      <c r="BP402" s="225"/>
      <c r="BQ402" s="226"/>
      <c r="BR402" s="225"/>
      <c r="BS402" s="225"/>
    </row>
    <row r="403" spans="38:71" x14ac:dyDescent="0.2">
      <c r="AL403" s="214"/>
      <c r="AM403" s="192"/>
      <c r="AN403" s="193"/>
      <c r="AO403" s="193"/>
      <c r="AP403" s="193"/>
      <c r="AQ403" s="193"/>
      <c r="AR403" s="193"/>
      <c r="AS403" s="193"/>
      <c r="AT403" s="193"/>
      <c r="AU403" s="193"/>
      <c r="AV403" s="194"/>
      <c r="AW403" s="194"/>
      <c r="AX403" s="194"/>
      <c r="AY403" s="194"/>
      <c r="AZ403" s="194"/>
      <c r="BA403" s="194"/>
      <c r="BB403" s="194"/>
      <c r="BC403" s="194"/>
      <c r="BD403" s="224"/>
      <c r="BE403" s="225"/>
      <c r="BF403" s="225"/>
      <c r="BG403" s="225"/>
      <c r="BH403" s="225"/>
      <c r="BI403" s="225"/>
      <c r="BJ403" s="226"/>
      <c r="BL403" s="226"/>
      <c r="BN403" s="225"/>
      <c r="BO403" s="225"/>
      <c r="BP403" s="225"/>
      <c r="BQ403" s="226"/>
      <c r="BR403" s="225"/>
      <c r="BS403" s="225"/>
    </row>
    <row r="404" spans="38:71" x14ac:dyDescent="0.2">
      <c r="AL404" s="214"/>
      <c r="AM404" s="192"/>
      <c r="AN404" s="193"/>
      <c r="AO404" s="193"/>
      <c r="AP404" s="193"/>
      <c r="AQ404" s="193"/>
      <c r="AR404" s="193"/>
      <c r="AS404" s="193"/>
      <c r="AT404" s="193"/>
      <c r="AU404" s="193"/>
      <c r="AV404" s="194"/>
      <c r="AW404" s="194"/>
      <c r="AX404" s="194"/>
      <c r="AY404" s="194"/>
      <c r="AZ404" s="194"/>
      <c r="BA404" s="194"/>
      <c r="BB404" s="194"/>
      <c r="BC404" s="194"/>
      <c r="BD404" s="224"/>
      <c r="BE404" s="225"/>
      <c r="BF404" s="225"/>
      <c r="BG404" s="225"/>
      <c r="BH404" s="225"/>
      <c r="BI404" s="225"/>
      <c r="BJ404" s="226"/>
      <c r="BL404" s="226"/>
      <c r="BN404" s="225"/>
      <c r="BO404" s="225"/>
      <c r="BP404" s="225"/>
      <c r="BQ404" s="226"/>
      <c r="BR404" s="225"/>
      <c r="BS404" s="225"/>
    </row>
    <row r="405" spans="38:71" x14ac:dyDescent="0.2">
      <c r="AL405" s="214"/>
      <c r="AM405" s="192"/>
      <c r="AN405" s="193"/>
      <c r="AO405" s="193"/>
      <c r="AP405" s="193"/>
      <c r="AQ405" s="193"/>
      <c r="AR405" s="193"/>
      <c r="AS405" s="193"/>
      <c r="AT405" s="193"/>
      <c r="AU405" s="193"/>
      <c r="AV405" s="194"/>
      <c r="AW405" s="194"/>
      <c r="AX405" s="194"/>
      <c r="AY405" s="194"/>
      <c r="AZ405" s="194"/>
      <c r="BA405" s="194"/>
      <c r="BB405" s="194"/>
      <c r="BC405" s="194"/>
      <c r="BD405" s="224"/>
      <c r="BE405" s="225"/>
      <c r="BF405" s="225"/>
      <c r="BG405" s="225"/>
      <c r="BH405" s="225"/>
      <c r="BI405" s="225"/>
      <c r="BJ405" s="226"/>
      <c r="BL405" s="226"/>
      <c r="BN405" s="225"/>
      <c r="BO405" s="225"/>
      <c r="BP405" s="225"/>
      <c r="BQ405" s="226"/>
      <c r="BR405" s="225"/>
      <c r="BS405" s="225"/>
    </row>
    <row r="406" spans="38:71" x14ac:dyDescent="0.2">
      <c r="AL406" s="214"/>
      <c r="AM406" s="192"/>
      <c r="AN406" s="193"/>
      <c r="AO406" s="193"/>
      <c r="AP406" s="193"/>
      <c r="AQ406" s="193"/>
      <c r="AR406" s="193"/>
      <c r="AS406" s="193"/>
      <c r="AT406" s="193"/>
      <c r="AU406" s="193"/>
      <c r="AV406" s="194"/>
      <c r="AW406" s="194"/>
      <c r="AX406" s="194"/>
      <c r="AY406" s="194"/>
      <c r="AZ406" s="194"/>
      <c r="BA406" s="194"/>
      <c r="BB406" s="194"/>
      <c r="BC406" s="194"/>
      <c r="BD406" s="224"/>
      <c r="BE406" s="225"/>
      <c r="BF406" s="225"/>
      <c r="BG406" s="225"/>
      <c r="BH406" s="225"/>
      <c r="BI406" s="225"/>
      <c r="BJ406" s="226"/>
      <c r="BL406" s="226"/>
      <c r="BN406" s="225"/>
      <c r="BO406" s="225"/>
      <c r="BP406" s="225"/>
      <c r="BQ406" s="226"/>
      <c r="BR406" s="225"/>
      <c r="BS406" s="225"/>
    </row>
    <row r="407" spans="38:71" x14ac:dyDescent="0.2">
      <c r="AL407" s="214"/>
      <c r="AM407" s="192"/>
      <c r="AN407" s="193"/>
      <c r="AO407" s="193"/>
      <c r="AP407" s="193"/>
      <c r="AQ407" s="193"/>
      <c r="AR407" s="193"/>
      <c r="AS407" s="193"/>
      <c r="AT407" s="193"/>
      <c r="AU407" s="193"/>
      <c r="AV407" s="194"/>
      <c r="AW407" s="194"/>
      <c r="AX407" s="194"/>
      <c r="AY407" s="194"/>
      <c r="AZ407" s="194"/>
      <c r="BA407" s="194"/>
      <c r="BB407" s="194"/>
      <c r="BC407" s="194"/>
      <c r="BD407" s="224"/>
      <c r="BE407" s="225"/>
      <c r="BF407" s="225"/>
      <c r="BG407" s="225"/>
      <c r="BH407" s="225"/>
      <c r="BI407" s="225"/>
      <c r="BJ407" s="226"/>
      <c r="BL407" s="226"/>
      <c r="BN407" s="225"/>
      <c r="BO407" s="225"/>
      <c r="BP407" s="225"/>
      <c r="BQ407" s="226"/>
      <c r="BR407" s="225"/>
      <c r="BS407" s="225"/>
    </row>
    <row r="408" spans="38:71" x14ac:dyDescent="0.2">
      <c r="AL408" s="214"/>
      <c r="AM408" s="192"/>
      <c r="AN408" s="193"/>
      <c r="AO408" s="193"/>
      <c r="AP408" s="193"/>
      <c r="AQ408" s="193"/>
      <c r="AR408" s="193"/>
      <c r="AS408" s="193"/>
      <c r="AT408" s="193"/>
      <c r="AU408" s="193"/>
      <c r="AV408" s="194"/>
      <c r="AW408" s="194"/>
      <c r="AX408" s="194"/>
      <c r="AY408" s="194"/>
      <c r="AZ408" s="194"/>
      <c r="BA408" s="194"/>
      <c r="BB408" s="194"/>
      <c r="BC408" s="194"/>
      <c r="BD408" s="224"/>
      <c r="BE408" s="225"/>
      <c r="BF408" s="225"/>
      <c r="BG408" s="225"/>
      <c r="BH408" s="225"/>
      <c r="BI408" s="225"/>
      <c r="BJ408" s="226"/>
      <c r="BL408" s="226"/>
      <c r="BN408" s="225"/>
      <c r="BO408" s="225"/>
      <c r="BP408" s="225"/>
      <c r="BQ408" s="226"/>
      <c r="BR408" s="225"/>
      <c r="BS408" s="225"/>
    </row>
    <row r="409" spans="38:71" x14ac:dyDescent="0.2">
      <c r="AL409" s="214"/>
      <c r="AM409" s="192"/>
      <c r="AN409" s="193"/>
      <c r="AO409" s="193"/>
      <c r="AP409" s="193"/>
      <c r="AQ409" s="193"/>
      <c r="AR409" s="193"/>
      <c r="AS409" s="193"/>
      <c r="AT409" s="193"/>
      <c r="AU409" s="193"/>
      <c r="AV409" s="194"/>
      <c r="AW409" s="194"/>
      <c r="AX409" s="194"/>
      <c r="AY409" s="194"/>
      <c r="AZ409" s="194"/>
      <c r="BA409" s="194"/>
      <c r="BB409" s="194"/>
      <c r="BC409" s="194"/>
      <c r="BD409" s="224"/>
      <c r="BE409" s="225"/>
      <c r="BF409" s="225"/>
      <c r="BG409" s="225"/>
      <c r="BH409" s="225"/>
      <c r="BI409" s="225"/>
      <c r="BJ409" s="226"/>
      <c r="BL409" s="226"/>
      <c r="BN409" s="225"/>
      <c r="BO409" s="225"/>
      <c r="BP409" s="225"/>
      <c r="BQ409" s="226"/>
      <c r="BR409" s="225"/>
      <c r="BS409" s="225"/>
    </row>
    <row r="410" spans="38:71" x14ac:dyDescent="0.2">
      <c r="AL410" s="214"/>
      <c r="AM410" s="192"/>
      <c r="AN410" s="193"/>
      <c r="AO410" s="193"/>
      <c r="AP410" s="193"/>
      <c r="AQ410" s="193"/>
      <c r="AR410" s="193"/>
      <c r="AS410" s="193"/>
      <c r="AT410" s="193"/>
      <c r="AU410" s="193"/>
      <c r="AV410" s="194"/>
      <c r="AW410" s="194"/>
      <c r="AX410" s="194"/>
      <c r="AY410" s="194"/>
      <c r="AZ410" s="194"/>
      <c r="BA410" s="194"/>
      <c r="BB410" s="194"/>
      <c r="BC410" s="194"/>
      <c r="BD410" s="224"/>
      <c r="BE410" s="225"/>
      <c r="BF410" s="225"/>
      <c r="BG410" s="225"/>
      <c r="BH410" s="225"/>
      <c r="BI410" s="225"/>
      <c r="BJ410" s="226"/>
      <c r="BL410" s="226"/>
      <c r="BN410" s="225"/>
      <c r="BO410" s="225"/>
      <c r="BP410" s="225"/>
      <c r="BQ410" s="226"/>
      <c r="BR410" s="225"/>
      <c r="BS410" s="225"/>
    </row>
    <row r="411" spans="38:71" x14ac:dyDescent="0.2">
      <c r="AL411" s="214"/>
      <c r="AM411" s="192"/>
      <c r="AN411" s="193"/>
      <c r="AO411" s="193"/>
      <c r="AP411" s="193"/>
      <c r="AQ411" s="193"/>
      <c r="AR411" s="193"/>
      <c r="AS411" s="193"/>
      <c r="AT411" s="193"/>
      <c r="AU411" s="193"/>
      <c r="AV411" s="194"/>
      <c r="AW411" s="194"/>
      <c r="AX411" s="194"/>
      <c r="AY411" s="194"/>
      <c r="AZ411" s="194"/>
      <c r="BA411" s="194"/>
      <c r="BB411" s="194"/>
      <c r="BC411" s="194"/>
      <c r="BD411" s="224"/>
      <c r="BE411" s="225"/>
      <c r="BF411" s="225"/>
      <c r="BG411" s="225"/>
      <c r="BH411" s="225"/>
      <c r="BI411" s="225"/>
      <c r="BJ411" s="226"/>
      <c r="BL411" s="226"/>
      <c r="BN411" s="225"/>
      <c r="BO411" s="225"/>
      <c r="BP411" s="225"/>
      <c r="BQ411" s="226"/>
      <c r="BR411" s="225"/>
      <c r="BS411" s="225"/>
    </row>
    <row r="412" spans="38:71" x14ac:dyDescent="0.2">
      <c r="AL412" s="214"/>
      <c r="AM412" s="192"/>
      <c r="AN412" s="193"/>
      <c r="AO412" s="193"/>
      <c r="AP412" s="193"/>
      <c r="AQ412" s="193"/>
      <c r="AR412" s="193"/>
      <c r="AS412" s="193"/>
      <c r="AT412" s="193"/>
      <c r="AU412" s="193"/>
      <c r="AV412" s="194"/>
      <c r="AW412" s="194"/>
      <c r="AX412" s="194"/>
      <c r="AY412" s="194"/>
      <c r="AZ412" s="194"/>
      <c r="BA412" s="194"/>
      <c r="BB412" s="194"/>
      <c r="BC412" s="194"/>
      <c r="BD412" s="224"/>
      <c r="BE412" s="225"/>
      <c r="BF412" s="225"/>
      <c r="BG412" s="225"/>
      <c r="BH412" s="225"/>
      <c r="BI412" s="225"/>
      <c r="BJ412" s="226"/>
      <c r="BL412" s="226"/>
      <c r="BN412" s="225"/>
      <c r="BO412" s="225"/>
      <c r="BP412" s="225"/>
      <c r="BQ412" s="226"/>
      <c r="BR412" s="225"/>
      <c r="BS412" s="225"/>
    </row>
    <row r="413" spans="38:71" x14ac:dyDescent="0.2">
      <c r="AL413" s="214"/>
      <c r="AM413" s="192"/>
      <c r="AN413" s="193"/>
      <c r="AO413" s="193"/>
      <c r="AP413" s="193"/>
      <c r="AQ413" s="193"/>
      <c r="AR413" s="193"/>
      <c r="AS413" s="193"/>
      <c r="AT413" s="193"/>
      <c r="AU413" s="193"/>
      <c r="AV413" s="194"/>
      <c r="AW413" s="194"/>
      <c r="AX413" s="194"/>
      <c r="AY413" s="194"/>
      <c r="AZ413" s="194"/>
      <c r="BA413" s="194"/>
      <c r="BB413" s="194"/>
      <c r="BC413" s="194"/>
      <c r="BD413" s="224"/>
      <c r="BE413" s="225"/>
      <c r="BF413" s="225"/>
      <c r="BG413" s="225"/>
      <c r="BH413" s="225"/>
      <c r="BI413" s="225"/>
      <c r="BJ413" s="226"/>
      <c r="BL413" s="226"/>
      <c r="BN413" s="225"/>
      <c r="BO413" s="225"/>
      <c r="BP413" s="225"/>
      <c r="BQ413" s="226"/>
      <c r="BR413" s="225"/>
      <c r="BS413" s="225"/>
    </row>
    <row r="414" spans="38:71" x14ac:dyDescent="0.2">
      <c r="AL414" s="214"/>
      <c r="AM414" s="192"/>
      <c r="AN414" s="193"/>
      <c r="AO414" s="193"/>
      <c r="AP414" s="193"/>
      <c r="AQ414" s="193"/>
      <c r="AR414" s="193"/>
      <c r="AS414" s="193"/>
      <c r="AT414" s="193"/>
      <c r="AU414" s="193"/>
      <c r="AV414" s="194"/>
      <c r="AW414" s="194"/>
      <c r="AX414" s="194"/>
      <c r="AY414" s="194"/>
      <c r="AZ414" s="194"/>
      <c r="BA414" s="194"/>
      <c r="BB414" s="194"/>
      <c r="BC414" s="194"/>
      <c r="BD414" s="224"/>
      <c r="BE414" s="225"/>
      <c r="BF414" s="225"/>
      <c r="BG414" s="225"/>
      <c r="BH414" s="225"/>
      <c r="BI414" s="225"/>
      <c r="BJ414" s="226"/>
      <c r="BL414" s="226"/>
      <c r="BN414" s="225"/>
      <c r="BO414" s="225"/>
      <c r="BP414" s="225"/>
      <c r="BQ414" s="226"/>
      <c r="BR414" s="225"/>
      <c r="BS414" s="225"/>
    </row>
    <row r="415" spans="38:71" x14ac:dyDescent="0.2">
      <c r="AL415" s="214"/>
      <c r="AM415" s="192"/>
      <c r="AN415" s="193"/>
      <c r="AO415" s="193"/>
      <c r="AP415" s="193"/>
      <c r="AQ415" s="193"/>
      <c r="AR415" s="193"/>
      <c r="AS415" s="193"/>
      <c r="AT415" s="193"/>
      <c r="AU415" s="193"/>
      <c r="AV415" s="194"/>
      <c r="AW415" s="194"/>
      <c r="AX415" s="194"/>
      <c r="AY415" s="194"/>
      <c r="AZ415" s="194"/>
      <c r="BA415" s="194"/>
      <c r="BB415" s="194"/>
      <c r="BC415" s="194"/>
      <c r="BD415" s="224"/>
      <c r="BE415" s="225"/>
      <c r="BF415" s="225"/>
      <c r="BG415" s="225"/>
      <c r="BH415" s="225"/>
      <c r="BI415" s="225"/>
      <c r="BJ415" s="226"/>
      <c r="BL415" s="226"/>
      <c r="BN415" s="225"/>
      <c r="BO415" s="225"/>
      <c r="BP415" s="225"/>
      <c r="BQ415" s="226"/>
      <c r="BR415" s="225"/>
      <c r="BS415" s="225"/>
    </row>
    <row r="416" spans="38:71" x14ac:dyDescent="0.2">
      <c r="AL416" s="214"/>
      <c r="AM416" s="192"/>
      <c r="AN416" s="193"/>
      <c r="AO416" s="193"/>
      <c r="AP416" s="193"/>
      <c r="AQ416" s="193"/>
      <c r="AR416" s="193"/>
      <c r="AS416" s="193"/>
      <c r="AT416" s="193"/>
      <c r="AU416" s="193"/>
      <c r="AV416" s="194"/>
      <c r="AW416" s="194"/>
      <c r="AX416" s="194"/>
      <c r="AY416" s="194"/>
      <c r="AZ416" s="194"/>
      <c r="BA416" s="194"/>
      <c r="BB416" s="194"/>
      <c r="BC416" s="194"/>
      <c r="BD416" s="224"/>
      <c r="BE416" s="225"/>
      <c r="BF416" s="225"/>
      <c r="BG416" s="225"/>
      <c r="BH416" s="225"/>
      <c r="BI416" s="225"/>
      <c r="BJ416" s="226"/>
      <c r="BL416" s="226"/>
      <c r="BN416" s="225"/>
      <c r="BO416" s="225"/>
      <c r="BP416" s="225"/>
      <c r="BQ416" s="226"/>
      <c r="BR416" s="225"/>
      <c r="BS416" s="225"/>
    </row>
    <row r="417" spans="38:71" x14ac:dyDescent="0.2">
      <c r="AL417" s="214"/>
      <c r="AM417" s="192"/>
      <c r="AN417" s="193"/>
      <c r="AO417" s="193"/>
      <c r="AP417" s="193"/>
      <c r="AQ417" s="193"/>
      <c r="AR417" s="193"/>
      <c r="AS417" s="193"/>
      <c r="AT417" s="193"/>
      <c r="AU417" s="193"/>
      <c r="AV417" s="194"/>
      <c r="AW417" s="194"/>
      <c r="AX417" s="194"/>
      <c r="AY417" s="194"/>
      <c r="AZ417" s="194"/>
      <c r="BA417" s="194"/>
      <c r="BB417" s="194"/>
      <c r="BC417" s="194"/>
      <c r="BD417" s="224"/>
      <c r="BE417" s="225"/>
      <c r="BF417" s="225"/>
      <c r="BG417" s="225"/>
      <c r="BH417" s="225"/>
      <c r="BI417" s="225"/>
      <c r="BJ417" s="226"/>
      <c r="BL417" s="226"/>
      <c r="BN417" s="225"/>
      <c r="BO417" s="225"/>
      <c r="BP417" s="225"/>
      <c r="BQ417" s="226"/>
      <c r="BR417" s="225"/>
      <c r="BS417" s="225"/>
    </row>
    <row r="418" spans="38:71" x14ac:dyDescent="0.2">
      <c r="AL418" s="214"/>
      <c r="AM418" s="192"/>
      <c r="AN418" s="193"/>
      <c r="AO418" s="193"/>
      <c r="AP418" s="193"/>
      <c r="AQ418" s="193"/>
      <c r="AR418" s="193"/>
      <c r="AS418" s="193"/>
      <c r="AT418" s="193"/>
      <c r="AU418" s="193"/>
      <c r="AV418" s="194"/>
      <c r="AW418" s="194"/>
      <c r="AX418" s="194"/>
      <c r="AY418" s="194"/>
      <c r="AZ418" s="194"/>
      <c r="BA418" s="194"/>
      <c r="BB418" s="194"/>
      <c r="BC418" s="194"/>
      <c r="BD418" s="224"/>
      <c r="BE418" s="225"/>
      <c r="BF418" s="225"/>
      <c r="BG418" s="225"/>
      <c r="BH418" s="225"/>
      <c r="BI418" s="225"/>
      <c r="BJ418" s="226"/>
      <c r="BL418" s="226"/>
      <c r="BN418" s="225"/>
      <c r="BO418" s="225"/>
      <c r="BP418" s="225"/>
      <c r="BQ418" s="226"/>
      <c r="BR418" s="225"/>
      <c r="BS418" s="225"/>
    </row>
    <row r="419" spans="38:71" x14ac:dyDescent="0.2">
      <c r="AL419" s="214"/>
      <c r="AM419" s="192"/>
      <c r="AN419" s="193"/>
      <c r="AO419" s="193"/>
      <c r="AP419" s="193"/>
      <c r="AQ419" s="193"/>
      <c r="AR419" s="193"/>
      <c r="AS419" s="193"/>
      <c r="AT419" s="193"/>
      <c r="AU419" s="193"/>
      <c r="AV419" s="194"/>
      <c r="AW419" s="194"/>
      <c r="AX419" s="194"/>
      <c r="AY419" s="194"/>
      <c r="AZ419" s="194"/>
      <c r="BA419" s="194"/>
      <c r="BB419" s="194"/>
      <c r="BC419" s="194"/>
      <c r="BD419" s="224"/>
      <c r="BE419" s="225"/>
      <c r="BF419" s="225"/>
      <c r="BG419" s="225"/>
      <c r="BH419" s="225"/>
      <c r="BI419" s="225"/>
      <c r="BJ419" s="226"/>
      <c r="BL419" s="226"/>
      <c r="BN419" s="225"/>
      <c r="BO419" s="225"/>
      <c r="BP419" s="225"/>
      <c r="BQ419" s="226"/>
      <c r="BR419" s="225"/>
      <c r="BS419" s="225"/>
    </row>
    <row r="420" spans="38:71" x14ac:dyDescent="0.2">
      <c r="AL420" s="214"/>
      <c r="AM420" s="192"/>
      <c r="AN420" s="193"/>
      <c r="AO420" s="193"/>
      <c r="AP420" s="193"/>
      <c r="AQ420" s="193"/>
      <c r="AR420" s="193"/>
      <c r="AS420" s="193"/>
      <c r="AT420" s="193"/>
      <c r="AU420" s="193"/>
      <c r="AV420" s="194"/>
      <c r="AW420" s="194"/>
      <c r="AX420" s="194"/>
      <c r="AY420" s="194"/>
      <c r="AZ420" s="194"/>
      <c r="BA420" s="194"/>
      <c r="BB420" s="194"/>
      <c r="BC420" s="194"/>
      <c r="BD420" s="224"/>
      <c r="BE420" s="225"/>
      <c r="BF420" s="225"/>
      <c r="BG420" s="225"/>
      <c r="BH420" s="225"/>
      <c r="BI420" s="225"/>
      <c r="BJ420" s="226"/>
      <c r="BL420" s="226"/>
      <c r="BN420" s="225"/>
      <c r="BO420" s="225"/>
      <c r="BP420" s="225"/>
      <c r="BQ420" s="226"/>
      <c r="BR420" s="225"/>
      <c r="BS420" s="225"/>
    </row>
    <row r="421" spans="38:71" x14ac:dyDescent="0.2">
      <c r="AL421" s="214"/>
      <c r="AM421" s="192"/>
      <c r="AN421" s="193"/>
      <c r="AO421" s="193"/>
      <c r="AP421" s="193"/>
      <c r="AQ421" s="193"/>
      <c r="AR421" s="193"/>
      <c r="AS421" s="193"/>
      <c r="AT421" s="193"/>
      <c r="AU421" s="193"/>
      <c r="AV421" s="194"/>
      <c r="AW421" s="194"/>
      <c r="AX421" s="194"/>
      <c r="AY421" s="194"/>
      <c r="AZ421" s="194"/>
      <c r="BA421" s="194"/>
      <c r="BB421" s="194"/>
      <c r="BC421" s="194"/>
      <c r="BD421" s="224"/>
      <c r="BE421" s="225"/>
      <c r="BF421" s="225"/>
      <c r="BG421" s="225"/>
      <c r="BH421" s="225"/>
      <c r="BI421" s="225"/>
      <c r="BJ421" s="226"/>
      <c r="BL421" s="226"/>
      <c r="BN421" s="225"/>
      <c r="BO421" s="225"/>
      <c r="BP421" s="225"/>
      <c r="BQ421" s="226"/>
      <c r="BR421" s="225"/>
      <c r="BS421" s="225"/>
    </row>
    <row r="422" spans="38:71" x14ac:dyDescent="0.2">
      <c r="AL422" s="214"/>
      <c r="AM422" s="192"/>
      <c r="AN422" s="193"/>
      <c r="AO422" s="193"/>
      <c r="AP422" s="193"/>
      <c r="AQ422" s="193"/>
      <c r="AR422" s="193"/>
      <c r="AS422" s="193"/>
      <c r="AT422" s="193"/>
      <c r="AU422" s="193"/>
      <c r="AV422" s="194"/>
      <c r="AW422" s="194"/>
      <c r="AX422" s="194"/>
      <c r="AY422" s="194"/>
      <c r="AZ422" s="194"/>
      <c r="BA422" s="194"/>
      <c r="BB422" s="194"/>
      <c r="BC422" s="194"/>
      <c r="BD422" s="224"/>
      <c r="BE422" s="225"/>
      <c r="BF422" s="225"/>
      <c r="BG422" s="225"/>
      <c r="BH422" s="225"/>
      <c r="BI422" s="225"/>
      <c r="BJ422" s="226"/>
      <c r="BL422" s="226"/>
      <c r="BN422" s="225"/>
      <c r="BO422" s="225"/>
      <c r="BP422" s="225"/>
      <c r="BQ422" s="226"/>
      <c r="BR422" s="225"/>
      <c r="BS422" s="225"/>
    </row>
    <row r="423" spans="38:71" x14ac:dyDescent="0.2">
      <c r="AM423" s="192"/>
      <c r="AN423" s="193"/>
      <c r="AO423" s="193"/>
      <c r="AP423" s="193"/>
      <c r="AQ423" s="193"/>
      <c r="AR423" s="193"/>
      <c r="AS423" s="193"/>
      <c r="AT423" s="193"/>
      <c r="AU423" s="193"/>
      <c r="AV423" s="194"/>
      <c r="AW423" s="194"/>
      <c r="AX423" s="194"/>
      <c r="AY423" s="194"/>
      <c r="AZ423" s="194"/>
      <c r="BA423" s="194"/>
      <c r="BB423" s="194"/>
      <c r="BC423" s="194"/>
      <c r="BD423" s="224"/>
      <c r="BE423" s="225"/>
      <c r="BF423" s="225"/>
      <c r="BG423" s="225"/>
      <c r="BH423" s="225"/>
      <c r="BI423" s="225"/>
      <c r="BR423" s="225"/>
      <c r="BS423" s="225"/>
    </row>
    <row r="424" spans="38:71" x14ac:dyDescent="0.2">
      <c r="AM424" s="193"/>
    </row>
    <row r="425" spans="38:71" ht="15.75" x14ac:dyDescent="0.25">
      <c r="AM425" s="491"/>
      <c r="AN425" s="491"/>
      <c r="AO425" s="491"/>
      <c r="AP425" s="491"/>
      <c r="AQ425" s="491"/>
      <c r="AR425" s="491"/>
      <c r="AS425" s="491"/>
      <c r="AT425" s="491"/>
      <c r="AU425" s="491"/>
      <c r="AV425" s="491"/>
      <c r="AW425" s="491"/>
      <c r="AX425" s="491"/>
      <c r="AY425" s="491"/>
      <c r="AZ425" s="491"/>
      <c r="BA425" s="491"/>
      <c r="BB425" s="491"/>
      <c r="BC425" s="491"/>
      <c r="BD425" s="491"/>
      <c r="BE425" s="491"/>
      <c r="BF425" s="491"/>
      <c r="BG425" s="491"/>
      <c r="BH425" s="491"/>
      <c r="BI425" s="491"/>
      <c r="BJ425" s="491"/>
    </row>
    <row r="426" spans="38:71" ht="15.75" x14ac:dyDescent="0.25">
      <c r="AM426" s="227"/>
      <c r="AN426" s="491"/>
      <c r="AO426" s="491"/>
      <c r="AP426" s="491"/>
      <c r="AQ426" s="491"/>
      <c r="AR426" s="491"/>
      <c r="AS426" s="491"/>
      <c r="AT426" s="491"/>
      <c r="AU426" s="491"/>
      <c r="AV426" s="491"/>
      <c r="AW426" s="491"/>
      <c r="AX426" s="491"/>
      <c r="AY426" s="491"/>
      <c r="AZ426" s="491"/>
      <c r="BA426" s="491"/>
      <c r="BB426" s="491"/>
      <c r="BC426" s="491"/>
      <c r="BD426" s="491"/>
      <c r="BE426" s="227"/>
      <c r="BF426" s="227"/>
      <c r="BG426" s="227"/>
      <c r="BH426" s="227"/>
      <c r="BI426" s="227"/>
      <c r="BJ426" s="227"/>
    </row>
    <row r="427" spans="38:71" x14ac:dyDescent="0.2">
      <c r="AM427" s="140"/>
      <c r="AN427" s="496"/>
      <c r="AO427" s="496"/>
      <c r="AP427" s="496"/>
      <c r="AQ427" s="496"/>
      <c r="AR427" s="496"/>
      <c r="AS427" s="496"/>
      <c r="AT427" s="496"/>
      <c r="AU427" s="228"/>
      <c r="AV427" s="228"/>
      <c r="AW427" s="229"/>
      <c r="AX427" s="229"/>
      <c r="AY427" s="229"/>
      <c r="AZ427" s="229"/>
      <c r="BA427" s="229"/>
      <c r="BB427" s="229"/>
      <c r="BC427" s="230"/>
      <c r="BD427" s="230"/>
      <c r="BE427" s="231"/>
      <c r="BF427" s="225"/>
      <c r="BG427" s="225"/>
      <c r="BH427" s="225"/>
      <c r="BI427" s="225"/>
      <c r="BJ427" s="225"/>
    </row>
    <row r="428" spans="38:71" x14ac:dyDescent="0.2">
      <c r="AM428" s="140"/>
      <c r="AN428" s="489"/>
      <c r="AO428" s="489"/>
      <c r="AP428" s="489"/>
      <c r="AQ428" s="489"/>
      <c r="AR428" s="489"/>
      <c r="AS428" s="489"/>
      <c r="AT428" s="489"/>
      <c r="AU428" s="489"/>
      <c r="AV428" s="489"/>
      <c r="AW428" s="229"/>
      <c r="AX428" s="229"/>
      <c r="AY428" s="229"/>
      <c r="AZ428" s="229"/>
      <c r="BA428" s="229"/>
      <c r="BB428" s="229"/>
      <c r="BC428" s="230"/>
      <c r="BD428" s="230"/>
      <c r="BE428" s="231"/>
      <c r="BF428" s="225"/>
      <c r="BG428" s="225"/>
      <c r="BH428" s="225"/>
      <c r="BI428" s="225"/>
      <c r="BJ428" s="225"/>
    </row>
    <row r="429" spans="38:71" x14ac:dyDescent="0.2">
      <c r="AM429" s="140"/>
      <c r="AN429" s="489"/>
      <c r="AO429" s="489"/>
      <c r="AP429" s="489"/>
      <c r="AQ429" s="489"/>
      <c r="AR429" s="489"/>
      <c r="AS429" s="489"/>
      <c r="AT429" s="489"/>
      <c r="AU429" s="489"/>
      <c r="AV429" s="489"/>
      <c r="AW429" s="232"/>
      <c r="AX429" s="232"/>
      <c r="AY429" s="232"/>
      <c r="AZ429" s="232"/>
      <c r="BA429" s="232"/>
      <c r="BB429" s="232"/>
      <c r="BC429" s="232"/>
      <c r="BD429" s="232"/>
      <c r="BE429" s="232"/>
      <c r="BF429" s="233"/>
      <c r="BG429" s="233"/>
      <c r="BH429" s="233"/>
      <c r="BI429" s="233"/>
      <c r="BJ429" s="233"/>
    </row>
  </sheetData>
  <mergeCells count="124">
    <mergeCell ref="V200:V203"/>
    <mergeCell ref="W200:W203"/>
    <mergeCell ref="X200:X203"/>
    <mergeCell ref="P21:R21"/>
    <mergeCell ref="P24:R125"/>
    <mergeCell ref="C263:C298"/>
    <mergeCell ref="E263:E298"/>
    <mergeCell ref="AB206:AD223"/>
    <mergeCell ref="AB224:AD224"/>
    <mergeCell ref="AB225:AD225"/>
    <mergeCell ref="C24:C57"/>
    <mergeCell ref="C58:C91"/>
    <mergeCell ref="C92:C125"/>
    <mergeCell ref="Y261:AA261"/>
    <mergeCell ref="Y262:AA262"/>
    <mergeCell ref="AB261:AD261"/>
    <mergeCell ref="AB262:AD262"/>
    <mergeCell ref="AB24:AD125"/>
    <mergeCell ref="Y127:AA162"/>
    <mergeCell ref="AB127:AD162"/>
    <mergeCell ref="AB226:AD260"/>
    <mergeCell ref="AB205:AD205"/>
    <mergeCell ref="AB200:AB203"/>
    <mergeCell ref="AC200:AC203"/>
    <mergeCell ref="D349:F349"/>
    <mergeCell ref="BU19:BW19"/>
    <mergeCell ref="P226:P260"/>
    <mergeCell ref="Q226:Q260"/>
    <mergeCell ref="R226:R260"/>
    <mergeCell ref="Y24:AA125"/>
    <mergeCell ref="P206:P223"/>
    <mergeCell ref="Q206:Q223"/>
    <mergeCell ref="R206:R223"/>
    <mergeCell ref="P224:R224"/>
    <mergeCell ref="Y226:AA260"/>
    <mergeCell ref="Y205:AA205"/>
    <mergeCell ref="Y206:AA223"/>
    <mergeCell ref="P200:P203"/>
    <mergeCell ref="Q200:Q203"/>
    <mergeCell ref="R200:R203"/>
    <mergeCell ref="E24:E57"/>
    <mergeCell ref="L206:L223"/>
    <mergeCell ref="B19:F19"/>
    <mergeCell ref="J226:J260"/>
    <mergeCell ref="K226:K260"/>
    <mergeCell ref="L226:L260"/>
    <mergeCell ref="C226:C260"/>
    <mergeCell ref="E226:E260"/>
    <mergeCell ref="D2:AC3"/>
    <mergeCell ref="B347:C347"/>
    <mergeCell ref="D347:F347"/>
    <mergeCell ref="G19:L19"/>
    <mergeCell ref="M19:R19"/>
    <mergeCell ref="Y19:AD19"/>
    <mergeCell ref="S19:X19"/>
    <mergeCell ref="B2:C4"/>
    <mergeCell ref="B17:C17"/>
    <mergeCell ref="D10:AD10"/>
    <mergeCell ref="E299:E334"/>
    <mergeCell ref="J21:L21"/>
    <mergeCell ref="J24:L125"/>
    <mergeCell ref="J200:J203"/>
    <mergeCell ref="K200:K203"/>
    <mergeCell ref="L200:L203"/>
    <mergeCell ref="J206:J223"/>
    <mergeCell ref="K206:K223"/>
    <mergeCell ref="D12:L12"/>
    <mergeCell ref="D14:L14"/>
    <mergeCell ref="C127:C162"/>
    <mergeCell ref="E127:E162"/>
    <mergeCell ref="C164:C199"/>
    <mergeCell ref="E164:E199"/>
    <mergeCell ref="D8:L8"/>
    <mergeCell ref="AN429:AV429"/>
    <mergeCell ref="AM383:BS383"/>
    <mergeCell ref="AM425:BJ425"/>
    <mergeCell ref="AN426:BD426"/>
    <mergeCell ref="B349:C349"/>
    <mergeCell ref="B348:C348"/>
    <mergeCell ref="AN427:AT427"/>
    <mergeCell ref="AM384:BL384"/>
    <mergeCell ref="AL383:AL385"/>
    <mergeCell ref="BM384:BS384"/>
    <mergeCell ref="AN428:AV428"/>
    <mergeCell ref="B351:C351"/>
    <mergeCell ref="D351:F351"/>
    <mergeCell ref="D350:F350"/>
    <mergeCell ref="D348:F348"/>
    <mergeCell ref="B350:C350"/>
    <mergeCell ref="AB21:AD21"/>
    <mergeCell ref="C299:C334"/>
    <mergeCell ref="V21:X21"/>
    <mergeCell ref="AE10:AJ13"/>
    <mergeCell ref="AE19:AJ19"/>
    <mergeCell ref="C206:C223"/>
    <mergeCell ref="E206:E223"/>
    <mergeCell ref="AD200:AD203"/>
    <mergeCell ref="AH21:AJ21"/>
    <mergeCell ref="AH24:AJ125"/>
    <mergeCell ref="AO24:AQ125"/>
    <mergeCell ref="AX24:AZ125"/>
    <mergeCell ref="BG24:BI125"/>
    <mergeCell ref="BR19:BT19"/>
    <mergeCell ref="BK19:BP19"/>
    <mergeCell ref="AL19:AQ19"/>
    <mergeCell ref="AU19:AZ19"/>
    <mergeCell ref="AO21:AQ21"/>
    <mergeCell ref="AX21:AZ21"/>
    <mergeCell ref="BG21:BI21"/>
    <mergeCell ref="BD19:BI19"/>
    <mergeCell ref="C337:F337"/>
    <mergeCell ref="C338:F338"/>
    <mergeCell ref="C339:F339"/>
    <mergeCell ref="C340:F340"/>
    <mergeCell ref="C341:F341"/>
    <mergeCell ref="C342:F342"/>
    <mergeCell ref="C343:F343"/>
    <mergeCell ref="G337:I337"/>
    <mergeCell ref="G338:I338"/>
    <mergeCell ref="G339:I339"/>
    <mergeCell ref="G340:I340"/>
    <mergeCell ref="G341:I341"/>
    <mergeCell ref="G342:I342"/>
    <mergeCell ref="G343:I343"/>
  </mergeCells>
  <phoneticPr fontId="9" type="noConversion"/>
  <conditionalFormatting sqref="G22:I335 M24:O125 M163:O205 M224:P224 M206:Q223 P263:R335 P127:U162 P22:AD23 P126:AD126 S163:U163 S25:X25 S226:X226 S24:Y24 S205:Y206 S164:AA164 S204:AA204 S224:AB225 T165:U199 T26:X125 T207:X223 T227:X260 T261:Y262 V335:AD335 W127:X162 Y127 Y165 Y167:Y169 Y171:Y178 Y180:Y199 Y163:AA163 Z165:AA199 AB24 AB127 AB205:AB206 AB261:AB262 AB279:AB298 AB315:AB334 AB263:AD263 AB299:AD299 AC264:AD298 AC300:AD334">
    <cfRule type="cellIs" dxfId="20" priority="205" operator="equal">
      <formula>0</formula>
    </cfRule>
  </conditionalFormatting>
  <conditionalFormatting sqref="J22:J24">
    <cfRule type="cellIs" dxfId="19" priority="38" operator="equal">
      <formula>0</formula>
    </cfRule>
  </conditionalFormatting>
  <conditionalFormatting sqref="J126:L335">
    <cfRule type="cellIs" dxfId="18" priority="39" operator="equal">
      <formula>0</formula>
    </cfRule>
  </conditionalFormatting>
  <conditionalFormatting sqref="K22:L23">
    <cfRule type="cellIs" dxfId="17" priority="53" operator="equal">
      <formula>0</formula>
    </cfRule>
  </conditionalFormatting>
  <conditionalFormatting sqref="M225:R262">
    <cfRule type="cellIs" dxfId="16" priority="28" operator="equal">
      <formula>0</formula>
    </cfRule>
  </conditionalFormatting>
  <conditionalFormatting sqref="P24">
    <cfRule type="cellIs" dxfId="15" priority="36" operator="equal">
      <formula>0</formula>
    </cfRule>
  </conditionalFormatting>
  <conditionalFormatting sqref="P204:Q205">
    <cfRule type="cellIs" dxfId="14" priority="10" operator="equal">
      <formula>0</formula>
    </cfRule>
  </conditionalFormatting>
  <conditionalFormatting sqref="P200:AD203">
    <cfRule type="cellIs" dxfId="13" priority="13" operator="equal">
      <formula>0</formula>
    </cfRule>
  </conditionalFormatting>
  <conditionalFormatting sqref="R204:R223">
    <cfRule type="cellIs" dxfId="12" priority="11" operator="equal">
      <formula>0</formula>
    </cfRule>
  </conditionalFormatting>
  <conditionalFormatting sqref="S263:U298">
    <cfRule type="cellIs" dxfId="11" priority="9" operator="equal">
      <formula>0</formula>
    </cfRule>
  </conditionalFormatting>
  <conditionalFormatting sqref="W263:AA334">
    <cfRule type="cellIs" dxfId="10" priority="27" operator="equal">
      <formula>0</formula>
    </cfRule>
  </conditionalFormatting>
  <conditionalFormatting sqref="AB264:AB277">
    <cfRule type="cellIs" dxfId="9" priority="1" operator="equal">
      <formula>0</formula>
    </cfRule>
  </conditionalFormatting>
  <conditionalFormatting sqref="AB300:AB313">
    <cfRule type="cellIs" dxfId="8" priority="17" operator="equal">
      <formula>0</formula>
    </cfRule>
  </conditionalFormatting>
  <conditionalFormatting sqref="AH24">
    <cfRule type="cellIs" dxfId="7" priority="7" operator="equal">
      <formula>0</formula>
    </cfRule>
  </conditionalFormatting>
  <conditionalFormatting sqref="AO24">
    <cfRule type="cellIs" dxfId="6" priority="23" operator="equal">
      <formula>0</formula>
    </cfRule>
  </conditionalFormatting>
  <conditionalFormatting sqref="AW336:BB380">
    <cfRule type="cellIs" dxfId="5" priority="194" operator="equal">
      <formula>0</formula>
    </cfRule>
  </conditionalFormatting>
  <conditionalFormatting sqref="AW427:BB428">
    <cfRule type="cellIs" dxfId="4" priority="191" operator="equal">
      <formula>0</formula>
    </cfRule>
  </conditionalFormatting>
  <conditionalFormatting sqref="AX24">
    <cfRule type="cellIs" dxfId="3" priority="22" operator="equal">
      <formula>0</formula>
    </cfRule>
  </conditionalFormatting>
  <conditionalFormatting sqref="BG24">
    <cfRule type="cellIs" dxfId="2" priority="21" operator="equal">
      <formula>0</formula>
    </cfRule>
  </conditionalFormatting>
  <conditionalFormatting sqref="BT22">
    <cfRule type="cellIs" dxfId="1" priority="126" operator="greaterThan">
      <formula>"G21:M21"</formula>
    </cfRule>
  </conditionalFormatting>
  <printOptions horizontalCentered="1"/>
  <pageMargins left="0.11811023622047245" right="0.31496062992125984" top="0.15748031496062992" bottom="0.15748031496062992" header="0.31496062992125984" footer="0.31496062992125984"/>
  <pageSetup paperSize="268" scale="19" fitToHeight="0"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724D0-3BCA-4F4E-9692-52809C1C9CD1}">
  <dimension ref="A1:X129"/>
  <sheetViews>
    <sheetView tabSelected="1" view="pageBreakPreview" topLeftCell="B3" zoomScale="70" zoomScaleNormal="10" zoomScaleSheetLayoutView="70" workbookViewId="0">
      <selection activeCell="E11" sqref="E11"/>
    </sheetView>
  </sheetViews>
  <sheetFormatPr baseColWidth="10" defaultColWidth="11.42578125" defaultRowHeight="15" x14ac:dyDescent="0.25"/>
  <cols>
    <col min="1" max="1" width="17.28515625" style="285" hidden="1" customWidth="1"/>
    <col min="2" max="2" width="11" style="285" customWidth="1"/>
    <col min="3" max="3" width="27.42578125" style="285" customWidth="1"/>
    <col min="4" max="4" width="44.28515625" style="285" customWidth="1"/>
    <col min="5" max="6" width="23.85546875" style="285" customWidth="1"/>
    <col min="7" max="7" width="14.5703125" style="285" customWidth="1"/>
    <col min="8" max="8" width="20" style="285" customWidth="1"/>
    <col min="9" max="10" width="20.28515625" style="285" customWidth="1"/>
    <col min="11" max="11" width="22.5703125" style="285" customWidth="1"/>
    <col min="12" max="12" width="20.28515625" style="353" customWidth="1"/>
    <col min="13" max="13" width="20.7109375" style="285" customWidth="1"/>
    <col min="14" max="14" width="19.140625" style="285" customWidth="1"/>
    <col min="15" max="15" width="19.85546875" style="285" customWidth="1"/>
    <col min="16" max="16" width="24.140625" style="285" customWidth="1"/>
    <col min="17" max="18" width="18.85546875" style="285" customWidth="1"/>
    <col min="19" max="19" width="20.42578125" style="285" customWidth="1"/>
    <col min="20" max="20" width="19.42578125" style="356" customWidth="1"/>
    <col min="21" max="21" width="25.28515625" style="285" customWidth="1"/>
    <col min="22" max="22" width="20.85546875" style="285" customWidth="1"/>
    <col min="23" max="23" width="27" style="285" customWidth="1"/>
    <col min="24" max="24" width="10.42578125" style="285" customWidth="1"/>
    <col min="25" max="29" width="11.42578125" style="285" customWidth="1"/>
    <col min="30" max="16384" width="11.42578125" style="285"/>
  </cols>
  <sheetData>
    <row r="1" spans="2:24" ht="15.75" thickBot="1" x14ac:dyDescent="0.3"/>
    <row r="2" spans="2:24" s="214" customFormat="1" ht="27" customHeight="1" x14ac:dyDescent="0.25">
      <c r="B2" s="529"/>
      <c r="C2" s="574"/>
      <c r="D2" s="582" t="s">
        <v>0</v>
      </c>
      <c r="E2" s="583"/>
      <c r="F2" s="583"/>
      <c r="G2" s="583"/>
      <c r="H2" s="583"/>
      <c r="I2" s="583"/>
      <c r="J2" s="583"/>
      <c r="K2" s="583"/>
      <c r="L2" s="583"/>
      <c r="M2" s="583"/>
      <c r="N2" s="583"/>
      <c r="O2" s="583"/>
      <c r="P2" s="583"/>
      <c r="Q2" s="583"/>
      <c r="R2" s="584"/>
      <c r="S2" s="568" t="s">
        <v>1</v>
      </c>
      <c r="T2" s="568"/>
      <c r="U2" s="568"/>
      <c r="V2" s="570" t="s">
        <v>108</v>
      </c>
      <c r="W2" s="571"/>
      <c r="X2" s="357"/>
    </row>
    <row r="3" spans="2:24" s="214" customFormat="1" ht="27" customHeight="1" x14ac:dyDescent="0.25">
      <c r="B3" s="531"/>
      <c r="C3" s="575"/>
      <c r="D3" s="585"/>
      <c r="E3" s="586"/>
      <c r="F3" s="586"/>
      <c r="G3" s="586"/>
      <c r="H3" s="586"/>
      <c r="I3" s="586"/>
      <c r="J3" s="586"/>
      <c r="K3" s="586"/>
      <c r="L3" s="586"/>
      <c r="M3" s="586"/>
      <c r="N3" s="586"/>
      <c r="O3" s="586"/>
      <c r="P3" s="586"/>
      <c r="Q3" s="586"/>
      <c r="R3" s="587"/>
      <c r="S3" s="568" t="s">
        <v>5</v>
      </c>
      <c r="T3" s="568"/>
      <c r="U3" s="568"/>
      <c r="V3" s="570">
        <v>1</v>
      </c>
      <c r="W3" s="571"/>
      <c r="X3" s="357"/>
    </row>
    <row r="4" spans="2:24" s="214" customFormat="1" ht="39" customHeight="1" thickBot="1" x14ac:dyDescent="0.3">
      <c r="B4" s="533"/>
      <c r="C4" s="534"/>
      <c r="D4" s="588" t="s">
        <v>109</v>
      </c>
      <c r="E4" s="589"/>
      <c r="F4" s="589"/>
      <c r="G4" s="589"/>
      <c r="H4" s="589"/>
      <c r="I4" s="589"/>
      <c r="J4" s="589"/>
      <c r="K4" s="589"/>
      <c r="L4" s="589"/>
      <c r="M4" s="589"/>
      <c r="N4" s="589"/>
      <c r="O4" s="589"/>
      <c r="P4" s="589"/>
      <c r="Q4" s="589"/>
      <c r="R4" s="590"/>
      <c r="S4" s="569" t="s">
        <v>3</v>
      </c>
      <c r="T4" s="569"/>
      <c r="U4" s="569"/>
      <c r="V4" s="572" t="s">
        <v>110</v>
      </c>
      <c r="W4" s="573"/>
      <c r="X4" s="358"/>
    </row>
    <row r="5" spans="2:24" s="214" customFormat="1" ht="15.75" x14ac:dyDescent="0.25">
      <c r="B5" s="354"/>
      <c r="C5" s="359"/>
      <c r="D5" s="355"/>
      <c r="E5" s="355"/>
      <c r="F5" s="355"/>
      <c r="G5" s="355"/>
      <c r="H5" s="355"/>
      <c r="I5" s="355"/>
      <c r="J5" s="355"/>
      <c r="K5" s="355"/>
      <c r="L5" s="355"/>
      <c r="M5" s="355"/>
      <c r="N5" s="355"/>
      <c r="O5" s="355"/>
      <c r="P5" s="355"/>
      <c r="Q5" s="355"/>
      <c r="R5" s="355"/>
      <c r="S5" s="355"/>
      <c r="T5" s="360"/>
      <c r="U5" s="355"/>
      <c r="V5" s="355"/>
      <c r="W5" s="355"/>
      <c r="X5" s="156"/>
    </row>
    <row r="6" spans="2:24" s="214" customFormat="1" ht="27" customHeight="1" x14ac:dyDescent="0.25">
      <c r="B6" s="576" t="s">
        <v>111</v>
      </c>
      <c r="C6" s="577"/>
      <c r="D6" s="156"/>
      <c r="E6" s="156"/>
      <c r="F6" s="156"/>
      <c r="G6" s="156"/>
      <c r="H6" s="156"/>
      <c r="I6" s="156"/>
      <c r="J6" s="156"/>
      <c r="K6" s="156"/>
      <c r="L6" s="156"/>
      <c r="M6" s="156"/>
      <c r="N6" s="156"/>
      <c r="O6" s="156"/>
      <c r="P6" s="156"/>
      <c r="Q6" s="156"/>
      <c r="R6" s="156"/>
      <c r="S6" s="156"/>
      <c r="T6" s="252"/>
      <c r="U6" s="156"/>
      <c r="V6" s="156"/>
      <c r="W6" s="156"/>
      <c r="X6" s="156"/>
    </row>
    <row r="7" spans="2:24" s="214" customFormat="1" ht="15.75" x14ac:dyDescent="0.25">
      <c r="B7" s="155"/>
      <c r="C7" s="285"/>
      <c r="D7" s="156"/>
      <c r="E7" s="156"/>
      <c r="F7" s="156"/>
      <c r="G7" s="156"/>
      <c r="H7" s="156"/>
      <c r="I7" s="156"/>
      <c r="J7" s="156"/>
      <c r="K7" s="156"/>
      <c r="L7" s="156"/>
      <c r="M7" s="156"/>
      <c r="N7" s="156"/>
      <c r="O7" s="156"/>
      <c r="P7" s="156"/>
      <c r="Q7" s="156"/>
      <c r="R7" s="156"/>
      <c r="S7" s="156"/>
      <c r="T7" s="252"/>
      <c r="U7" s="156"/>
      <c r="V7" s="156"/>
      <c r="W7" s="156"/>
      <c r="X7" s="156"/>
    </row>
    <row r="8" spans="2:24" s="214" customFormat="1" ht="42.75" customHeight="1" x14ac:dyDescent="0.25">
      <c r="B8" s="578" t="s">
        <v>6</v>
      </c>
      <c r="C8" s="579"/>
      <c r="D8" s="488" t="s">
        <v>307</v>
      </c>
      <c r="E8" s="488"/>
      <c r="F8" s="488"/>
      <c r="G8" s="488"/>
      <c r="H8" s="488"/>
      <c r="I8" s="488"/>
      <c r="J8" s="488"/>
      <c r="K8" s="488"/>
      <c r="L8" s="488"/>
      <c r="M8" s="488"/>
      <c r="N8" s="361"/>
      <c r="O8" s="361"/>
      <c r="P8" s="361"/>
      <c r="Q8" s="361"/>
      <c r="R8" s="361"/>
      <c r="S8" s="361"/>
      <c r="T8" s="252"/>
      <c r="U8" s="156"/>
      <c r="V8" s="156"/>
      <c r="W8" s="156"/>
      <c r="X8" s="362"/>
    </row>
    <row r="9" spans="2:24" s="214" customFormat="1" ht="16.5" thickBot="1" x14ac:dyDescent="0.3">
      <c r="B9" s="155"/>
      <c r="C9" s="156"/>
      <c r="D9" s="363"/>
      <c r="E9" s="363"/>
      <c r="F9" s="363"/>
      <c r="G9" s="363"/>
      <c r="H9" s="363"/>
      <c r="I9" s="363"/>
      <c r="J9" s="363"/>
      <c r="K9" s="363"/>
      <c r="L9" s="363"/>
      <c r="M9" s="363"/>
      <c r="N9" s="363"/>
      <c r="O9" s="363"/>
      <c r="P9" s="363"/>
      <c r="Q9" s="363"/>
      <c r="R9" s="363"/>
      <c r="S9" s="363"/>
      <c r="T9" s="252"/>
      <c r="U9" s="156"/>
      <c r="V9" s="156"/>
      <c r="W9" s="156"/>
      <c r="X9" s="156"/>
    </row>
    <row r="10" spans="2:24" s="214" customFormat="1" ht="82.5" customHeight="1" x14ac:dyDescent="0.25">
      <c r="B10" s="580" t="s">
        <v>112</v>
      </c>
      <c r="C10" s="581"/>
      <c r="D10" s="537" t="s">
        <v>418</v>
      </c>
      <c r="E10" s="537"/>
      <c r="F10" s="537"/>
      <c r="G10" s="537"/>
      <c r="H10" s="537"/>
      <c r="I10" s="537"/>
      <c r="J10" s="537"/>
      <c r="K10" s="537"/>
      <c r="L10" s="537"/>
      <c r="M10" s="537"/>
      <c r="N10" s="537"/>
      <c r="O10" s="537"/>
      <c r="P10" s="537"/>
      <c r="Q10" s="537"/>
      <c r="R10" s="538"/>
      <c r="S10" s="506" t="s">
        <v>113</v>
      </c>
      <c r="T10" s="507"/>
      <c r="U10" s="507"/>
      <c r="V10" s="507"/>
      <c r="W10" s="507"/>
      <c r="X10" s="323"/>
    </row>
    <row r="11" spans="2:24" s="214" customFormat="1" ht="16.5" customHeight="1" x14ac:dyDescent="0.25">
      <c r="B11" s="155"/>
      <c r="C11" s="156"/>
      <c r="D11" s="363"/>
      <c r="E11" s="363"/>
      <c r="F11" s="363"/>
      <c r="G11" s="363"/>
      <c r="H11" s="363"/>
      <c r="I11" s="363"/>
      <c r="J11" s="363"/>
      <c r="K11" s="363"/>
      <c r="L11" s="363"/>
      <c r="M11" s="363"/>
      <c r="N11" s="363"/>
      <c r="O11" s="363"/>
      <c r="P11" s="363"/>
      <c r="Q11" s="363"/>
      <c r="R11" s="363"/>
      <c r="S11" s="509"/>
      <c r="T11" s="510"/>
      <c r="U11" s="510"/>
      <c r="V11" s="510"/>
      <c r="W11" s="510"/>
      <c r="X11" s="323"/>
    </row>
    <row r="12" spans="2:24" s="214" customFormat="1" ht="23.25" customHeight="1" x14ac:dyDescent="0.25">
      <c r="B12" s="578" t="s">
        <v>114</v>
      </c>
      <c r="C12" s="579"/>
      <c r="D12" s="488" t="s">
        <v>421</v>
      </c>
      <c r="E12" s="488"/>
      <c r="F12" s="488"/>
      <c r="G12" s="488"/>
      <c r="H12" s="488"/>
      <c r="I12" s="488"/>
      <c r="J12" s="488"/>
      <c r="K12" s="488"/>
      <c r="L12" s="488"/>
      <c r="M12" s="488"/>
      <c r="N12" s="361"/>
      <c r="O12" s="361"/>
      <c r="P12" s="285"/>
      <c r="Q12" s="361"/>
      <c r="R12" s="361"/>
      <c r="S12" s="509"/>
      <c r="T12" s="510"/>
      <c r="U12" s="510"/>
      <c r="V12" s="510"/>
      <c r="W12" s="510"/>
      <c r="X12" s="323"/>
    </row>
    <row r="13" spans="2:24" s="214" customFormat="1" ht="16.5" thickBot="1" x14ac:dyDescent="0.3">
      <c r="B13" s="155"/>
      <c r="C13" s="156"/>
      <c r="D13" s="363"/>
      <c r="E13" s="363"/>
      <c r="F13" s="363"/>
      <c r="G13" s="363"/>
      <c r="H13" s="363"/>
      <c r="I13" s="363"/>
      <c r="J13" s="363"/>
      <c r="K13" s="363"/>
      <c r="L13" s="363"/>
      <c r="M13" s="363"/>
      <c r="N13" s="363"/>
      <c r="O13" s="363"/>
      <c r="P13" s="363"/>
      <c r="Q13" s="363"/>
      <c r="R13" s="363"/>
      <c r="S13" s="512"/>
      <c r="T13" s="513"/>
      <c r="U13" s="513"/>
      <c r="V13" s="513"/>
      <c r="W13" s="513"/>
      <c r="X13" s="323"/>
    </row>
    <row r="14" spans="2:24" s="214" customFormat="1" ht="29.25" customHeight="1" x14ac:dyDescent="0.25">
      <c r="B14" s="580" t="s">
        <v>12</v>
      </c>
      <c r="C14" s="581"/>
      <c r="D14" s="540" t="s">
        <v>120</v>
      </c>
      <c r="E14" s="540"/>
      <c r="F14" s="540"/>
      <c r="G14" s="540"/>
      <c r="H14" s="540"/>
      <c r="I14" s="540"/>
      <c r="J14" s="540"/>
      <c r="K14" s="540"/>
      <c r="L14" s="540"/>
      <c r="M14" s="540"/>
      <c r="N14" s="363"/>
      <c r="O14" s="364"/>
      <c r="P14" s="364"/>
      <c r="Q14" s="364"/>
      <c r="R14" s="364"/>
      <c r="S14" s="364"/>
      <c r="T14" s="364"/>
      <c r="U14" s="363"/>
      <c r="V14" s="363"/>
      <c r="W14" s="363"/>
      <c r="X14" s="156"/>
    </row>
    <row r="15" spans="2:24" ht="15.75" x14ac:dyDescent="0.25">
      <c r="B15" s="155"/>
      <c r="C15" s="156"/>
      <c r="D15" s="156"/>
      <c r="E15" s="156"/>
      <c r="F15" s="156"/>
      <c r="G15" s="156"/>
      <c r="H15" s="156"/>
      <c r="I15" s="156"/>
      <c r="J15" s="156"/>
      <c r="K15" s="156"/>
      <c r="L15" s="156"/>
      <c r="M15" s="156"/>
      <c r="N15" s="156"/>
      <c r="O15" s="250"/>
      <c r="P15" s="156"/>
      <c r="Q15" s="252"/>
      <c r="R15" s="252"/>
      <c r="S15" s="252"/>
      <c r="T15" s="252"/>
      <c r="U15" s="156"/>
      <c r="V15" s="156"/>
      <c r="W15" s="156"/>
      <c r="X15" s="156"/>
    </row>
    <row r="16" spans="2:24" ht="15.75" thickBot="1" x14ac:dyDescent="0.3">
      <c r="B16" s="365"/>
      <c r="C16" s="366"/>
      <c r="D16" s="366"/>
      <c r="E16" s="366"/>
      <c r="F16" s="366"/>
      <c r="G16" s="366"/>
      <c r="H16" s="366"/>
      <c r="I16" s="366"/>
      <c r="J16" s="366"/>
      <c r="K16" s="366"/>
      <c r="L16" s="367"/>
      <c r="M16" s="366"/>
      <c r="N16" s="366"/>
      <c r="O16" s="366"/>
      <c r="P16" s="366"/>
      <c r="Q16" s="368"/>
      <c r="R16" s="366"/>
      <c r="S16" s="366"/>
      <c r="T16" s="368"/>
      <c r="U16" s="366"/>
      <c r="V16" s="366"/>
      <c r="W16" s="366"/>
    </row>
    <row r="17" spans="1:24" ht="15.75" x14ac:dyDescent="0.25">
      <c r="B17" s="593" t="s">
        <v>115</v>
      </c>
      <c r="C17" s="594"/>
    </row>
    <row r="18" spans="1:24" ht="16.5" customHeight="1" thickBot="1" x14ac:dyDescent="0.3">
      <c r="B18" s="369"/>
    </row>
    <row r="19" spans="1:24" ht="72" customHeight="1" x14ac:dyDescent="0.25">
      <c r="A19" s="614"/>
      <c r="B19" s="615" t="s">
        <v>331</v>
      </c>
      <c r="C19" s="616"/>
      <c r="D19" s="616"/>
      <c r="E19" s="616"/>
      <c r="F19" s="616"/>
      <c r="G19" s="617"/>
      <c r="H19" s="615" t="s">
        <v>15</v>
      </c>
      <c r="I19" s="616"/>
      <c r="J19" s="616"/>
      <c r="K19" s="617"/>
      <c r="L19" s="615" t="s">
        <v>16</v>
      </c>
      <c r="M19" s="616"/>
      <c r="N19" s="616"/>
      <c r="O19" s="617"/>
      <c r="P19" s="615" t="s">
        <v>17</v>
      </c>
      <c r="Q19" s="616"/>
      <c r="R19" s="616"/>
      <c r="S19" s="617"/>
      <c r="T19" s="615" t="s">
        <v>330</v>
      </c>
      <c r="U19" s="616"/>
      <c r="V19" s="616"/>
      <c r="W19" s="616"/>
      <c r="X19" s="161"/>
    </row>
    <row r="20" spans="1:24" ht="96.75" customHeight="1" x14ac:dyDescent="0.25">
      <c r="A20" s="614"/>
      <c r="B20" s="618" t="s">
        <v>21</v>
      </c>
      <c r="C20" s="619" t="s">
        <v>332</v>
      </c>
      <c r="D20" s="620" t="s">
        <v>333</v>
      </c>
      <c r="E20" s="620" t="s">
        <v>407</v>
      </c>
      <c r="F20" s="619" t="s">
        <v>405</v>
      </c>
      <c r="G20" s="621" t="s">
        <v>408</v>
      </c>
      <c r="H20" s="622" t="s">
        <v>305</v>
      </c>
      <c r="I20" s="620" t="s">
        <v>422</v>
      </c>
      <c r="J20" s="620" t="s">
        <v>306</v>
      </c>
      <c r="K20" s="623" t="s">
        <v>409</v>
      </c>
      <c r="L20" s="622" t="s">
        <v>305</v>
      </c>
      <c r="M20" s="620" t="s">
        <v>422</v>
      </c>
      <c r="N20" s="620" t="s">
        <v>306</v>
      </c>
      <c r="O20" s="623" t="s">
        <v>409</v>
      </c>
      <c r="P20" s="622" t="s">
        <v>305</v>
      </c>
      <c r="Q20" s="620" t="s">
        <v>422</v>
      </c>
      <c r="R20" s="620" t="s">
        <v>306</v>
      </c>
      <c r="S20" s="623" t="s">
        <v>409</v>
      </c>
      <c r="T20" s="622" t="s">
        <v>305</v>
      </c>
      <c r="U20" s="620" t="s">
        <v>422</v>
      </c>
      <c r="V20" s="620" t="s">
        <v>306</v>
      </c>
      <c r="W20" s="620" t="s">
        <v>419</v>
      </c>
      <c r="X20" s="161"/>
    </row>
    <row r="21" spans="1:24" s="353" customFormat="1" ht="109.5" customHeight="1" x14ac:dyDescent="0.25">
      <c r="A21" s="624">
        <v>0.19</v>
      </c>
      <c r="B21" s="618">
        <v>1</v>
      </c>
      <c r="C21" s="625" t="s">
        <v>334</v>
      </c>
      <c r="D21" s="626" t="s">
        <v>388</v>
      </c>
      <c r="E21" s="626" t="s">
        <v>406</v>
      </c>
      <c r="F21" s="384">
        <v>50</v>
      </c>
      <c r="G21" s="627">
        <v>1</v>
      </c>
      <c r="H21" s="396">
        <f>+J21/1.19</f>
        <v>11121.848739495799</v>
      </c>
      <c r="I21" s="383">
        <f>H21*A21</f>
        <v>2113.1512605042017</v>
      </c>
      <c r="J21" s="383">
        <v>13235</v>
      </c>
      <c r="K21" s="628">
        <f t="shared" ref="K21:K51" si="0">ROUND(J21*F21,0)</f>
        <v>661750</v>
      </c>
      <c r="L21" s="396">
        <f>+N21/1.19</f>
        <v>11300</v>
      </c>
      <c r="M21" s="383">
        <f>L21*A21</f>
        <v>2147</v>
      </c>
      <c r="N21" s="629">
        <v>13447</v>
      </c>
      <c r="O21" s="630">
        <f t="shared" ref="O21:O51" si="1">ROUND(N21*F21,0)</f>
        <v>672350</v>
      </c>
      <c r="P21" s="396">
        <f>+R21/1.19</f>
        <v>11496.638655462186</v>
      </c>
      <c r="Q21" s="383">
        <f>P21*A21</f>
        <v>2184.3613445378155</v>
      </c>
      <c r="R21" s="629">
        <v>13681</v>
      </c>
      <c r="S21" s="628">
        <f t="shared" ref="S21:S51" si="2">ROUND(R21*F21,0)</f>
        <v>684050</v>
      </c>
      <c r="T21" s="631">
        <f>ROUND(GEOMEAN(H21,L21,P21),0)</f>
        <v>11305</v>
      </c>
      <c r="U21" s="383">
        <f>T21*A21</f>
        <v>2147.9499999999998</v>
      </c>
      <c r="V21" s="629">
        <f>ROUND(T21+U21,0)</f>
        <v>13453</v>
      </c>
      <c r="W21" s="632">
        <f>ROUND(V21*F21,0)</f>
        <v>672650</v>
      </c>
      <c r="X21" s="161"/>
    </row>
    <row r="22" spans="1:24" s="353" customFormat="1" ht="108" customHeight="1" x14ac:dyDescent="0.25">
      <c r="A22" s="624">
        <v>0.19</v>
      </c>
      <c r="B22" s="618">
        <v>2</v>
      </c>
      <c r="C22" s="625" t="s">
        <v>278</v>
      </c>
      <c r="D22" s="626" t="s">
        <v>389</v>
      </c>
      <c r="E22" s="626" t="s">
        <v>406</v>
      </c>
      <c r="F22" s="384">
        <v>20</v>
      </c>
      <c r="G22" s="627">
        <v>1</v>
      </c>
      <c r="H22" s="396">
        <f t="shared" ref="H22:H85" si="3">+J22/1.19</f>
        <v>3294.1176470588239</v>
      </c>
      <c r="I22" s="383">
        <f t="shared" ref="I22:I85" si="4">H22*A22</f>
        <v>625.88235294117658</v>
      </c>
      <c r="J22" s="383">
        <v>3920</v>
      </c>
      <c r="K22" s="628">
        <f t="shared" si="0"/>
        <v>78400</v>
      </c>
      <c r="L22" s="396">
        <f t="shared" ref="L22:L67" si="5">+N22/1.19</f>
        <v>2088.2352941176473</v>
      </c>
      <c r="M22" s="383">
        <f t="shared" ref="M22:M85" si="6">L22*A22</f>
        <v>396.76470588235298</v>
      </c>
      <c r="N22" s="629">
        <v>2485</v>
      </c>
      <c r="O22" s="630">
        <f t="shared" si="1"/>
        <v>49700</v>
      </c>
      <c r="P22" s="396">
        <f t="shared" ref="P22:P85" si="7">+R22/1.19</f>
        <v>5210.0840336134452</v>
      </c>
      <c r="Q22" s="383">
        <f t="shared" ref="Q22:Q85" si="8">P22*A22</f>
        <v>989.9159663865546</v>
      </c>
      <c r="R22" s="629">
        <v>6200</v>
      </c>
      <c r="S22" s="628">
        <f t="shared" si="2"/>
        <v>124000</v>
      </c>
      <c r="T22" s="631">
        <f t="shared" ref="T22:T84" si="9">ROUND(GEOMEAN(H22,L22,P22),0)</f>
        <v>3297</v>
      </c>
      <c r="U22" s="383">
        <f t="shared" ref="U22:U85" si="10">T22*A22</f>
        <v>626.43000000000006</v>
      </c>
      <c r="V22" s="629">
        <f t="shared" ref="V22:V84" si="11">ROUND(T22+U22,0)</f>
        <v>3923</v>
      </c>
      <c r="W22" s="632">
        <f t="shared" ref="W22:W51" si="12">ROUND(V22*F22,0)</f>
        <v>78460</v>
      </c>
      <c r="X22" s="352"/>
    </row>
    <row r="23" spans="1:24" s="353" customFormat="1" ht="56.25" customHeight="1" x14ac:dyDescent="0.25">
      <c r="A23" s="624">
        <v>0.19</v>
      </c>
      <c r="B23" s="618">
        <v>3</v>
      </c>
      <c r="C23" s="625" t="s">
        <v>335</v>
      </c>
      <c r="D23" s="626" t="s">
        <v>336</v>
      </c>
      <c r="E23" s="626" t="s">
        <v>406</v>
      </c>
      <c r="F23" s="384">
        <v>30</v>
      </c>
      <c r="G23" s="627">
        <v>1</v>
      </c>
      <c r="H23" s="396">
        <f t="shared" si="3"/>
        <v>27200</v>
      </c>
      <c r="I23" s="383">
        <f t="shared" si="4"/>
        <v>5168</v>
      </c>
      <c r="J23" s="383">
        <v>32368</v>
      </c>
      <c r="K23" s="628">
        <f t="shared" si="0"/>
        <v>971040</v>
      </c>
      <c r="L23" s="396">
        <f t="shared" si="5"/>
        <v>30243.697478991598</v>
      </c>
      <c r="M23" s="383">
        <f t="shared" si="6"/>
        <v>5746.3025210084033</v>
      </c>
      <c r="N23" s="629">
        <v>35990</v>
      </c>
      <c r="O23" s="630">
        <f t="shared" si="1"/>
        <v>1079700</v>
      </c>
      <c r="P23" s="396">
        <f t="shared" si="7"/>
        <v>26000</v>
      </c>
      <c r="Q23" s="383">
        <f t="shared" si="8"/>
        <v>4940</v>
      </c>
      <c r="R23" s="629">
        <v>30940</v>
      </c>
      <c r="S23" s="628">
        <f t="shared" si="2"/>
        <v>928200</v>
      </c>
      <c r="T23" s="631">
        <f t="shared" si="9"/>
        <v>27758</v>
      </c>
      <c r="U23" s="383">
        <f t="shared" si="10"/>
        <v>5274.02</v>
      </c>
      <c r="V23" s="629">
        <f t="shared" si="11"/>
        <v>33032</v>
      </c>
      <c r="W23" s="632">
        <f t="shared" si="12"/>
        <v>990960</v>
      </c>
      <c r="X23" s="352"/>
    </row>
    <row r="24" spans="1:24" s="353" customFormat="1" ht="56.25" customHeight="1" x14ac:dyDescent="0.25">
      <c r="A24" s="624">
        <v>0.19</v>
      </c>
      <c r="B24" s="618">
        <v>4</v>
      </c>
      <c r="C24" s="625" t="s">
        <v>279</v>
      </c>
      <c r="D24" s="626" t="s">
        <v>337</v>
      </c>
      <c r="E24" s="626" t="s">
        <v>406</v>
      </c>
      <c r="F24" s="384">
        <v>30</v>
      </c>
      <c r="G24" s="627">
        <v>1</v>
      </c>
      <c r="H24" s="396">
        <f t="shared" si="3"/>
        <v>109915.96638655463</v>
      </c>
      <c r="I24" s="383">
        <f t="shared" si="4"/>
        <v>20884.033613445379</v>
      </c>
      <c r="J24" s="383">
        <v>130800</v>
      </c>
      <c r="K24" s="628">
        <f t="shared" si="0"/>
        <v>3924000</v>
      </c>
      <c r="L24" s="396">
        <f t="shared" si="5"/>
        <v>31932.773109243699</v>
      </c>
      <c r="M24" s="383">
        <f t="shared" si="6"/>
        <v>6067.226890756303</v>
      </c>
      <c r="N24" s="629">
        <v>38000</v>
      </c>
      <c r="O24" s="630">
        <f t="shared" si="1"/>
        <v>1140000</v>
      </c>
      <c r="P24" s="396">
        <f t="shared" si="7"/>
        <v>33012.60504201681</v>
      </c>
      <c r="Q24" s="383">
        <f t="shared" si="8"/>
        <v>6272.3949579831942</v>
      </c>
      <c r="R24" s="629">
        <v>39285</v>
      </c>
      <c r="S24" s="628">
        <f t="shared" si="2"/>
        <v>1178550</v>
      </c>
      <c r="T24" s="631">
        <f t="shared" si="9"/>
        <v>48752</v>
      </c>
      <c r="U24" s="383">
        <f t="shared" si="10"/>
        <v>9262.8799999999992</v>
      </c>
      <c r="V24" s="629">
        <f t="shared" si="11"/>
        <v>58015</v>
      </c>
      <c r="W24" s="632">
        <f t="shared" si="12"/>
        <v>1740450</v>
      </c>
      <c r="X24" s="352"/>
    </row>
    <row r="25" spans="1:24" s="353" customFormat="1" ht="56.25" customHeight="1" x14ac:dyDescent="0.25">
      <c r="A25" s="624">
        <v>0.19</v>
      </c>
      <c r="B25" s="618">
        <v>5</v>
      </c>
      <c r="C25" s="625" t="s">
        <v>338</v>
      </c>
      <c r="D25" s="626" t="s">
        <v>390</v>
      </c>
      <c r="E25" s="626" t="s">
        <v>406</v>
      </c>
      <c r="F25" s="384">
        <v>30</v>
      </c>
      <c r="G25" s="627">
        <v>1</v>
      </c>
      <c r="H25" s="396">
        <f t="shared" si="3"/>
        <v>11680.672268907563</v>
      </c>
      <c r="I25" s="383">
        <f t="shared" si="4"/>
        <v>2219.3277310924368</v>
      </c>
      <c r="J25" s="383">
        <v>13900</v>
      </c>
      <c r="K25" s="628">
        <f t="shared" si="0"/>
        <v>417000</v>
      </c>
      <c r="L25" s="396">
        <f t="shared" si="5"/>
        <v>22494.117647058825</v>
      </c>
      <c r="M25" s="383">
        <f t="shared" si="6"/>
        <v>4273.8823529411766</v>
      </c>
      <c r="N25" s="629">
        <v>26768</v>
      </c>
      <c r="O25" s="630">
        <f t="shared" si="1"/>
        <v>803040</v>
      </c>
      <c r="P25" s="396">
        <f t="shared" si="7"/>
        <v>21554.621848739498</v>
      </c>
      <c r="Q25" s="383">
        <f t="shared" si="8"/>
        <v>4095.3781512605046</v>
      </c>
      <c r="R25" s="629">
        <v>25650</v>
      </c>
      <c r="S25" s="628">
        <f t="shared" si="2"/>
        <v>769500</v>
      </c>
      <c r="T25" s="631">
        <f t="shared" si="9"/>
        <v>17825</v>
      </c>
      <c r="U25" s="383">
        <f t="shared" si="10"/>
        <v>3386.75</v>
      </c>
      <c r="V25" s="629">
        <f t="shared" si="11"/>
        <v>21212</v>
      </c>
      <c r="W25" s="632">
        <f t="shared" si="12"/>
        <v>636360</v>
      </c>
      <c r="X25" s="352"/>
    </row>
    <row r="26" spans="1:24" s="353" customFormat="1" ht="56.25" customHeight="1" x14ac:dyDescent="0.25">
      <c r="A26" s="624">
        <v>0.19</v>
      </c>
      <c r="B26" s="618">
        <v>6</v>
      </c>
      <c r="C26" s="625" t="s">
        <v>280</v>
      </c>
      <c r="D26" s="626" t="s">
        <v>339</v>
      </c>
      <c r="E26" s="626" t="s">
        <v>406</v>
      </c>
      <c r="F26" s="384">
        <v>30</v>
      </c>
      <c r="G26" s="627">
        <v>1</v>
      </c>
      <c r="H26" s="396">
        <f t="shared" si="3"/>
        <v>20271.428571428572</v>
      </c>
      <c r="I26" s="383">
        <f t="shared" si="4"/>
        <v>3851.5714285714289</v>
      </c>
      <c r="J26" s="383">
        <v>24123</v>
      </c>
      <c r="K26" s="628">
        <f t="shared" si="0"/>
        <v>723690</v>
      </c>
      <c r="L26" s="396">
        <f t="shared" si="5"/>
        <v>24457.142857142859</v>
      </c>
      <c r="M26" s="383">
        <f t="shared" si="6"/>
        <v>4646.8571428571431</v>
      </c>
      <c r="N26" s="629">
        <v>29104</v>
      </c>
      <c r="O26" s="630">
        <f t="shared" si="1"/>
        <v>873120</v>
      </c>
      <c r="P26" s="396">
        <f t="shared" si="7"/>
        <v>21840.336134453781</v>
      </c>
      <c r="Q26" s="383">
        <f t="shared" si="8"/>
        <v>4149.6638655462184</v>
      </c>
      <c r="R26" s="629">
        <v>25990</v>
      </c>
      <c r="S26" s="628">
        <f t="shared" si="2"/>
        <v>779700</v>
      </c>
      <c r="T26" s="631">
        <f t="shared" si="9"/>
        <v>22123</v>
      </c>
      <c r="U26" s="383">
        <f t="shared" si="10"/>
        <v>4203.37</v>
      </c>
      <c r="V26" s="629">
        <f t="shared" si="11"/>
        <v>26326</v>
      </c>
      <c r="W26" s="632">
        <f t="shared" si="12"/>
        <v>789780</v>
      </c>
      <c r="X26" s="352"/>
    </row>
    <row r="27" spans="1:24" s="353" customFormat="1" ht="56.25" customHeight="1" x14ac:dyDescent="0.25">
      <c r="A27" s="624">
        <v>0.19</v>
      </c>
      <c r="B27" s="618">
        <v>7</v>
      </c>
      <c r="C27" s="625" t="s">
        <v>281</v>
      </c>
      <c r="D27" s="626" t="s">
        <v>391</v>
      </c>
      <c r="E27" s="626" t="s">
        <v>406</v>
      </c>
      <c r="F27" s="384">
        <v>30</v>
      </c>
      <c r="G27" s="627">
        <v>1</v>
      </c>
      <c r="H27" s="396">
        <f t="shared" si="3"/>
        <v>9223.5294117647063</v>
      </c>
      <c r="I27" s="383">
        <f t="shared" si="4"/>
        <v>1752.4705882352941</v>
      </c>
      <c r="J27" s="383">
        <v>10976</v>
      </c>
      <c r="K27" s="628">
        <f t="shared" si="0"/>
        <v>329280</v>
      </c>
      <c r="L27" s="396">
        <f t="shared" si="5"/>
        <v>8226.8907563025223</v>
      </c>
      <c r="M27" s="383">
        <f t="shared" si="6"/>
        <v>1563.1092436974793</v>
      </c>
      <c r="N27" s="629">
        <v>9790</v>
      </c>
      <c r="O27" s="630">
        <f t="shared" si="1"/>
        <v>293700</v>
      </c>
      <c r="P27" s="396">
        <f t="shared" si="7"/>
        <v>7890.7563025210084</v>
      </c>
      <c r="Q27" s="383">
        <f t="shared" si="8"/>
        <v>1499.2436974789916</v>
      </c>
      <c r="R27" s="629">
        <v>9390</v>
      </c>
      <c r="S27" s="628">
        <f t="shared" si="2"/>
        <v>281700</v>
      </c>
      <c r="T27" s="631">
        <f t="shared" si="9"/>
        <v>8429</v>
      </c>
      <c r="U27" s="383">
        <f t="shared" si="10"/>
        <v>1601.51</v>
      </c>
      <c r="V27" s="629">
        <f t="shared" si="11"/>
        <v>10031</v>
      </c>
      <c r="W27" s="632">
        <f t="shared" si="12"/>
        <v>300930</v>
      </c>
      <c r="X27" s="352"/>
    </row>
    <row r="28" spans="1:24" s="353" customFormat="1" ht="56.25" customHeight="1" x14ac:dyDescent="0.25">
      <c r="A28" s="624">
        <v>0.19</v>
      </c>
      <c r="B28" s="618">
        <v>8</v>
      </c>
      <c r="C28" s="625" t="s">
        <v>340</v>
      </c>
      <c r="D28" s="626" t="s">
        <v>392</v>
      </c>
      <c r="E28" s="626" t="s">
        <v>406</v>
      </c>
      <c r="F28" s="384">
        <v>8</v>
      </c>
      <c r="G28" s="627">
        <v>1</v>
      </c>
      <c r="H28" s="396">
        <f t="shared" si="3"/>
        <v>13361.344537815126</v>
      </c>
      <c r="I28" s="383">
        <f t="shared" si="4"/>
        <v>2538.6554621848741</v>
      </c>
      <c r="J28" s="383">
        <v>15900</v>
      </c>
      <c r="K28" s="628">
        <f t="shared" si="0"/>
        <v>127200</v>
      </c>
      <c r="L28" s="396">
        <f t="shared" si="5"/>
        <v>15967.226890756303</v>
      </c>
      <c r="M28" s="383">
        <f t="shared" si="6"/>
        <v>3033.7731092436975</v>
      </c>
      <c r="N28" s="629">
        <v>19001</v>
      </c>
      <c r="O28" s="630">
        <f t="shared" si="1"/>
        <v>152008</v>
      </c>
      <c r="P28" s="396">
        <f t="shared" si="7"/>
        <v>12773.10924369748</v>
      </c>
      <c r="Q28" s="383">
        <f t="shared" si="8"/>
        <v>2426.8907563025214</v>
      </c>
      <c r="R28" s="629">
        <v>15200</v>
      </c>
      <c r="S28" s="628">
        <f t="shared" si="2"/>
        <v>121600</v>
      </c>
      <c r="T28" s="631">
        <f t="shared" si="9"/>
        <v>13968</v>
      </c>
      <c r="U28" s="383">
        <f t="shared" si="10"/>
        <v>2653.92</v>
      </c>
      <c r="V28" s="629">
        <f t="shared" si="11"/>
        <v>16622</v>
      </c>
      <c r="W28" s="632">
        <f t="shared" si="12"/>
        <v>132976</v>
      </c>
      <c r="X28" s="352"/>
    </row>
    <row r="29" spans="1:24" s="353" customFormat="1" ht="56.25" customHeight="1" x14ac:dyDescent="0.25">
      <c r="A29" s="624">
        <v>0.19</v>
      </c>
      <c r="B29" s="618">
        <v>9</v>
      </c>
      <c r="C29" s="625" t="s">
        <v>341</v>
      </c>
      <c r="D29" s="626" t="s">
        <v>393</v>
      </c>
      <c r="E29" s="626" t="s">
        <v>406</v>
      </c>
      <c r="F29" s="384">
        <v>15</v>
      </c>
      <c r="G29" s="627">
        <v>1</v>
      </c>
      <c r="H29" s="396">
        <f t="shared" si="3"/>
        <v>15905.882352941177</v>
      </c>
      <c r="I29" s="383">
        <f t="shared" si="4"/>
        <v>3022.1176470588234</v>
      </c>
      <c r="J29" s="383">
        <v>18928</v>
      </c>
      <c r="K29" s="628">
        <f t="shared" si="0"/>
        <v>283920</v>
      </c>
      <c r="L29" s="396">
        <f t="shared" si="5"/>
        <v>15042.01680672269</v>
      </c>
      <c r="M29" s="383">
        <f t="shared" si="6"/>
        <v>2857.9831932773109</v>
      </c>
      <c r="N29" s="629">
        <v>17900</v>
      </c>
      <c r="O29" s="630">
        <f t="shared" si="1"/>
        <v>268500</v>
      </c>
      <c r="P29" s="396">
        <f t="shared" si="7"/>
        <v>19747.899159663866</v>
      </c>
      <c r="Q29" s="383">
        <f t="shared" si="8"/>
        <v>3752.1008403361348</v>
      </c>
      <c r="R29" s="629">
        <v>23500</v>
      </c>
      <c r="S29" s="628">
        <f t="shared" si="2"/>
        <v>352500</v>
      </c>
      <c r="T29" s="631">
        <f t="shared" si="9"/>
        <v>16780</v>
      </c>
      <c r="U29" s="383">
        <f t="shared" si="10"/>
        <v>3188.2</v>
      </c>
      <c r="V29" s="629">
        <f t="shared" si="11"/>
        <v>19968</v>
      </c>
      <c r="W29" s="632">
        <f t="shared" si="12"/>
        <v>299520</v>
      </c>
      <c r="X29" s="352"/>
    </row>
    <row r="30" spans="1:24" s="353" customFormat="1" ht="56.25" customHeight="1" x14ac:dyDescent="0.25">
      <c r="A30" s="624">
        <v>0.19</v>
      </c>
      <c r="B30" s="618">
        <v>10</v>
      </c>
      <c r="C30" s="625" t="s">
        <v>342</v>
      </c>
      <c r="D30" s="626" t="s">
        <v>343</v>
      </c>
      <c r="E30" s="626" t="s">
        <v>406</v>
      </c>
      <c r="F30" s="384">
        <v>45</v>
      </c>
      <c r="G30" s="627">
        <v>1</v>
      </c>
      <c r="H30" s="396">
        <f t="shared" si="3"/>
        <v>24000</v>
      </c>
      <c r="I30" s="383">
        <f t="shared" si="4"/>
        <v>4560</v>
      </c>
      <c r="J30" s="383">
        <v>28560</v>
      </c>
      <c r="K30" s="628">
        <f t="shared" si="0"/>
        <v>1285200</v>
      </c>
      <c r="L30" s="396">
        <f t="shared" si="5"/>
        <v>7218.4873949579833</v>
      </c>
      <c r="M30" s="383">
        <f t="shared" si="6"/>
        <v>1371.5126050420167</v>
      </c>
      <c r="N30" s="629">
        <v>8590</v>
      </c>
      <c r="O30" s="630">
        <f t="shared" si="1"/>
        <v>386550</v>
      </c>
      <c r="P30" s="396">
        <f t="shared" si="7"/>
        <v>17647.058823529413</v>
      </c>
      <c r="Q30" s="383">
        <f t="shared" si="8"/>
        <v>3352.9411764705883</v>
      </c>
      <c r="R30" s="629">
        <v>21000</v>
      </c>
      <c r="S30" s="628">
        <f t="shared" si="2"/>
        <v>945000</v>
      </c>
      <c r="T30" s="631">
        <f t="shared" si="9"/>
        <v>14514</v>
      </c>
      <c r="U30" s="383">
        <f t="shared" si="10"/>
        <v>2757.66</v>
      </c>
      <c r="V30" s="629">
        <f t="shared" si="11"/>
        <v>17272</v>
      </c>
      <c r="W30" s="632">
        <f t="shared" si="12"/>
        <v>777240</v>
      </c>
      <c r="X30" s="352"/>
    </row>
    <row r="31" spans="1:24" s="353" customFormat="1" ht="56.25" customHeight="1" x14ac:dyDescent="0.25">
      <c r="A31" s="624">
        <v>0.19</v>
      </c>
      <c r="B31" s="618">
        <v>11</v>
      </c>
      <c r="C31" s="625" t="s">
        <v>344</v>
      </c>
      <c r="D31" s="626" t="s">
        <v>394</v>
      </c>
      <c r="E31" s="626" t="s">
        <v>406</v>
      </c>
      <c r="F31" s="384">
        <v>45</v>
      </c>
      <c r="G31" s="627">
        <v>1</v>
      </c>
      <c r="H31" s="396">
        <f t="shared" si="3"/>
        <v>28151.26050420168</v>
      </c>
      <c r="I31" s="383">
        <f t="shared" si="4"/>
        <v>5348.7394957983197</v>
      </c>
      <c r="J31" s="383">
        <v>33500</v>
      </c>
      <c r="K31" s="628">
        <f t="shared" si="0"/>
        <v>1507500</v>
      </c>
      <c r="L31" s="396">
        <f t="shared" si="5"/>
        <v>44453.781512605041</v>
      </c>
      <c r="M31" s="383">
        <f t="shared" si="6"/>
        <v>8446.2184873949573</v>
      </c>
      <c r="N31" s="629">
        <v>52900</v>
      </c>
      <c r="O31" s="630">
        <f t="shared" si="1"/>
        <v>2380500</v>
      </c>
      <c r="P31" s="396">
        <f t="shared" si="7"/>
        <v>36894.117647058825</v>
      </c>
      <c r="Q31" s="383">
        <f t="shared" si="8"/>
        <v>7009.8823529411766</v>
      </c>
      <c r="R31" s="629">
        <v>43904</v>
      </c>
      <c r="S31" s="628">
        <f t="shared" si="2"/>
        <v>1975680</v>
      </c>
      <c r="T31" s="631">
        <f t="shared" si="9"/>
        <v>35875</v>
      </c>
      <c r="U31" s="383">
        <f t="shared" si="10"/>
        <v>6816.25</v>
      </c>
      <c r="V31" s="629">
        <f t="shared" si="11"/>
        <v>42691</v>
      </c>
      <c r="W31" s="632">
        <f t="shared" si="12"/>
        <v>1921095</v>
      </c>
      <c r="X31" s="352"/>
    </row>
    <row r="32" spans="1:24" s="353" customFormat="1" ht="56.25" customHeight="1" x14ac:dyDescent="0.25">
      <c r="A32" s="624">
        <v>0.19</v>
      </c>
      <c r="B32" s="618">
        <v>12</v>
      </c>
      <c r="C32" s="625" t="s">
        <v>345</v>
      </c>
      <c r="D32" s="626" t="s">
        <v>346</v>
      </c>
      <c r="E32" s="626" t="s">
        <v>406</v>
      </c>
      <c r="F32" s="384">
        <v>38</v>
      </c>
      <c r="G32" s="627">
        <v>1</v>
      </c>
      <c r="H32" s="396">
        <f t="shared" si="3"/>
        <v>8376.4705882352937</v>
      </c>
      <c r="I32" s="383">
        <f t="shared" si="4"/>
        <v>1591.5294117647059</v>
      </c>
      <c r="J32" s="383">
        <v>9968</v>
      </c>
      <c r="K32" s="628">
        <f t="shared" si="0"/>
        <v>378784</v>
      </c>
      <c r="L32" s="396">
        <f t="shared" si="5"/>
        <v>14277.310924369749</v>
      </c>
      <c r="M32" s="383">
        <f t="shared" si="6"/>
        <v>2712.6890756302523</v>
      </c>
      <c r="N32" s="629">
        <v>16990</v>
      </c>
      <c r="O32" s="630">
        <f t="shared" si="1"/>
        <v>645620</v>
      </c>
      <c r="P32" s="396">
        <f t="shared" si="7"/>
        <v>11764.705882352942</v>
      </c>
      <c r="Q32" s="383">
        <f t="shared" si="8"/>
        <v>2235.294117647059</v>
      </c>
      <c r="R32" s="629">
        <v>14000</v>
      </c>
      <c r="S32" s="628">
        <f t="shared" si="2"/>
        <v>532000</v>
      </c>
      <c r="T32" s="631">
        <f t="shared" si="9"/>
        <v>11205</v>
      </c>
      <c r="U32" s="383">
        <f t="shared" si="10"/>
        <v>2128.9499999999998</v>
      </c>
      <c r="V32" s="629">
        <f t="shared" si="11"/>
        <v>13334</v>
      </c>
      <c r="W32" s="632">
        <f t="shared" si="12"/>
        <v>506692</v>
      </c>
      <c r="X32" s="352"/>
    </row>
    <row r="33" spans="1:24" s="353" customFormat="1" ht="56.25" customHeight="1" x14ac:dyDescent="0.25">
      <c r="A33" s="624">
        <v>0.19</v>
      </c>
      <c r="B33" s="618">
        <v>13</v>
      </c>
      <c r="C33" s="625" t="s">
        <v>282</v>
      </c>
      <c r="D33" s="626" t="s">
        <v>347</v>
      </c>
      <c r="E33" s="626" t="s">
        <v>406</v>
      </c>
      <c r="F33" s="384">
        <v>50</v>
      </c>
      <c r="G33" s="627">
        <v>1</v>
      </c>
      <c r="H33" s="396">
        <f t="shared" si="3"/>
        <v>37731.092436974788</v>
      </c>
      <c r="I33" s="383">
        <f t="shared" si="4"/>
        <v>7168.90756302521</v>
      </c>
      <c r="J33" s="383">
        <v>44900</v>
      </c>
      <c r="K33" s="628">
        <f t="shared" si="0"/>
        <v>2245000</v>
      </c>
      <c r="L33" s="396">
        <f t="shared" si="5"/>
        <v>11008.403361344539</v>
      </c>
      <c r="M33" s="383">
        <f t="shared" si="6"/>
        <v>2091.5966386554624</v>
      </c>
      <c r="N33" s="629">
        <v>13100</v>
      </c>
      <c r="O33" s="630">
        <f t="shared" si="1"/>
        <v>655000</v>
      </c>
      <c r="P33" s="396">
        <f t="shared" si="7"/>
        <v>100366.38655462186</v>
      </c>
      <c r="Q33" s="383">
        <f t="shared" si="8"/>
        <v>19069.613445378152</v>
      </c>
      <c r="R33" s="629">
        <v>119436</v>
      </c>
      <c r="S33" s="628">
        <f t="shared" si="2"/>
        <v>5971800</v>
      </c>
      <c r="T33" s="631">
        <f t="shared" si="9"/>
        <v>34674</v>
      </c>
      <c r="U33" s="383">
        <f t="shared" si="10"/>
        <v>6588.06</v>
      </c>
      <c r="V33" s="629">
        <f t="shared" si="11"/>
        <v>41262</v>
      </c>
      <c r="W33" s="632">
        <f t="shared" si="12"/>
        <v>2063100</v>
      </c>
      <c r="X33" s="352"/>
    </row>
    <row r="34" spans="1:24" s="353" customFormat="1" ht="56.25" customHeight="1" x14ac:dyDescent="0.25">
      <c r="A34" s="624">
        <v>0.19</v>
      </c>
      <c r="B34" s="618">
        <v>14</v>
      </c>
      <c r="C34" s="625" t="s">
        <v>283</v>
      </c>
      <c r="D34" s="626" t="s">
        <v>395</v>
      </c>
      <c r="E34" s="626" t="s">
        <v>406</v>
      </c>
      <c r="F34" s="384">
        <v>50</v>
      </c>
      <c r="G34" s="627">
        <v>1</v>
      </c>
      <c r="H34" s="396">
        <f t="shared" si="3"/>
        <v>15042.01680672269</v>
      </c>
      <c r="I34" s="383">
        <f t="shared" si="4"/>
        <v>2857.9831932773109</v>
      </c>
      <c r="J34" s="383">
        <v>17900</v>
      </c>
      <c r="K34" s="628">
        <f>ROUND(J34*F34,0)</f>
        <v>895000</v>
      </c>
      <c r="L34" s="396">
        <f t="shared" si="5"/>
        <v>13025.210084033613</v>
      </c>
      <c r="M34" s="383">
        <f t="shared" si="6"/>
        <v>2474.7899159663866</v>
      </c>
      <c r="N34" s="629">
        <v>15500</v>
      </c>
      <c r="O34" s="630">
        <f t="shared" si="1"/>
        <v>775000</v>
      </c>
      <c r="P34" s="396">
        <f t="shared" si="7"/>
        <v>6191.5966386554628</v>
      </c>
      <c r="Q34" s="383">
        <f t="shared" si="8"/>
        <v>1176.4033613445379</v>
      </c>
      <c r="R34" s="629">
        <v>7368</v>
      </c>
      <c r="S34" s="628">
        <f t="shared" si="2"/>
        <v>368400</v>
      </c>
      <c r="T34" s="631">
        <f t="shared" si="9"/>
        <v>10665</v>
      </c>
      <c r="U34" s="383">
        <f t="shared" si="10"/>
        <v>2026.3500000000001</v>
      </c>
      <c r="V34" s="629">
        <f t="shared" si="11"/>
        <v>12691</v>
      </c>
      <c r="W34" s="632">
        <f t="shared" si="12"/>
        <v>634550</v>
      </c>
      <c r="X34" s="352"/>
    </row>
    <row r="35" spans="1:24" s="353" customFormat="1" ht="56.25" customHeight="1" x14ac:dyDescent="0.25">
      <c r="A35" s="624">
        <v>0.19</v>
      </c>
      <c r="B35" s="618">
        <v>15</v>
      </c>
      <c r="C35" s="625" t="s">
        <v>348</v>
      </c>
      <c r="D35" s="626" t="s">
        <v>349</v>
      </c>
      <c r="E35" s="626" t="s">
        <v>406</v>
      </c>
      <c r="F35" s="384">
        <v>30</v>
      </c>
      <c r="G35" s="627">
        <v>1</v>
      </c>
      <c r="H35" s="396">
        <f t="shared" si="3"/>
        <v>21582.352941176472</v>
      </c>
      <c r="I35" s="383">
        <f t="shared" si="4"/>
        <v>4100.6470588235297</v>
      </c>
      <c r="J35" s="383">
        <v>25683</v>
      </c>
      <c r="K35" s="628">
        <f>ROUND(J35*F35,0)</f>
        <v>770490</v>
      </c>
      <c r="L35" s="396">
        <f t="shared" si="5"/>
        <v>16248.73949579832</v>
      </c>
      <c r="M35" s="383">
        <f t="shared" si="6"/>
        <v>3087.2605042016808</v>
      </c>
      <c r="N35" s="629">
        <v>19336</v>
      </c>
      <c r="O35" s="630">
        <f t="shared" si="1"/>
        <v>580080</v>
      </c>
      <c r="P35" s="396">
        <f t="shared" si="7"/>
        <v>26262.18487394958</v>
      </c>
      <c r="Q35" s="383">
        <f t="shared" si="8"/>
        <v>4989.8151260504201</v>
      </c>
      <c r="R35" s="629">
        <v>31252</v>
      </c>
      <c r="S35" s="628">
        <f t="shared" si="2"/>
        <v>937560</v>
      </c>
      <c r="T35" s="631">
        <f t="shared" si="9"/>
        <v>20961</v>
      </c>
      <c r="U35" s="383">
        <f t="shared" si="10"/>
        <v>3982.59</v>
      </c>
      <c r="V35" s="629">
        <f t="shared" si="11"/>
        <v>24944</v>
      </c>
      <c r="W35" s="632">
        <f t="shared" si="12"/>
        <v>748320</v>
      </c>
      <c r="X35" s="352"/>
    </row>
    <row r="36" spans="1:24" s="353" customFormat="1" ht="56.25" customHeight="1" x14ac:dyDescent="0.25">
      <c r="A36" s="624">
        <v>0.19</v>
      </c>
      <c r="B36" s="618">
        <v>16</v>
      </c>
      <c r="C36" s="625" t="s">
        <v>348</v>
      </c>
      <c r="D36" s="626" t="s">
        <v>396</v>
      </c>
      <c r="E36" s="626" t="s">
        <v>406</v>
      </c>
      <c r="F36" s="384">
        <v>30</v>
      </c>
      <c r="G36" s="627">
        <v>1</v>
      </c>
      <c r="H36" s="396">
        <f t="shared" si="3"/>
        <v>9223.5294117647063</v>
      </c>
      <c r="I36" s="383">
        <f t="shared" si="4"/>
        <v>1752.4705882352941</v>
      </c>
      <c r="J36" s="383">
        <v>10976</v>
      </c>
      <c r="K36" s="628">
        <f t="shared" si="0"/>
        <v>329280</v>
      </c>
      <c r="L36" s="396">
        <f t="shared" si="5"/>
        <v>5994.1176470588234</v>
      </c>
      <c r="M36" s="383">
        <f t="shared" si="6"/>
        <v>1138.8823529411764</v>
      </c>
      <c r="N36" s="629">
        <v>7133</v>
      </c>
      <c r="O36" s="630">
        <f t="shared" si="1"/>
        <v>213990</v>
      </c>
      <c r="P36" s="396">
        <f t="shared" si="7"/>
        <v>6414.2857142857147</v>
      </c>
      <c r="Q36" s="383">
        <f t="shared" si="8"/>
        <v>1218.7142857142858</v>
      </c>
      <c r="R36" s="629">
        <v>7633</v>
      </c>
      <c r="S36" s="628">
        <f t="shared" si="2"/>
        <v>228990</v>
      </c>
      <c r="T36" s="631">
        <f t="shared" si="9"/>
        <v>7078</v>
      </c>
      <c r="U36" s="383">
        <f t="shared" si="10"/>
        <v>1344.82</v>
      </c>
      <c r="V36" s="629">
        <f t="shared" si="11"/>
        <v>8423</v>
      </c>
      <c r="W36" s="632">
        <f t="shared" si="12"/>
        <v>252690</v>
      </c>
      <c r="X36" s="352"/>
    </row>
    <row r="37" spans="1:24" s="353" customFormat="1" ht="56.25" customHeight="1" x14ac:dyDescent="0.25">
      <c r="A37" s="624">
        <v>0.19</v>
      </c>
      <c r="B37" s="618">
        <v>17</v>
      </c>
      <c r="C37" s="625" t="s">
        <v>350</v>
      </c>
      <c r="D37" s="626" t="s">
        <v>397</v>
      </c>
      <c r="E37" s="626" t="s">
        <v>406</v>
      </c>
      <c r="F37" s="384">
        <v>150</v>
      </c>
      <c r="G37" s="627">
        <v>1</v>
      </c>
      <c r="H37" s="396">
        <f t="shared" si="3"/>
        <v>12784.873949579833</v>
      </c>
      <c r="I37" s="383">
        <f t="shared" si="4"/>
        <v>2429.1260504201682</v>
      </c>
      <c r="J37" s="383">
        <v>15214</v>
      </c>
      <c r="K37" s="628">
        <f t="shared" si="0"/>
        <v>2282100</v>
      </c>
      <c r="L37" s="396">
        <v>5544</v>
      </c>
      <c r="M37" s="383">
        <f>L37*19%</f>
        <v>1053.3599999999999</v>
      </c>
      <c r="N37" s="629">
        <f>ROUND(L37+M37,0)</f>
        <v>6597</v>
      </c>
      <c r="O37" s="630">
        <f>N37*F37</f>
        <v>989550</v>
      </c>
      <c r="P37" s="396">
        <f t="shared" si="7"/>
        <v>6494.1176470588234</v>
      </c>
      <c r="Q37" s="383">
        <f t="shared" si="8"/>
        <v>1233.8823529411766</v>
      </c>
      <c r="R37" s="629">
        <v>7728</v>
      </c>
      <c r="S37" s="628">
        <f t="shared" si="2"/>
        <v>1159200</v>
      </c>
      <c r="T37" s="631">
        <f t="shared" si="9"/>
        <v>7721</v>
      </c>
      <c r="U37" s="383">
        <f t="shared" si="10"/>
        <v>1466.99</v>
      </c>
      <c r="V37" s="629">
        <f t="shared" si="11"/>
        <v>9188</v>
      </c>
      <c r="W37" s="632">
        <f t="shared" si="12"/>
        <v>1378200</v>
      </c>
      <c r="X37" s="352"/>
    </row>
    <row r="38" spans="1:24" s="353" customFormat="1" ht="56.25" customHeight="1" x14ac:dyDescent="0.25">
      <c r="A38" s="624">
        <v>0.19</v>
      </c>
      <c r="B38" s="618">
        <v>18</v>
      </c>
      <c r="C38" s="625" t="s">
        <v>350</v>
      </c>
      <c r="D38" s="626" t="s">
        <v>398</v>
      </c>
      <c r="E38" s="626" t="s">
        <v>406</v>
      </c>
      <c r="F38" s="384">
        <v>15</v>
      </c>
      <c r="G38" s="627">
        <v>1</v>
      </c>
      <c r="H38" s="396">
        <f t="shared" si="3"/>
        <v>4699.1596638655465</v>
      </c>
      <c r="I38" s="383">
        <f t="shared" si="4"/>
        <v>892.84033613445388</v>
      </c>
      <c r="J38" s="383">
        <v>5592</v>
      </c>
      <c r="K38" s="628">
        <f t="shared" si="0"/>
        <v>83880</v>
      </c>
      <c r="L38" s="396">
        <f t="shared" si="5"/>
        <v>9659.6638655462193</v>
      </c>
      <c r="M38" s="383">
        <f t="shared" si="6"/>
        <v>1835.3361344537816</v>
      </c>
      <c r="N38" s="629">
        <v>11495</v>
      </c>
      <c r="O38" s="630">
        <f t="shared" si="1"/>
        <v>172425</v>
      </c>
      <c r="P38" s="396">
        <f t="shared" si="7"/>
        <v>2773.1092436974791</v>
      </c>
      <c r="Q38" s="383">
        <f t="shared" si="8"/>
        <v>526.89075630252103</v>
      </c>
      <c r="R38" s="629">
        <v>3300</v>
      </c>
      <c r="S38" s="628">
        <f t="shared" si="2"/>
        <v>49500</v>
      </c>
      <c r="T38" s="631">
        <f t="shared" si="9"/>
        <v>5012</v>
      </c>
      <c r="U38" s="383">
        <f t="shared" si="10"/>
        <v>952.28</v>
      </c>
      <c r="V38" s="629">
        <f t="shared" si="11"/>
        <v>5964</v>
      </c>
      <c r="W38" s="632">
        <f t="shared" si="12"/>
        <v>89460</v>
      </c>
      <c r="X38" s="352"/>
    </row>
    <row r="39" spans="1:24" s="353" customFormat="1" ht="56.25" customHeight="1" x14ac:dyDescent="0.25">
      <c r="A39" s="624">
        <v>0.19</v>
      </c>
      <c r="B39" s="618">
        <v>19</v>
      </c>
      <c r="C39" s="625" t="s">
        <v>351</v>
      </c>
      <c r="D39" s="633" t="s">
        <v>284</v>
      </c>
      <c r="E39" s="626" t="s">
        <v>406</v>
      </c>
      <c r="F39" s="384">
        <v>150</v>
      </c>
      <c r="G39" s="627">
        <v>1</v>
      </c>
      <c r="H39" s="396">
        <f t="shared" si="3"/>
        <v>2689.0756302521008</v>
      </c>
      <c r="I39" s="383">
        <f t="shared" si="4"/>
        <v>510.92436974789916</v>
      </c>
      <c r="J39" s="383">
        <v>3200</v>
      </c>
      <c r="K39" s="628">
        <f t="shared" si="0"/>
        <v>480000</v>
      </c>
      <c r="L39" s="396">
        <f t="shared" si="5"/>
        <v>3026.8907563025214</v>
      </c>
      <c r="M39" s="383">
        <f t="shared" si="6"/>
        <v>575.10924369747909</v>
      </c>
      <c r="N39" s="629">
        <v>3602</v>
      </c>
      <c r="O39" s="630">
        <f t="shared" si="1"/>
        <v>540300</v>
      </c>
      <c r="P39" s="396">
        <f t="shared" si="7"/>
        <v>5672.2689075630251</v>
      </c>
      <c r="Q39" s="383">
        <f t="shared" si="8"/>
        <v>1077.7310924369747</v>
      </c>
      <c r="R39" s="629">
        <v>6750</v>
      </c>
      <c r="S39" s="628">
        <f t="shared" si="2"/>
        <v>1012500</v>
      </c>
      <c r="T39" s="631">
        <f t="shared" si="9"/>
        <v>3587</v>
      </c>
      <c r="U39" s="383">
        <f t="shared" si="10"/>
        <v>681.53</v>
      </c>
      <c r="V39" s="629">
        <f t="shared" si="11"/>
        <v>4269</v>
      </c>
      <c r="W39" s="632">
        <f t="shared" si="12"/>
        <v>640350</v>
      </c>
      <c r="X39" s="352"/>
    </row>
    <row r="40" spans="1:24" s="353" customFormat="1" ht="56.25" customHeight="1" x14ac:dyDescent="0.25">
      <c r="A40" s="624">
        <v>0.19</v>
      </c>
      <c r="B40" s="618">
        <v>20</v>
      </c>
      <c r="C40" s="625" t="s">
        <v>351</v>
      </c>
      <c r="D40" s="633" t="s">
        <v>285</v>
      </c>
      <c r="E40" s="626" t="s">
        <v>406</v>
      </c>
      <c r="F40" s="384">
        <v>150</v>
      </c>
      <c r="G40" s="627">
        <v>1</v>
      </c>
      <c r="H40" s="396">
        <f t="shared" si="3"/>
        <v>12260.504201680673</v>
      </c>
      <c r="I40" s="383">
        <f t="shared" si="4"/>
        <v>2329.4957983193281</v>
      </c>
      <c r="J40" s="383">
        <v>14590</v>
      </c>
      <c r="K40" s="628">
        <f t="shared" si="0"/>
        <v>2188500</v>
      </c>
      <c r="L40" s="396">
        <f t="shared" si="5"/>
        <v>6494.1176470588234</v>
      </c>
      <c r="M40" s="383">
        <f t="shared" si="6"/>
        <v>1233.8823529411766</v>
      </c>
      <c r="N40" s="629">
        <v>7728</v>
      </c>
      <c r="O40" s="630">
        <f t="shared" si="1"/>
        <v>1159200</v>
      </c>
      <c r="P40" s="396">
        <f t="shared" si="7"/>
        <v>6263.8655462184879</v>
      </c>
      <c r="Q40" s="383">
        <f t="shared" si="8"/>
        <v>1190.1344537815128</v>
      </c>
      <c r="R40" s="629">
        <v>7454</v>
      </c>
      <c r="S40" s="628">
        <f t="shared" si="2"/>
        <v>1118100</v>
      </c>
      <c r="T40" s="631">
        <f t="shared" si="9"/>
        <v>7930</v>
      </c>
      <c r="U40" s="383">
        <f t="shared" si="10"/>
        <v>1506.7</v>
      </c>
      <c r="V40" s="629">
        <f t="shared" si="11"/>
        <v>9437</v>
      </c>
      <c r="W40" s="632">
        <f t="shared" si="12"/>
        <v>1415550</v>
      </c>
      <c r="X40" s="352"/>
    </row>
    <row r="41" spans="1:24" s="353" customFormat="1" ht="56.25" customHeight="1" x14ac:dyDescent="0.25">
      <c r="A41" s="624">
        <v>0.19</v>
      </c>
      <c r="B41" s="618">
        <v>21</v>
      </c>
      <c r="C41" s="625" t="s">
        <v>352</v>
      </c>
      <c r="D41" s="626" t="s">
        <v>308</v>
      </c>
      <c r="E41" s="626" t="s">
        <v>406</v>
      </c>
      <c r="F41" s="384">
        <v>38</v>
      </c>
      <c r="G41" s="627">
        <v>1</v>
      </c>
      <c r="H41" s="396">
        <f t="shared" si="3"/>
        <v>1736.1344537815128</v>
      </c>
      <c r="I41" s="383">
        <f t="shared" si="4"/>
        <v>329.86554621848745</v>
      </c>
      <c r="J41" s="383">
        <v>2066</v>
      </c>
      <c r="K41" s="628">
        <f t="shared" si="0"/>
        <v>78508</v>
      </c>
      <c r="L41" s="396">
        <f t="shared" si="5"/>
        <v>225.21008403361347</v>
      </c>
      <c r="M41" s="383">
        <f t="shared" si="6"/>
        <v>42.789915966386559</v>
      </c>
      <c r="N41" s="629">
        <v>268</v>
      </c>
      <c r="O41" s="630">
        <f t="shared" si="1"/>
        <v>10184</v>
      </c>
      <c r="P41" s="396">
        <f t="shared" si="7"/>
        <v>391.59663865546219</v>
      </c>
      <c r="Q41" s="383">
        <f t="shared" si="8"/>
        <v>74.403361344537814</v>
      </c>
      <c r="R41" s="629">
        <v>466</v>
      </c>
      <c r="S41" s="628">
        <f t="shared" si="2"/>
        <v>17708</v>
      </c>
      <c r="T41" s="631">
        <f>ROUND(GEOMEAN(H41,L41,P41),0)</f>
        <v>535</v>
      </c>
      <c r="U41" s="383">
        <f t="shared" si="10"/>
        <v>101.65</v>
      </c>
      <c r="V41" s="629">
        <f t="shared" si="11"/>
        <v>637</v>
      </c>
      <c r="W41" s="632">
        <f t="shared" si="12"/>
        <v>24206</v>
      </c>
      <c r="X41" s="352"/>
    </row>
    <row r="42" spans="1:24" s="353" customFormat="1" ht="56.25" customHeight="1" x14ac:dyDescent="0.25">
      <c r="A42" s="624">
        <v>0.19</v>
      </c>
      <c r="B42" s="618">
        <v>22</v>
      </c>
      <c r="C42" s="625" t="s">
        <v>352</v>
      </c>
      <c r="D42" s="626" t="s">
        <v>425</v>
      </c>
      <c r="E42" s="626" t="s">
        <v>406</v>
      </c>
      <c r="F42" s="384">
        <v>43</v>
      </c>
      <c r="G42" s="627">
        <v>1</v>
      </c>
      <c r="H42" s="396">
        <f t="shared" si="3"/>
        <v>661.34453781512605</v>
      </c>
      <c r="I42" s="383">
        <f t="shared" si="4"/>
        <v>125.65546218487395</v>
      </c>
      <c r="J42" s="383">
        <v>787</v>
      </c>
      <c r="K42" s="628">
        <f t="shared" si="0"/>
        <v>33841</v>
      </c>
      <c r="L42" s="396">
        <f t="shared" si="5"/>
        <v>1848.7394957983195</v>
      </c>
      <c r="M42" s="383">
        <f t="shared" si="6"/>
        <v>351.2605042016807</v>
      </c>
      <c r="N42" s="629">
        <v>2200</v>
      </c>
      <c r="O42" s="630">
        <f t="shared" si="1"/>
        <v>94600</v>
      </c>
      <c r="P42" s="396">
        <f t="shared" si="7"/>
        <v>1512.6050420168067</v>
      </c>
      <c r="Q42" s="383">
        <f t="shared" si="8"/>
        <v>287.39495798319325</v>
      </c>
      <c r="R42" s="629">
        <v>1800</v>
      </c>
      <c r="S42" s="628">
        <f t="shared" si="2"/>
        <v>77400</v>
      </c>
      <c r="T42" s="631">
        <f t="shared" si="9"/>
        <v>1227</v>
      </c>
      <c r="U42" s="383">
        <f t="shared" si="10"/>
        <v>233.13</v>
      </c>
      <c r="V42" s="629">
        <f t="shared" si="11"/>
        <v>1460</v>
      </c>
      <c r="W42" s="632">
        <f t="shared" si="12"/>
        <v>62780</v>
      </c>
      <c r="X42" s="352"/>
    </row>
    <row r="43" spans="1:24" s="353" customFormat="1" ht="56.25" customHeight="1" x14ac:dyDescent="0.25">
      <c r="A43" s="624">
        <v>0.19</v>
      </c>
      <c r="B43" s="618">
        <v>23</v>
      </c>
      <c r="C43" s="625" t="s">
        <v>353</v>
      </c>
      <c r="D43" s="626" t="s">
        <v>286</v>
      </c>
      <c r="E43" s="626" t="s">
        <v>406</v>
      </c>
      <c r="F43" s="384">
        <v>2</v>
      </c>
      <c r="G43" s="627">
        <v>1</v>
      </c>
      <c r="H43" s="396">
        <f t="shared" si="3"/>
        <v>5552.9411764705883</v>
      </c>
      <c r="I43" s="383">
        <f t="shared" si="4"/>
        <v>1055.0588235294117</v>
      </c>
      <c r="J43" s="383">
        <v>6608</v>
      </c>
      <c r="K43" s="628">
        <f t="shared" si="0"/>
        <v>13216</v>
      </c>
      <c r="L43" s="396">
        <f t="shared" si="5"/>
        <v>12521.008403361346</v>
      </c>
      <c r="M43" s="383">
        <f t="shared" si="6"/>
        <v>2378.9915966386557</v>
      </c>
      <c r="N43" s="629">
        <v>14900</v>
      </c>
      <c r="O43" s="630">
        <f t="shared" si="1"/>
        <v>29800</v>
      </c>
      <c r="P43" s="396">
        <f t="shared" si="7"/>
        <v>7352.9411764705883</v>
      </c>
      <c r="Q43" s="383">
        <f t="shared" si="8"/>
        <v>1397.0588235294117</v>
      </c>
      <c r="R43" s="629">
        <v>8750</v>
      </c>
      <c r="S43" s="628">
        <f t="shared" si="2"/>
        <v>17500</v>
      </c>
      <c r="T43" s="631">
        <f t="shared" si="9"/>
        <v>7996</v>
      </c>
      <c r="U43" s="383">
        <f t="shared" si="10"/>
        <v>1519.24</v>
      </c>
      <c r="V43" s="629">
        <f t="shared" si="11"/>
        <v>9515</v>
      </c>
      <c r="W43" s="632">
        <f t="shared" si="12"/>
        <v>19030</v>
      </c>
      <c r="X43" s="352"/>
    </row>
    <row r="44" spans="1:24" s="353" customFormat="1" ht="56.25" customHeight="1" x14ac:dyDescent="0.25">
      <c r="A44" s="624">
        <v>0.19</v>
      </c>
      <c r="B44" s="618">
        <v>24</v>
      </c>
      <c r="C44" s="625" t="s">
        <v>353</v>
      </c>
      <c r="D44" s="626" t="s">
        <v>287</v>
      </c>
      <c r="E44" s="626" t="s">
        <v>406</v>
      </c>
      <c r="F44" s="384">
        <v>38</v>
      </c>
      <c r="G44" s="627">
        <v>1</v>
      </c>
      <c r="H44" s="396">
        <f t="shared" si="3"/>
        <v>7478.9915966386561</v>
      </c>
      <c r="I44" s="383">
        <f t="shared" si="4"/>
        <v>1421.0084033613448</v>
      </c>
      <c r="J44" s="383">
        <v>8900</v>
      </c>
      <c r="K44" s="628">
        <f t="shared" si="0"/>
        <v>338200</v>
      </c>
      <c r="L44" s="396">
        <f t="shared" si="5"/>
        <v>12563.025210084033</v>
      </c>
      <c r="M44" s="383">
        <f t="shared" si="6"/>
        <v>2386.9747899159665</v>
      </c>
      <c r="N44" s="629">
        <v>14950</v>
      </c>
      <c r="O44" s="630">
        <f t="shared" si="1"/>
        <v>568100</v>
      </c>
      <c r="P44" s="396">
        <f t="shared" si="7"/>
        <v>8376.4705882352937</v>
      </c>
      <c r="Q44" s="383">
        <f t="shared" si="8"/>
        <v>1591.5294117647059</v>
      </c>
      <c r="R44" s="629">
        <v>9968</v>
      </c>
      <c r="S44" s="628">
        <f t="shared" si="2"/>
        <v>378784</v>
      </c>
      <c r="T44" s="631">
        <f t="shared" si="9"/>
        <v>9233</v>
      </c>
      <c r="U44" s="383">
        <f t="shared" si="10"/>
        <v>1754.27</v>
      </c>
      <c r="V44" s="629">
        <f t="shared" si="11"/>
        <v>10987</v>
      </c>
      <c r="W44" s="632">
        <f t="shared" si="12"/>
        <v>417506</v>
      </c>
      <c r="X44" s="352"/>
    </row>
    <row r="45" spans="1:24" s="353" customFormat="1" ht="56.25" customHeight="1" x14ac:dyDescent="0.25">
      <c r="A45" s="624">
        <v>0.19</v>
      </c>
      <c r="B45" s="618">
        <v>25</v>
      </c>
      <c r="C45" s="633" t="s">
        <v>354</v>
      </c>
      <c r="D45" s="626" t="s">
        <v>288</v>
      </c>
      <c r="E45" s="626" t="s">
        <v>406</v>
      </c>
      <c r="F45" s="384">
        <v>38</v>
      </c>
      <c r="G45" s="627">
        <v>1</v>
      </c>
      <c r="H45" s="396">
        <f t="shared" si="3"/>
        <v>6730.2521008403364</v>
      </c>
      <c r="I45" s="383">
        <f t="shared" si="4"/>
        <v>1278.747899159664</v>
      </c>
      <c r="J45" s="383">
        <v>8009</v>
      </c>
      <c r="K45" s="628">
        <f t="shared" si="0"/>
        <v>304342</v>
      </c>
      <c r="L45" s="396">
        <f t="shared" si="5"/>
        <v>5882.3529411764712</v>
      </c>
      <c r="M45" s="383">
        <f t="shared" si="6"/>
        <v>1117.6470588235295</v>
      </c>
      <c r="N45" s="629">
        <v>7000</v>
      </c>
      <c r="O45" s="630">
        <f t="shared" si="1"/>
        <v>266000</v>
      </c>
      <c r="P45" s="396">
        <f t="shared" si="7"/>
        <v>7554.6218487394963</v>
      </c>
      <c r="Q45" s="383">
        <f t="shared" si="8"/>
        <v>1435.3781512605044</v>
      </c>
      <c r="R45" s="629">
        <v>8990</v>
      </c>
      <c r="S45" s="628">
        <f t="shared" si="2"/>
        <v>341620</v>
      </c>
      <c r="T45" s="631">
        <f t="shared" si="9"/>
        <v>6688</v>
      </c>
      <c r="U45" s="383">
        <f t="shared" si="10"/>
        <v>1270.72</v>
      </c>
      <c r="V45" s="629">
        <f t="shared" si="11"/>
        <v>7959</v>
      </c>
      <c r="W45" s="632">
        <f t="shared" si="12"/>
        <v>302442</v>
      </c>
      <c r="X45" s="352"/>
    </row>
    <row r="46" spans="1:24" s="353" customFormat="1" ht="56.25" customHeight="1" x14ac:dyDescent="0.25">
      <c r="A46" s="624">
        <v>0.19</v>
      </c>
      <c r="B46" s="618">
        <v>26</v>
      </c>
      <c r="C46" s="625" t="s">
        <v>355</v>
      </c>
      <c r="D46" s="626" t="s">
        <v>309</v>
      </c>
      <c r="E46" s="626" t="s">
        <v>406</v>
      </c>
      <c r="F46" s="384">
        <v>5</v>
      </c>
      <c r="G46" s="627">
        <v>1</v>
      </c>
      <c r="H46" s="396">
        <f t="shared" si="3"/>
        <v>3294.1176470588239</v>
      </c>
      <c r="I46" s="383">
        <f t="shared" si="4"/>
        <v>625.88235294117658</v>
      </c>
      <c r="J46" s="383">
        <v>3920</v>
      </c>
      <c r="K46" s="628">
        <f t="shared" si="0"/>
        <v>19600</v>
      </c>
      <c r="L46" s="396">
        <f t="shared" si="5"/>
        <v>1804.201680672269</v>
      </c>
      <c r="M46" s="383">
        <f t="shared" si="6"/>
        <v>342.79831932773112</v>
      </c>
      <c r="N46" s="629">
        <v>2147</v>
      </c>
      <c r="O46" s="630">
        <f t="shared" si="1"/>
        <v>10735</v>
      </c>
      <c r="P46" s="396">
        <f t="shared" si="7"/>
        <v>2689.0756302521008</v>
      </c>
      <c r="Q46" s="383">
        <f t="shared" si="8"/>
        <v>510.92436974789916</v>
      </c>
      <c r="R46" s="629">
        <v>3200</v>
      </c>
      <c r="S46" s="628">
        <f t="shared" si="2"/>
        <v>16000</v>
      </c>
      <c r="T46" s="631">
        <f t="shared" si="9"/>
        <v>2519</v>
      </c>
      <c r="U46" s="383">
        <f t="shared" si="10"/>
        <v>478.61</v>
      </c>
      <c r="V46" s="629">
        <f t="shared" si="11"/>
        <v>2998</v>
      </c>
      <c r="W46" s="632">
        <f t="shared" si="12"/>
        <v>14990</v>
      </c>
      <c r="X46" s="352"/>
    </row>
    <row r="47" spans="1:24" s="353" customFormat="1" ht="56.25" customHeight="1" x14ac:dyDescent="0.25">
      <c r="A47" s="624">
        <v>0.19</v>
      </c>
      <c r="B47" s="618">
        <v>27</v>
      </c>
      <c r="C47" s="625" t="s">
        <v>356</v>
      </c>
      <c r="D47" s="626" t="s">
        <v>289</v>
      </c>
      <c r="E47" s="626" t="s">
        <v>406</v>
      </c>
      <c r="F47" s="384">
        <v>30</v>
      </c>
      <c r="G47" s="627">
        <v>1</v>
      </c>
      <c r="H47" s="396">
        <f t="shared" si="3"/>
        <v>6494.1176470588234</v>
      </c>
      <c r="I47" s="383">
        <f t="shared" si="4"/>
        <v>1233.8823529411766</v>
      </c>
      <c r="J47" s="383">
        <v>7728</v>
      </c>
      <c r="K47" s="628">
        <f t="shared" si="0"/>
        <v>231840</v>
      </c>
      <c r="L47" s="396">
        <f t="shared" si="5"/>
        <v>13100.840336134454</v>
      </c>
      <c r="M47" s="383">
        <f t="shared" si="6"/>
        <v>2489.159663865546</v>
      </c>
      <c r="N47" s="629">
        <v>15590</v>
      </c>
      <c r="O47" s="630">
        <f t="shared" si="1"/>
        <v>467700</v>
      </c>
      <c r="P47" s="396">
        <f t="shared" si="7"/>
        <v>15882.352941176472</v>
      </c>
      <c r="Q47" s="383">
        <f t="shared" si="8"/>
        <v>3017.6470588235297</v>
      </c>
      <c r="R47" s="629">
        <v>18900</v>
      </c>
      <c r="S47" s="628">
        <f t="shared" si="2"/>
        <v>567000</v>
      </c>
      <c r="T47" s="631">
        <f t="shared" si="9"/>
        <v>11055</v>
      </c>
      <c r="U47" s="383">
        <f t="shared" si="10"/>
        <v>2100.4499999999998</v>
      </c>
      <c r="V47" s="629">
        <f t="shared" si="11"/>
        <v>13155</v>
      </c>
      <c r="W47" s="632">
        <f t="shared" si="12"/>
        <v>394650</v>
      </c>
      <c r="X47" s="352"/>
    </row>
    <row r="48" spans="1:24" s="353" customFormat="1" ht="56.25" customHeight="1" x14ac:dyDescent="0.25">
      <c r="A48" s="624">
        <v>0.19</v>
      </c>
      <c r="B48" s="618">
        <v>28</v>
      </c>
      <c r="C48" s="625" t="s">
        <v>357</v>
      </c>
      <c r="D48" s="626" t="s">
        <v>288</v>
      </c>
      <c r="E48" s="626" t="s">
        <v>406</v>
      </c>
      <c r="F48" s="384">
        <v>5</v>
      </c>
      <c r="G48" s="627">
        <v>1</v>
      </c>
      <c r="H48" s="396">
        <f t="shared" si="3"/>
        <v>7478.1512605042017</v>
      </c>
      <c r="I48" s="383">
        <f t="shared" si="4"/>
        <v>1420.8487394957983</v>
      </c>
      <c r="J48" s="383">
        <v>8899</v>
      </c>
      <c r="K48" s="628">
        <f t="shared" si="0"/>
        <v>44495</v>
      </c>
      <c r="L48" s="396">
        <f t="shared" si="5"/>
        <v>5882.3529411764712</v>
      </c>
      <c r="M48" s="383">
        <f t="shared" si="6"/>
        <v>1117.6470588235295</v>
      </c>
      <c r="N48" s="629">
        <v>7000</v>
      </c>
      <c r="O48" s="630">
        <f t="shared" si="1"/>
        <v>35000</v>
      </c>
      <c r="P48" s="396">
        <f t="shared" si="7"/>
        <v>7554.6218487394963</v>
      </c>
      <c r="Q48" s="383">
        <f t="shared" si="8"/>
        <v>1435.3781512605044</v>
      </c>
      <c r="R48" s="629">
        <v>8990</v>
      </c>
      <c r="S48" s="628">
        <f t="shared" si="2"/>
        <v>44950</v>
      </c>
      <c r="T48" s="631">
        <f t="shared" si="9"/>
        <v>6927</v>
      </c>
      <c r="U48" s="383">
        <f t="shared" si="10"/>
        <v>1316.13</v>
      </c>
      <c r="V48" s="629">
        <f t="shared" si="11"/>
        <v>8243</v>
      </c>
      <c r="W48" s="632">
        <f t="shared" si="12"/>
        <v>41215</v>
      </c>
      <c r="X48" s="352"/>
    </row>
    <row r="49" spans="1:24" s="353" customFormat="1" ht="56.25" customHeight="1" x14ac:dyDescent="0.25">
      <c r="A49" s="624">
        <v>0.19</v>
      </c>
      <c r="B49" s="618">
        <v>29</v>
      </c>
      <c r="C49" s="625" t="s">
        <v>290</v>
      </c>
      <c r="D49" s="626" t="s">
        <v>310</v>
      </c>
      <c r="E49" s="626" t="s">
        <v>406</v>
      </c>
      <c r="F49" s="384">
        <v>10</v>
      </c>
      <c r="G49" s="627">
        <v>1</v>
      </c>
      <c r="H49" s="396">
        <f t="shared" si="3"/>
        <v>9487.3949579831933</v>
      </c>
      <c r="I49" s="383">
        <f t="shared" si="4"/>
        <v>1802.6050420168067</v>
      </c>
      <c r="J49" s="383">
        <v>11290</v>
      </c>
      <c r="K49" s="628">
        <f t="shared" si="0"/>
        <v>112900</v>
      </c>
      <c r="L49" s="396">
        <f t="shared" si="5"/>
        <v>12521.008403361346</v>
      </c>
      <c r="M49" s="383">
        <f t="shared" si="6"/>
        <v>2378.9915966386557</v>
      </c>
      <c r="N49" s="629">
        <v>14900</v>
      </c>
      <c r="O49" s="630">
        <f t="shared" si="1"/>
        <v>149000</v>
      </c>
      <c r="P49" s="396">
        <f t="shared" si="7"/>
        <v>12647.058823529413</v>
      </c>
      <c r="Q49" s="383">
        <f t="shared" si="8"/>
        <v>2402.9411764705883</v>
      </c>
      <c r="R49" s="629">
        <v>15050</v>
      </c>
      <c r="S49" s="628">
        <f t="shared" si="2"/>
        <v>150500</v>
      </c>
      <c r="T49" s="631">
        <f t="shared" si="9"/>
        <v>11453</v>
      </c>
      <c r="U49" s="383">
        <f t="shared" si="10"/>
        <v>2176.0700000000002</v>
      </c>
      <c r="V49" s="629">
        <f t="shared" si="11"/>
        <v>13629</v>
      </c>
      <c r="W49" s="632">
        <f t="shared" si="12"/>
        <v>136290</v>
      </c>
      <c r="X49" s="352"/>
    </row>
    <row r="50" spans="1:24" s="353" customFormat="1" ht="56.25" customHeight="1" x14ac:dyDescent="0.25">
      <c r="A50" s="624">
        <v>0.19</v>
      </c>
      <c r="B50" s="618">
        <v>30</v>
      </c>
      <c r="C50" s="625" t="s">
        <v>358</v>
      </c>
      <c r="D50" s="633" t="s">
        <v>417</v>
      </c>
      <c r="E50" s="626" t="s">
        <v>406</v>
      </c>
      <c r="F50" s="384">
        <v>5</v>
      </c>
      <c r="G50" s="627">
        <v>1</v>
      </c>
      <c r="H50" s="396">
        <f t="shared" si="3"/>
        <v>11512.605042016807</v>
      </c>
      <c r="I50" s="383">
        <f t="shared" si="4"/>
        <v>2187.3949579831933</v>
      </c>
      <c r="J50" s="383">
        <v>13700</v>
      </c>
      <c r="K50" s="628">
        <f t="shared" si="0"/>
        <v>68500</v>
      </c>
      <c r="L50" s="396">
        <f t="shared" si="5"/>
        <v>16722.689075630253</v>
      </c>
      <c r="M50" s="383">
        <f t="shared" si="6"/>
        <v>3177.3109243697481</v>
      </c>
      <c r="N50" s="629">
        <v>19900</v>
      </c>
      <c r="O50" s="630">
        <f t="shared" si="1"/>
        <v>99500</v>
      </c>
      <c r="P50" s="396">
        <f t="shared" si="7"/>
        <v>27839.495798319331</v>
      </c>
      <c r="Q50" s="383">
        <f t="shared" si="8"/>
        <v>5289.5042016806728</v>
      </c>
      <c r="R50" s="629">
        <v>33129</v>
      </c>
      <c r="S50" s="628">
        <f t="shared" si="2"/>
        <v>165645</v>
      </c>
      <c r="T50" s="631">
        <f t="shared" si="9"/>
        <v>17500</v>
      </c>
      <c r="U50" s="383">
        <f t="shared" si="10"/>
        <v>3325</v>
      </c>
      <c r="V50" s="629">
        <f t="shared" si="11"/>
        <v>20825</v>
      </c>
      <c r="W50" s="632">
        <f t="shared" si="12"/>
        <v>104125</v>
      </c>
      <c r="X50" s="352"/>
    </row>
    <row r="51" spans="1:24" s="353" customFormat="1" ht="56.25" customHeight="1" x14ac:dyDescent="0.25">
      <c r="A51" s="624">
        <v>0.19</v>
      </c>
      <c r="B51" s="618">
        <v>31</v>
      </c>
      <c r="C51" s="625" t="s">
        <v>358</v>
      </c>
      <c r="D51" s="626" t="s">
        <v>311</v>
      </c>
      <c r="E51" s="626" t="s">
        <v>406</v>
      </c>
      <c r="F51" s="384">
        <v>5</v>
      </c>
      <c r="G51" s="627">
        <v>1</v>
      </c>
      <c r="H51" s="396">
        <f t="shared" si="3"/>
        <v>55462.184873949584</v>
      </c>
      <c r="I51" s="383">
        <f t="shared" si="4"/>
        <v>10537.815126050422</v>
      </c>
      <c r="J51" s="383">
        <v>66000</v>
      </c>
      <c r="K51" s="628">
        <f t="shared" si="0"/>
        <v>330000</v>
      </c>
      <c r="L51" s="396">
        <f t="shared" si="5"/>
        <v>37798.319327731093</v>
      </c>
      <c r="M51" s="383">
        <f t="shared" si="6"/>
        <v>7181.680672268908</v>
      </c>
      <c r="N51" s="629">
        <v>44980</v>
      </c>
      <c r="O51" s="630">
        <f t="shared" si="1"/>
        <v>224900</v>
      </c>
      <c r="P51" s="396">
        <f t="shared" si="7"/>
        <v>54621.848739495799</v>
      </c>
      <c r="Q51" s="383">
        <f t="shared" si="8"/>
        <v>10378.151260504203</v>
      </c>
      <c r="R51" s="629">
        <v>65000</v>
      </c>
      <c r="S51" s="628">
        <f t="shared" si="2"/>
        <v>325000</v>
      </c>
      <c r="T51" s="631">
        <f t="shared" si="9"/>
        <v>48560</v>
      </c>
      <c r="U51" s="383">
        <f t="shared" si="10"/>
        <v>9226.4</v>
      </c>
      <c r="V51" s="629">
        <f t="shared" si="11"/>
        <v>57786</v>
      </c>
      <c r="W51" s="632">
        <f t="shared" si="12"/>
        <v>288930</v>
      </c>
      <c r="X51" s="352"/>
    </row>
    <row r="52" spans="1:24" ht="56.25" customHeight="1" x14ac:dyDescent="0.25">
      <c r="A52" s="624">
        <v>0.19</v>
      </c>
      <c r="B52" s="618">
        <v>32</v>
      </c>
      <c r="C52" s="625" t="s">
        <v>359</v>
      </c>
      <c r="D52" s="626" t="s">
        <v>360</v>
      </c>
      <c r="E52" s="626" t="s">
        <v>406</v>
      </c>
      <c r="F52" s="384">
        <v>200</v>
      </c>
      <c r="G52" s="627">
        <v>1</v>
      </c>
      <c r="H52" s="396">
        <f t="shared" si="3"/>
        <v>1652.9411764705883</v>
      </c>
      <c r="I52" s="383">
        <f t="shared" si="4"/>
        <v>314.05882352941177</v>
      </c>
      <c r="J52" s="383">
        <v>1967</v>
      </c>
      <c r="K52" s="628">
        <f t="shared" ref="K52:K83" si="13">ROUND(J52*F52,0)</f>
        <v>393400</v>
      </c>
      <c r="L52" s="396">
        <f t="shared" si="5"/>
        <v>1426.8907563025211</v>
      </c>
      <c r="M52" s="383">
        <f t="shared" si="6"/>
        <v>271.10924369747903</v>
      </c>
      <c r="N52" s="629">
        <v>1698</v>
      </c>
      <c r="O52" s="630">
        <f t="shared" ref="O52:O83" si="14">ROUND(N52*F52,0)</f>
        <v>339600</v>
      </c>
      <c r="P52" s="396">
        <f t="shared" si="7"/>
        <v>3739.4957983193281</v>
      </c>
      <c r="Q52" s="383">
        <f t="shared" si="8"/>
        <v>710.5042016806724</v>
      </c>
      <c r="R52" s="629">
        <v>4450</v>
      </c>
      <c r="S52" s="628">
        <f t="shared" ref="S52:S83" si="15">ROUND(R52*F52,0)</f>
        <v>890000</v>
      </c>
      <c r="T52" s="631">
        <f t="shared" si="9"/>
        <v>2066</v>
      </c>
      <c r="U52" s="383">
        <f t="shared" si="10"/>
        <v>392.54</v>
      </c>
      <c r="V52" s="629">
        <f t="shared" si="11"/>
        <v>2459</v>
      </c>
      <c r="W52" s="632">
        <f>ROUND(V52*F52,0)</f>
        <v>491800</v>
      </c>
      <c r="X52" s="161"/>
    </row>
    <row r="53" spans="1:24" s="353" customFormat="1" ht="56.25" customHeight="1" x14ac:dyDescent="0.25">
      <c r="A53" s="624">
        <v>0.19</v>
      </c>
      <c r="B53" s="618">
        <v>33</v>
      </c>
      <c r="C53" s="625" t="s">
        <v>359</v>
      </c>
      <c r="D53" s="633" t="s">
        <v>361</v>
      </c>
      <c r="E53" s="626" t="s">
        <v>406</v>
      </c>
      <c r="F53" s="384">
        <v>200</v>
      </c>
      <c r="G53" s="627">
        <v>1</v>
      </c>
      <c r="H53" s="396">
        <f t="shared" si="3"/>
        <v>7058.8235294117649</v>
      </c>
      <c r="I53" s="383">
        <f t="shared" si="4"/>
        <v>1341.1764705882354</v>
      </c>
      <c r="J53" s="383">
        <v>8400</v>
      </c>
      <c r="K53" s="628">
        <f t="shared" si="13"/>
        <v>1680000</v>
      </c>
      <c r="L53" s="396">
        <f t="shared" si="5"/>
        <v>5252.1008403361348</v>
      </c>
      <c r="M53" s="383">
        <f t="shared" si="6"/>
        <v>997.89915966386559</v>
      </c>
      <c r="N53" s="629">
        <v>6250</v>
      </c>
      <c r="O53" s="630">
        <f t="shared" si="14"/>
        <v>1250000</v>
      </c>
      <c r="P53" s="396">
        <f t="shared" si="7"/>
        <v>11302.521008403362</v>
      </c>
      <c r="Q53" s="383">
        <f t="shared" si="8"/>
        <v>2147.4789915966389</v>
      </c>
      <c r="R53" s="629">
        <v>13450</v>
      </c>
      <c r="S53" s="628">
        <f t="shared" si="15"/>
        <v>2690000</v>
      </c>
      <c r="T53" s="631">
        <f t="shared" si="9"/>
        <v>7483</v>
      </c>
      <c r="U53" s="383">
        <f t="shared" si="10"/>
        <v>1421.77</v>
      </c>
      <c r="V53" s="629">
        <f t="shared" si="11"/>
        <v>8905</v>
      </c>
      <c r="W53" s="632">
        <f t="shared" ref="W53:W84" si="16">ROUND(V53*F53,0)</f>
        <v>1781000</v>
      </c>
      <c r="X53" s="352"/>
    </row>
    <row r="54" spans="1:24" s="353" customFormat="1" ht="56.25" customHeight="1" x14ac:dyDescent="0.25">
      <c r="A54" s="624">
        <v>0.19</v>
      </c>
      <c r="B54" s="618">
        <v>34</v>
      </c>
      <c r="C54" s="625" t="s">
        <v>362</v>
      </c>
      <c r="D54" s="626" t="s">
        <v>399</v>
      </c>
      <c r="E54" s="626" t="s">
        <v>406</v>
      </c>
      <c r="F54" s="384">
        <v>200</v>
      </c>
      <c r="G54" s="627">
        <v>1</v>
      </c>
      <c r="H54" s="396">
        <f t="shared" si="3"/>
        <v>7058.8235294117649</v>
      </c>
      <c r="I54" s="383">
        <f t="shared" si="4"/>
        <v>1341.1764705882354</v>
      </c>
      <c r="J54" s="383">
        <v>8400</v>
      </c>
      <c r="K54" s="628">
        <f t="shared" si="13"/>
        <v>1680000</v>
      </c>
      <c r="L54" s="396">
        <f t="shared" si="5"/>
        <v>5840.3361344537816</v>
      </c>
      <c r="M54" s="383">
        <f t="shared" si="6"/>
        <v>1109.6638655462184</v>
      </c>
      <c r="N54" s="629">
        <v>6950</v>
      </c>
      <c r="O54" s="630">
        <f t="shared" si="14"/>
        <v>1390000</v>
      </c>
      <c r="P54" s="396">
        <f t="shared" si="7"/>
        <v>5882.3529411764712</v>
      </c>
      <c r="Q54" s="383">
        <f t="shared" si="8"/>
        <v>1117.6470588235295</v>
      </c>
      <c r="R54" s="629">
        <v>7000</v>
      </c>
      <c r="S54" s="628">
        <f t="shared" si="15"/>
        <v>1400000</v>
      </c>
      <c r="T54" s="631">
        <f t="shared" si="9"/>
        <v>6236</v>
      </c>
      <c r="U54" s="383">
        <f t="shared" si="10"/>
        <v>1184.8399999999999</v>
      </c>
      <c r="V54" s="629">
        <f t="shared" si="11"/>
        <v>7421</v>
      </c>
      <c r="W54" s="632">
        <f t="shared" si="16"/>
        <v>1484200</v>
      </c>
      <c r="X54" s="352"/>
    </row>
    <row r="55" spans="1:24" s="353" customFormat="1" ht="56.25" customHeight="1" x14ac:dyDescent="0.25">
      <c r="A55" s="624">
        <v>0.19</v>
      </c>
      <c r="B55" s="618">
        <v>35</v>
      </c>
      <c r="C55" s="625" t="s">
        <v>363</v>
      </c>
      <c r="D55" s="626" t="s">
        <v>312</v>
      </c>
      <c r="E55" s="626" t="s">
        <v>406</v>
      </c>
      <c r="F55" s="384">
        <v>25</v>
      </c>
      <c r="G55" s="627">
        <v>1</v>
      </c>
      <c r="H55" s="396">
        <f t="shared" si="3"/>
        <v>2983.1932773109247</v>
      </c>
      <c r="I55" s="383">
        <f t="shared" si="4"/>
        <v>566.80672268907574</v>
      </c>
      <c r="J55" s="383">
        <v>3550</v>
      </c>
      <c r="K55" s="628">
        <f t="shared" si="13"/>
        <v>88750</v>
      </c>
      <c r="L55" s="396">
        <f t="shared" si="5"/>
        <v>2896.6386554621849</v>
      </c>
      <c r="M55" s="383">
        <f t="shared" si="6"/>
        <v>550.36134453781517</v>
      </c>
      <c r="N55" s="629">
        <v>3447</v>
      </c>
      <c r="O55" s="630">
        <f t="shared" si="14"/>
        <v>86175</v>
      </c>
      <c r="P55" s="396">
        <f t="shared" si="7"/>
        <v>4117.6470588235297</v>
      </c>
      <c r="Q55" s="383">
        <f t="shared" si="8"/>
        <v>782.35294117647061</v>
      </c>
      <c r="R55" s="629">
        <v>4900</v>
      </c>
      <c r="S55" s="628">
        <f t="shared" si="15"/>
        <v>122500</v>
      </c>
      <c r="T55" s="631">
        <f t="shared" si="9"/>
        <v>3289</v>
      </c>
      <c r="U55" s="383">
        <f t="shared" si="10"/>
        <v>624.91</v>
      </c>
      <c r="V55" s="629">
        <f t="shared" si="11"/>
        <v>3914</v>
      </c>
      <c r="W55" s="632">
        <f t="shared" si="16"/>
        <v>97850</v>
      </c>
      <c r="X55" s="352"/>
    </row>
    <row r="56" spans="1:24" s="353" customFormat="1" ht="56.25" customHeight="1" x14ac:dyDescent="0.25">
      <c r="A56" s="624">
        <v>0.19</v>
      </c>
      <c r="B56" s="618">
        <v>36</v>
      </c>
      <c r="C56" s="625" t="s">
        <v>363</v>
      </c>
      <c r="D56" s="626" t="s">
        <v>313</v>
      </c>
      <c r="E56" s="626" t="s">
        <v>406</v>
      </c>
      <c r="F56" s="384">
        <v>40</v>
      </c>
      <c r="G56" s="627">
        <v>1</v>
      </c>
      <c r="H56" s="396">
        <f t="shared" si="3"/>
        <v>3025.2100840336134</v>
      </c>
      <c r="I56" s="383">
        <f t="shared" si="4"/>
        <v>574.7899159663865</v>
      </c>
      <c r="J56" s="383">
        <v>3600</v>
      </c>
      <c r="K56" s="628">
        <f t="shared" si="13"/>
        <v>144000</v>
      </c>
      <c r="L56" s="396">
        <f t="shared" si="5"/>
        <v>4643.6974789915967</v>
      </c>
      <c r="M56" s="383">
        <f t="shared" si="6"/>
        <v>882.30252100840335</v>
      </c>
      <c r="N56" s="629">
        <v>5526</v>
      </c>
      <c r="O56" s="630">
        <f t="shared" si="14"/>
        <v>221040</v>
      </c>
      <c r="P56" s="396">
        <f t="shared" si="7"/>
        <v>6546.2184873949582</v>
      </c>
      <c r="Q56" s="383">
        <f t="shared" si="8"/>
        <v>1243.7815126050421</v>
      </c>
      <c r="R56" s="629">
        <v>7790</v>
      </c>
      <c r="S56" s="628">
        <f t="shared" si="15"/>
        <v>311600</v>
      </c>
      <c r="T56" s="631">
        <f t="shared" si="9"/>
        <v>4514</v>
      </c>
      <c r="U56" s="383">
        <f t="shared" si="10"/>
        <v>857.66</v>
      </c>
      <c r="V56" s="629">
        <f t="shared" si="11"/>
        <v>5372</v>
      </c>
      <c r="W56" s="632">
        <f t="shared" si="16"/>
        <v>214880</v>
      </c>
      <c r="X56" s="352"/>
    </row>
    <row r="57" spans="1:24" s="353" customFormat="1" ht="56.25" customHeight="1" x14ac:dyDescent="0.25">
      <c r="A57" s="624">
        <v>0.19</v>
      </c>
      <c r="B57" s="618">
        <v>37</v>
      </c>
      <c r="C57" s="625" t="s">
        <v>363</v>
      </c>
      <c r="D57" s="626" t="s">
        <v>314</v>
      </c>
      <c r="E57" s="626" t="s">
        <v>406</v>
      </c>
      <c r="F57" s="384">
        <v>40</v>
      </c>
      <c r="G57" s="627">
        <v>1</v>
      </c>
      <c r="H57" s="396">
        <f t="shared" si="3"/>
        <v>6554.6218487394963</v>
      </c>
      <c r="I57" s="383">
        <f t="shared" si="4"/>
        <v>1245.3781512605044</v>
      </c>
      <c r="J57" s="383">
        <v>7800</v>
      </c>
      <c r="K57" s="628">
        <f t="shared" si="13"/>
        <v>312000</v>
      </c>
      <c r="L57" s="396">
        <f t="shared" si="5"/>
        <v>6680.6722689075632</v>
      </c>
      <c r="M57" s="383">
        <f t="shared" si="6"/>
        <v>1269.327731092437</v>
      </c>
      <c r="N57" s="629">
        <v>7950</v>
      </c>
      <c r="O57" s="630">
        <f t="shared" si="14"/>
        <v>318000</v>
      </c>
      <c r="P57" s="396">
        <f t="shared" si="7"/>
        <v>9873.9495798319331</v>
      </c>
      <c r="Q57" s="383">
        <f t="shared" si="8"/>
        <v>1876.0504201680674</v>
      </c>
      <c r="R57" s="629">
        <v>11750</v>
      </c>
      <c r="S57" s="628">
        <f t="shared" si="15"/>
        <v>470000</v>
      </c>
      <c r="T57" s="631">
        <f t="shared" si="9"/>
        <v>7562</v>
      </c>
      <c r="U57" s="383">
        <f t="shared" si="10"/>
        <v>1436.78</v>
      </c>
      <c r="V57" s="629">
        <f t="shared" si="11"/>
        <v>8999</v>
      </c>
      <c r="W57" s="632">
        <f t="shared" si="16"/>
        <v>359960</v>
      </c>
      <c r="X57" s="352"/>
    </row>
    <row r="58" spans="1:24" s="353" customFormat="1" ht="56.25" customHeight="1" x14ac:dyDescent="0.25">
      <c r="A58" s="624">
        <v>0.19</v>
      </c>
      <c r="B58" s="618">
        <v>38</v>
      </c>
      <c r="C58" s="625" t="s">
        <v>364</v>
      </c>
      <c r="D58" s="626" t="s">
        <v>400</v>
      </c>
      <c r="E58" s="626" t="s">
        <v>406</v>
      </c>
      <c r="F58" s="384">
        <v>30</v>
      </c>
      <c r="G58" s="627">
        <v>1</v>
      </c>
      <c r="H58" s="396">
        <f t="shared" si="3"/>
        <v>11538.655462184874</v>
      </c>
      <c r="I58" s="383">
        <f t="shared" si="4"/>
        <v>2192.3445378151259</v>
      </c>
      <c r="J58" s="383">
        <v>13731</v>
      </c>
      <c r="K58" s="628">
        <f t="shared" si="13"/>
        <v>411930</v>
      </c>
      <c r="L58" s="396">
        <f t="shared" si="5"/>
        <v>10840.336134453783</v>
      </c>
      <c r="M58" s="383">
        <f t="shared" si="6"/>
        <v>2059.6638655462189</v>
      </c>
      <c r="N58" s="629">
        <v>12900</v>
      </c>
      <c r="O58" s="630">
        <f t="shared" si="14"/>
        <v>387000</v>
      </c>
      <c r="P58" s="396">
        <f t="shared" si="7"/>
        <v>8053.7815126050427</v>
      </c>
      <c r="Q58" s="383">
        <f t="shared" si="8"/>
        <v>1530.2184873949582</v>
      </c>
      <c r="R58" s="629">
        <v>9584</v>
      </c>
      <c r="S58" s="628">
        <f t="shared" si="15"/>
        <v>287520</v>
      </c>
      <c r="T58" s="631">
        <f t="shared" si="9"/>
        <v>10025</v>
      </c>
      <c r="U58" s="383">
        <f t="shared" si="10"/>
        <v>1904.75</v>
      </c>
      <c r="V58" s="629">
        <f t="shared" si="11"/>
        <v>11930</v>
      </c>
      <c r="W58" s="632">
        <f t="shared" si="16"/>
        <v>357900</v>
      </c>
      <c r="X58" s="352"/>
    </row>
    <row r="59" spans="1:24" s="353" customFormat="1" ht="56.25" customHeight="1" x14ac:dyDescent="0.25">
      <c r="A59" s="624">
        <v>0.19</v>
      </c>
      <c r="B59" s="618">
        <v>39</v>
      </c>
      <c r="C59" s="625" t="s">
        <v>365</v>
      </c>
      <c r="D59" s="633" t="s">
        <v>291</v>
      </c>
      <c r="E59" s="626" t="s">
        <v>406</v>
      </c>
      <c r="F59" s="384">
        <v>400</v>
      </c>
      <c r="G59" s="627">
        <v>1</v>
      </c>
      <c r="H59" s="396">
        <f t="shared" si="3"/>
        <v>11743.697478991597</v>
      </c>
      <c r="I59" s="383">
        <f t="shared" si="4"/>
        <v>2231.3025210084033</v>
      </c>
      <c r="J59" s="383">
        <v>13975</v>
      </c>
      <c r="K59" s="628">
        <f t="shared" si="13"/>
        <v>5590000</v>
      </c>
      <c r="L59" s="396">
        <f t="shared" si="5"/>
        <v>11237.81512605042</v>
      </c>
      <c r="M59" s="383">
        <f t="shared" si="6"/>
        <v>2135.1848739495799</v>
      </c>
      <c r="N59" s="629">
        <v>13373</v>
      </c>
      <c r="O59" s="630">
        <f t="shared" si="14"/>
        <v>5349200</v>
      </c>
      <c r="P59" s="396">
        <f t="shared" si="7"/>
        <v>10189.075630252102</v>
      </c>
      <c r="Q59" s="383">
        <f t="shared" si="8"/>
        <v>1935.9243697478994</v>
      </c>
      <c r="R59" s="629">
        <v>12125</v>
      </c>
      <c r="S59" s="628">
        <f t="shared" si="15"/>
        <v>4850000</v>
      </c>
      <c r="T59" s="631">
        <f t="shared" si="9"/>
        <v>11038</v>
      </c>
      <c r="U59" s="383">
        <f t="shared" si="10"/>
        <v>2097.2199999999998</v>
      </c>
      <c r="V59" s="629">
        <f t="shared" si="11"/>
        <v>13135</v>
      </c>
      <c r="W59" s="632">
        <f t="shared" si="16"/>
        <v>5254000</v>
      </c>
      <c r="X59" s="352"/>
    </row>
    <row r="60" spans="1:24" s="353" customFormat="1" ht="56.25" customHeight="1" x14ac:dyDescent="0.25">
      <c r="A60" s="624">
        <v>0.19</v>
      </c>
      <c r="B60" s="618">
        <v>40</v>
      </c>
      <c r="C60" s="625" t="s">
        <v>366</v>
      </c>
      <c r="D60" s="626" t="s">
        <v>315</v>
      </c>
      <c r="E60" s="626" t="s">
        <v>406</v>
      </c>
      <c r="F60" s="384">
        <v>300</v>
      </c>
      <c r="G60" s="627">
        <v>1</v>
      </c>
      <c r="H60" s="396">
        <f t="shared" si="3"/>
        <v>20588.235294117647</v>
      </c>
      <c r="I60" s="383">
        <f t="shared" si="4"/>
        <v>3911.7647058823532</v>
      </c>
      <c r="J60" s="383">
        <v>24500</v>
      </c>
      <c r="K60" s="628">
        <f t="shared" si="13"/>
        <v>7350000</v>
      </c>
      <c r="L60" s="396">
        <f t="shared" si="5"/>
        <v>22261.344537815126</v>
      </c>
      <c r="M60" s="383">
        <f t="shared" si="6"/>
        <v>4229.6554621848736</v>
      </c>
      <c r="N60" s="629">
        <v>26491</v>
      </c>
      <c r="O60" s="630">
        <f t="shared" si="14"/>
        <v>7947300</v>
      </c>
      <c r="P60" s="396">
        <f t="shared" si="7"/>
        <v>27563.025210084033</v>
      </c>
      <c r="Q60" s="383">
        <f t="shared" si="8"/>
        <v>5236.9747899159665</v>
      </c>
      <c r="R60" s="629">
        <v>32800</v>
      </c>
      <c r="S60" s="628">
        <f t="shared" si="15"/>
        <v>9840000</v>
      </c>
      <c r="T60" s="631">
        <f t="shared" si="9"/>
        <v>23290</v>
      </c>
      <c r="U60" s="383">
        <f t="shared" si="10"/>
        <v>4425.1000000000004</v>
      </c>
      <c r="V60" s="629">
        <f t="shared" si="11"/>
        <v>27715</v>
      </c>
      <c r="W60" s="632">
        <f t="shared" si="16"/>
        <v>8314500</v>
      </c>
      <c r="X60" s="352"/>
    </row>
    <row r="61" spans="1:24" s="353" customFormat="1" ht="56.25" customHeight="1" x14ac:dyDescent="0.25">
      <c r="A61" s="624">
        <v>0.19</v>
      </c>
      <c r="B61" s="618">
        <v>41</v>
      </c>
      <c r="C61" s="625" t="s">
        <v>367</v>
      </c>
      <c r="D61" s="626" t="s">
        <v>368</v>
      </c>
      <c r="E61" s="626" t="s">
        <v>406</v>
      </c>
      <c r="F61" s="384">
        <v>1500</v>
      </c>
      <c r="G61" s="627">
        <v>1</v>
      </c>
      <c r="H61" s="396">
        <f t="shared" si="3"/>
        <v>15126.050420168069</v>
      </c>
      <c r="I61" s="383">
        <f t="shared" si="4"/>
        <v>2873.9495798319331</v>
      </c>
      <c r="J61" s="383">
        <v>18000</v>
      </c>
      <c r="K61" s="628">
        <f t="shared" si="13"/>
        <v>27000000</v>
      </c>
      <c r="L61" s="396">
        <f t="shared" si="5"/>
        <v>12521.008403361346</v>
      </c>
      <c r="M61" s="383">
        <f t="shared" si="6"/>
        <v>2378.9915966386557</v>
      </c>
      <c r="N61" s="629">
        <v>14900</v>
      </c>
      <c r="O61" s="630">
        <f t="shared" si="14"/>
        <v>22350000</v>
      </c>
      <c r="P61" s="396">
        <f t="shared" si="7"/>
        <v>13235.294117647059</v>
      </c>
      <c r="Q61" s="383">
        <f t="shared" si="8"/>
        <v>2514.7058823529414</v>
      </c>
      <c r="R61" s="629">
        <v>15750</v>
      </c>
      <c r="S61" s="628">
        <f t="shared" si="15"/>
        <v>23625000</v>
      </c>
      <c r="T61" s="631">
        <f t="shared" si="9"/>
        <v>13584</v>
      </c>
      <c r="U61" s="383">
        <f t="shared" si="10"/>
        <v>2580.96</v>
      </c>
      <c r="V61" s="629">
        <f t="shared" si="11"/>
        <v>16165</v>
      </c>
      <c r="W61" s="632">
        <f t="shared" si="16"/>
        <v>24247500</v>
      </c>
      <c r="X61" s="352"/>
    </row>
    <row r="62" spans="1:24" s="353" customFormat="1" ht="56.25" customHeight="1" x14ac:dyDescent="0.25">
      <c r="A62" s="624">
        <v>0.19</v>
      </c>
      <c r="B62" s="618">
        <v>42</v>
      </c>
      <c r="C62" s="625" t="s">
        <v>369</v>
      </c>
      <c r="D62" s="626" t="s">
        <v>370</v>
      </c>
      <c r="E62" s="626" t="s">
        <v>406</v>
      </c>
      <c r="F62" s="384">
        <v>50</v>
      </c>
      <c r="G62" s="627">
        <v>1</v>
      </c>
      <c r="H62" s="396">
        <f t="shared" si="3"/>
        <v>3997.4789915966389</v>
      </c>
      <c r="I62" s="383">
        <f t="shared" si="4"/>
        <v>759.52100840336141</v>
      </c>
      <c r="J62" s="383">
        <v>4757</v>
      </c>
      <c r="K62" s="628">
        <f t="shared" si="13"/>
        <v>237850</v>
      </c>
      <c r="L62" s="396">
        <f t="shared" si="5"/>
        <v>12142.857142857143</v>
      </c>
      <c r="M62" s="383">
        <f t="shared" si="6"/>
        <v>2307.1428571428573</v>
      </c>
      <c r="N62" s="629">
        <v>14450</v>
      </c>
      <c r="O62" s="630">
        <f t="shared" si="14"/>
        <v>722500</v>
      </c>
      <c r="P62" s="396">
        <f t="shared" si="7"/>
        <v>4957.9831932773113</v>
      </c>
      <c r="Q62" s="383">
        <f t="shared" si="8"/>
        <v>942.01680672268913</v>
      </c>
      <c r="R62" s="629">
        <v>5900</v>
      </c>
      <c r="S62" s="628">
        <f t="shared" si="15"/>
        <v>295000</v>
      </c>
      <c r="T62" s="631">
        <f t="shared" si="9"/>
        <v>6220</v>
      </c>
      <c r="U62" s="383">
        <f t="shared" si="10"/>
        <v>1181.8</v>
      </c>
      <c r="V62" s="629">
        <f t="shared" si="11"/>
        <v>7402</v>
      </c>
      <c r="W62" s="632">
        <f t="shared" si="16"/>
        <v>370100</v>
      </c>
      <c r="X62" s="352"/>
    </row>
    <row r="63" spans="1:24" s="353" customFormat="1" ht="56.25" customHeight="1" x14ac:dyDescent="0.25">
      <c r="A63" s="624">
        <v>0.19</v>
      </c>
      <c r="B63" s="618">
        <v>43</v>
      </c>
      <c r="C63" s="625" t="s">
        <v>292</v>
      </c>
      <c r="D63" s="633" t="s">
        <v>371</v>
      </c>
      <c r="E63" s="626" t="s">
        <v>406</v>
      </c>
      <c r="F63" s="384">
        <v>40</v>
      </c>
      <c r="G63" s="627">
        <v>1</v>
      </c>
      <c r="H63" s="396">
        <f t="shared" si="3"/>
        <v>2352.9411764705883</v>
      </c>
      <c r="I63" s="383">
        <f t="shared" si="4"/>
        <v>447.05882352941177</v>
      </c>
      <c r="J63" s="383">
        <v>2800</v>
      </c>
      <c r="K63" s="628">
        <f t="shared" si="13"/>
        <v>112000</v>
      </c>
      <c r="L63" s="396">
        <f t="shared" si="5"/>
        <v>2436.9747899159665</v>
      </c>
      <c r="M63" s="383">
        <f t="shared" si="6"/>
        <v>463.02521008403363</v>
      </c>
      <c r="N63" s="629">
        <v>2900</v>
      </c>
      <c r="O63" s="630">
        <f t="shared" si="14"/>
        <v>116000</v>
      </c>
      <c r="P63" s="396">
        <f t="shared" si="7"/>
        <v>1453.7815126050421</v>
      </c>
      <c r="Q63" s="383">
        <f t="shared" si="8"/>
        <v>276.218487394958</v>
      </c>
      <c r="R63" s="629">
        <v>1730</v>
      </c>
      <c r="S63" s="628">
        <f t="shared" si="15"/>
        <v>69200</v>
      </c>
      <c r="T63" s="631">
        <f>ROUND(GEOMEAN(H63,L63,P63),0)</f>
        <v>2028</v>
      </c>
      <c r="U63" s="383">
        <f>T63*A63</f>
        <v>385.32</v>
      </c>
      <c r="V63" s="629">
        <f>ROUND(T63+U63,0)</f>
        <v>2413</v>
      </c>
      <c r="W63" s="632">
        <f>ROUND(V63*F63,0)</f>
        <v>96520</v>
      </c>
      <c r="X63" s="352"/>
    </row>
    <row r="64" spans="1:24" s="353" customFormat="1" ht="56.25" customHeight="1" x14ac:dyDescent="0.25">
      <c r="A64" s="624">
        <v>0.19</v>
      </c>
      <c r="B64" s="618">
        <v>44</v>
      </c>
      <c r="C64" s="625" t="s">
        <v>372</v>
      </c>
      <c r="D64" s="626" t="s">
        <v>316</v>
      </c>
      <c r="E64" s="626" t="s">
        <v>406</v>
      </c>
      <c r="F64" s="384">
        <v>67</v>
      </c>
      <c r="G64" s="627">
        <v>1</v>
      </c>
      <c r="H64" s="396">
        <f t="shared" si="3"/>
        <v>2745.3781512605042</v>
      </c>
      <c r="I64" s="383">
        <f t="shared" si="4"/>
        <v>521.62184873949582</v>
      </c>
      <c r="J64" s="383">
        <v>3267</v>
      </c>
      <c r="K64" s="628">
        <f t="shared" si="13"/>
        <v>218889</v>
      </c>
      <c r="L64" s="396">
        <f t="shared" si="5"/>
        <v>2268.90756302521</v>
      </c>
      <c r="M64" s="383">
        <f t="shared" si="6"/>
        <v>431.0924369747899</v>
      </c>
      <c r="N64" s="629">
        <v>2700</v>
      </c>
      <c r="O64" s="630">
        <f t="shared" si="14"/>
        <v>180900</v>
      </c>
      <c r="P64" s="396">
        <f t="shared" si="7"/>
        <v>3361.3445378151264</v>
      </c>
      <c r="Q64" s="383">
        <f t="shared" si="8"/>
        <v>638.65546218487407</v>
      </c>
      <c r="R64" s="629">
        <v>4000</v>
      </c>
      <c r="S64" s="628">
        <f t="shared" si="15"/>
        <v>268000</v>
      </c>
      <c r="T64" s="631">
        <f t="shared" si="9"/>
        <v>2756</v>
      </c>
      <c r="U64" s="383">
        <f t="shared" si="10"/>
        <v>523.64</v>
      </c>
      <c r="V64" s="629">
        <f t="shared" si="11"/>
        <v>3280</v>
      </c>
      <c r="W64" s="632">
        <f t="shared" si="16"/>
        <v>219760</v>
      </c>
      <c r="X64" s="352"/>
    </row>
    <row r="65" spans="1:24" s="353" customFormat="1" ht="56.25" customHeight="1" x14ac:dyDescent="0.25">
      <c r="A65" s="624">
        <v>0.19</v>
      </c>
      <c r="B65" s="618">
        <v>45</v>
      </c>
      <c r="C65" s="625" t="s">
        <v>372</v>
      </c>
      <c r="D65" s="626" t="s">
        <v>317</v>
      </c>
      <c r="E65" s="626" t="s">
        <v>406</v>
      </c>
      <c r="F65" s="384">
        <v>30</v>
      </c>
      <c r="G65" s="627">
        <v>1</v>
      </c>
      <c r="H65" s="396">
        <f t="shared" si="3"/>
        <v>4201.680672268908</v>
      </c>
      <c r="I65" s="383">
        <f t="shared" si="4"/>
        <v>798.31932773109247</v>
      </c>
      <c r="J65" s="383">
        <v>5000</v>
      </c>
      <c r="K65" s="628">
        <f t="shared" si="13"/>
        <v>150000</v>
      </c>
      <c r="L65" s="396">
        <f t="shared" si="5"/>
        <v>7563.0252100840344</v>
      </c>
      <c r="M65" s="383">
        <f t="shared" si="6"/>
        <v>1436.9747899159665</v>
      </c>
      <c r="N65" s="629">
        <v>9000</v>
      </c>
      <c r="O65" s="630">
        <f t="shared" si="14"/>
        <v>270000</v>
      </c>
      <c r="P65" s="396">
        <f t="shared" si="7"/>
        <v>2222.6890756302523</v>
      </c>
      <c r="Q65" s="383">
        <f t="shared" si="8"/>
        <v>422.31092436974797</v>
      </c>
      <c r="R65" s="629">
        <v>2645</v>
      </c>
      <c r="S65" s="628">
        <f t="shared" si="15"/>
        <v>79350</v>
      </c>
      <c r="T65" s="631">
        <f t="shared" si="9"/>
        <v>4134</v>
      </c>
      <c r="U65" s="383">
        <f t="shared" si="10"/>
        <v>785.46</v>
      </c>
      <c r="V65" s="629">
        <f t="shared" si="11"/>
        <v>4919</v>
      </c>
      <c r="W65" s="632">
        <f t="shared" si="16"/>
        <v>147570</v>
      </c>
      <c r="X65" s="352"/>
    </row>
    <row r="66" spans="1:24" ht="56.25" customHeight="1" x14ac:dyDescent="0.25">
      <c r="A66" s="624">
        <v>0.19</v>
      </c>
      <c r="B66" s="618">
        <v>46</v>
      </c>
      <c r="C66" s="625" t="s">
        <v>373</v>
      </c>
      <c r="D66" s="626" t="s">
        <v>293</v>
      </c>
      <c r="E66" s="626" t="s">
        <v>406</v>
      </c>
      <c r="F66" s="384">
        <v>20</v>
      </c>
      <c r="G66" s="627">
        <v>1</v>
      </c>
      <c r="H66" s="396">
        <f t="shared" si="3"/>
        <v>118894.11764705883</v>
      </c>
      <c r="I66" s="383">
        <f t="shared" si="4"/>
        <v>22589.882352941178</v>
      </c>
      <c r="J66" s="383">
        <v>141484</v>
      </c>
      <c r="K66" s="628">
        <f t="shared" si="13"/>
        <v>2829680</v>
      </c>
      <c r="L66" s="396">
        <f t="shared" si="5"/>
        <v>165462.18487394959</v>
      </c>
      <c r="M66" s="383">
        <f t="shared" si="6"/>
        <v>31437.815126050424</v>
      </c>
      <c r="N66" s="629">
        <v>196900</v>
      </c>
      <c r="O66" s="630">
        <f t="shared" si="14"/>
        <v>3938000</v>
      </c>
      <c r="P66" s="396">
        <f t="shared" si="7"/>
        <v>106638.65546218488</v>
      </c>
      <c r="Q66" s="383">
        <f t="shared" si="8"/>
        <v>20261.344537815126</v>
      </c>
      <c r="R66" s="629">
        <v>126900</v>
      </c>
      <c r="S66" s="628">
        <f t="shared" si="15"/>
        <v>2538000</v>
      </c>
      <c r="T66" s="631">
        <f t="shared" si="9"/>
        <v>128014</v>
      </c>
      <c r="U66" s="383">
        <f t="shared" si="10"/>
        <v>24322.66</v>
      </c>
      <c r="V66" s="629">
        <f t="shared" si="11"/>
        <v>152337</v>
      </c>
      <c r="W66" s="632">
        <f t="shared" si="16"/>
        <v>3046740</v>
      </c>
      <c r="X66" s="161"/>
    </row>
    <row r="67" spans="1:24" ht="56.25" customHeight="1" x14ac:dyDescent="0.25">
      <c r="A67" s="624">
        <v>0.19</v>
      </c>
      <c r="B67" s="618">
        <v>47</v>
      </c>
      <c r="C67" s="625" t="s">
        <v>294</v>
      </c>
      <c r="D67" s="626" t="s">
        <v>318</v>
      </c>
      <c r="E67" s="626" t="s">
        <v>406</v>
      </c>
      <c r="F67" s="384">
        <v>20</v>
      </c>
      <c r="G67" s="627">
        <v>1</v>
      </c>
      <c r="H67" s="396">
        <f t="shared" si="3"/>
        <v>11848.73949579832</v>
      </c>
      <c r="I67" s="383">
        <f t="shared" si="4"/>
        <v>2251.2605042016808</v>
      </c>
      <c r="J67" s="383">
        <v>14100</v>
      </c>
      <c r="K67" s="628">
        <f t="shared" si="13"/>
        <v>282000</v>
      </c>
      <c r="L67" s="396">
        <f t="shared" si="5"/>
        <v>12563.025210084033</v>
      </c>
      <c r="M67" s="383">
        <f t="shared" si="6"/>
        <v>2386.9747899159665</v>
      </c>
      <c r="N67" s="629">
        <v>14950</v>
      </c>
      <c r="O67" s="630">
        <f t="shared" si="14"/>
        <v>299000</v>
      </c>
      <c r="P67" s="396">
        <f t="shared" si="7"/>
        <v>18209.243697478993</v>
      </c>
      <c r="Q67" s="383">
        <f t="shared" si="8"/>
        <v>3459.7563025210088</v>
      </c>
      <c r="R67" s="629">
        <v>21669</v>
      </c>
      <c r="S67" s="628">
        <f t="shared" si="15"/>
        <v>433380</v>
      </c>
      <c r="T67" s="631">
        <f t="shared" si="9"/>
        <v>13943</v>
      </c>
      <c r="U67" s="383">
        <f t="shared" si="10"/>
        <v>2649.17</v>
      </c>
      <c r="V67" s="629">
        <f t="shared" si="11"/>
        <v>16592</v>
      </c>
      <c r="W67" s="632">
        <f t="shared" si="16"/>
        <v>331840</v>
      </c>
      <c r="X67" s="161"/>
    </row>
    <row r="68" spans="1:24" ht="56.25" customHeight="1" x14ac:dyDescent="0.25">
      <c r="A68" s="624">
        <v>0.05</v>
      </c>
      <c r="B68" s="618">
        <v>48</v>
      </c>
      <c r="C68" s="625" t="s">
        <v>374</v>
      </c>
      <c r="D68" s="626" t="s">
        <v>295</v>
      </c>
      <c r="E68" s="626" t="s">
        <v>406</v>
      </c>
      <c r="F68" s="384">
        <v>800</v>
      </c>
      <c r="G68" s="627">
        <v>1</v>
      </c>
      <c r="H68" s="396">
        <f>+J68/1.05</f>
        <v>11969.523809523809</v>
      </c>
      <c r="I68" s="383">
        <f>H68*A68</f>
        <v>598.47619047619048</v>
      </c>
      <c r="J68" s="383">
        <v>12568</v>
      </c>
      <c r="K68" s="628">
        <f t="shared" si="13"/>
        <v>10054400</v>
      </c>
      <c r="L68" s="396">
        <f>+N68/1.05</f>
        <v>19990.476190476191</v>
      </c>
      <c r="M68" s="383">
        <f t="shared" si="6"/>
        <v>999.52380952380963</v>
      </c>
      <c r="N68" s="629">
        <v>20990</v>
      </c>
      <c r="O68" s="630">
        <f t="shared" si="14"/>
        <v>16792000</v>
      </c>
      <c r="P68" s="396">
        <f>+R68/1.05</f>
        <v>19809.523809523809</v>
      </c>
      <c r="Q68" s="383">
        <f t="shared" si="8"/>
        <v>990.47619047619048</v>
      </c>
      <c r="R68" s="629">
        <v>20800</v>
      </c>
      <c r="S68" s="628">
        <f t="shared" si="15"/>
        <v>16640000</v>
      </c>
      <c r="T68" s="631">
        <f t="shared" si="9"/>
        <v>16798</v>
      </c>
      <c r="U68" s="383">
        <f t="shared" si="10"/>
        <v>839.90000000000009</v>
      </c>
      <c r="V68" s="629">
        <f t="shared" si="11"/>
        <v>17638</v>
      </c>
      <c r="W68" s="632">
        <f t="shared" si="16"/>
        <v>14110400</v>
      </c>
      <c r="X68" s="161"/>
    </row>
    <row r="69" spans="1:24" ht="56.25" customHeight="1" x14ac:dyDescent="0.25">
      <c r="A69" s="624">
        <v>0.19</v>
      </c>
      <c r="B69" s="618">
        <v>49</v>
      </c>
      <c r="C69" s="625" t="s">
        <v>296</v>
      </c>
      <c r="D69" s="626" t="s">
        <v>401</v>
      </c>
      <c r="E69" s="626" t="s">
        <v>406</v>
      </c>
      <c r="F69" s="384">
        <v>200</v>
      </c>
      <c r="G69" s="627">
        <v>1</v>
      </c>
      <c r="H69" s="396">
        <f t="shared" si="3"/>
        <v>11725.210084033613</v>
      </c>
      <c r="I69" s="383">
        <f t="shared" si="4"/>
        <v>2227.7899159663866</v>
      </c>
      <c r="J69" s="383">
        <v>13953</v>
      </c>
      <c r="K69" s="628">
        <f t="shared" si="13"/>
        <v>2790600</v>
      </c>
      <c r="L69" s="396">
        <f t="shared" ref="L69" si="17">+N69/1.19</f>
        <v>14033.613445378152</v>
      </c>
      <c r="M69" s="383">
        <f t="shared" si="6"/>
        <v>2666.386554621849</v>
      </c>
      <c r="N69" s="629">
        <v>16700</v>
      </c>
      <c r="O69" s="630">
        <f t="shared" si="14"/>
        <v>3340000</v>
      </c>
      <c r="P69" s="396">
        <f t="shared" si="7"/>
        <v>11426.050420168067</v>
      </c>
      <c r="Q69" s="383">
        <f t="shared" si="8"/>
        <v>2170.9495798319326</v>
      </c>
      <c r="R69" s="629">
        <v>13597</v>
      </c>
      <c r="S69" s="628">
        <f t="shared" si="15"/>
        <v>2719400</v>
      </c>
      <c r="T69" s="631">
        <f t="shared" si="9"/>
        <v>12342</v>
      </c>
      <c r="U69" s="383">
        <f t="shared" si="10"/>
        <v>2344.98</v>
      </c>
      <c r="V69" s="629">
        <f t="shared" si="11"/>
        <v>14687</v>
      </c>
      <c r="W69" s="632">
        <f t="shared" si="16"/>
        <v>2937400</v>
      </c>
      <c r="X69" s="161"/>
    </row>
    <row r="70" spans="1:24" ht="56.25" customHeight="1" x14ac:dyDescent="0.25">
      <c r="A70" s="624">
        <v>0.05</v>
      </c>
      <c r="B70" s="618">
        <v>50</v>
      </c>
      <c r="C70" s="625" t="s">
        <v>375</v>
      </c>
      <c r="D70" s="626" t="s">
        <v>402</v>
      </c>
      <c r="E70" s="626" t="s">
        <v>406</v>
      </c>
      <c r="F70" s="384">
        <v>300</v>
      </c>
      <c r="G70" s="627">
        <v>1</v>
      </c>
      <c r="H70" s="396">
        <f>+J70/1.05</f>
        <v>8140</v>
      </c>
      <c r="I70" s="383">
        <f>H70*A70</f>
        <v>407</v>
      </c>
      <c r="J70" s="383">
        <v>8547</v>
      </c>
      <c r="K70" s="628">
        <f t="shared" si="13"/>
        <v>2564100</v>
      </c>
      <c r="L70" s="396">
        <f>+N70/1.05</f>
        <v>12857.142857142857</v>
      </c>
      <c r="M70" s="383">
        <f t="shared" si="6"/>
        <v>642.85714285714289</v>
      </c>
      <c r="N70" s="629">
        <v>13500</v>
      </c>
      <c r="O70" s="630">
        <f t="shared" si="14"/>
        <v>4050000</v>
      </c>
      <c r="P70" s="396">
        <f>+R70/1.05</f>
        <v>8000</v>
      </c>
      <c r="Q70" s="383">
        <f t="shared" si="8"/>
        <v>400</v>
      </c>
      <c r="R70" s="629">
        <v>8400</v>
      </c>
      <c r="S70" s="628">
        <f t="shared" si="15"/>
        <v>2520000</v>
      </c>
      <c r="T70" s="631">
        <f t="shared" si="9"/>
        <v>9425</v>
      </c>
      <c r="U70" s="383">
        <f t="shared" si="10"/>
        <v>471.25</v>
      </c>
      <c r="V70" s="629">
        <f t="shared" si="11"/>
        <v>9896</v>
      </c>
      <c r="W70" s="632">
        <f t="shared" si="16"/>
        <v>2968800</v>
      </c>
      <c r="X70" s="161"/>
    </row>
    <row r="71" spans="1:24" ht="56.25" customHeight="1" x14ac:dyDescent="0.25">
      <c r="A71" s="624">
        <v>0.05</v>
      </c>
      <c r="B71" s="618">
        <v>51</v>
      </c>
      <c r="C71" s="625" t="s">
        <v>297</v>
      </c>
      <c r="D71" s="633" t="s">
        <v>376</v>
      </c>
      <c r="E71" s="626" t="s">
        <v>406</v>
      </c>
      <c r="F71" s="384">
        <v>20</v>
      </c>
      <c r="G71" s="627">
        <v>1</v>
      </c>
      <c r="H71" s="396">
        <f>+J71/1.05</f>
        <v>20666.666666666664</v>
      </c>
      <c r="I71" s="383">
        <f>H71*A71</f>
        <v>1033.3333333333333</v>
      </c>
      <c r="J71" s="383">
        <v>21700</v>
      </c>
      <c r="K71" s="628">
        <f t="shared" si="13"/>
        <v>434000</v>
      </c>
      <c r="L71" s="396">
        <f>+N71/1.05</f>
        <v>21785.714285714286</v>
      </c>
      <c r="M71" s="383">
        <f t="shared" si="6"/>
        <v>1089.2857142857144</v>
      </c>
      <c r="N71" s="629">
        <v>22875</v>
      </c>
      <c r="O71" s="630">
        <f t="shared" si="14"/>
        <v>457500</v>
      </c>
      <c r="P71" s="396">
        <f>+R71/1.05</f>
        <v>26571.428571428569</v>
      </c>
      <c r="Q71" s="383">
        <f t="shared" si="8"/>
        <v>1328.5714285714284</v>
      </c>
      <c r="R71" s="629">
        <v>27900</v>
      </c>
      <c r="S71" s="628">
        <f t="shared" si="15"/>
        <v>558000</v>
      </c>
      <c r="T71" s="631">
        <f t="shared" si="9"/>
        <v>22871</v>
      </c>
      <c r="U71" s="383">
        <f t="shared" si="10"/>
        <v>1143.55</v>
      </c>
      <c r="V71" s="629">
        <f t="shared" si="11"/>
        <v>24015</v>
      </c>
      <c r="W71" s="632">
        <f t="shared" si="16"/>
        <v>480300</v>
      </c>
      <c r="X71" s="161"/>
    </row>
    <row r="72" spans="1:24" ht="56.25" customHeight="1" x14ac:dyDescent="0.25">
      <c r="A72" s="624">
        <v>0.19</v>
      </c>
      <c r="B72" s="618">
        <v>52</v>
      </c>
      <c r="C72" s="625" t="s">
        <v>298</v>
      </c>
      <c r="D72" s="626" t="s">
        <v>403</v>
      </c>
      <c r="E72" s="626" t="s">
        <v>406</v>
      </c>
      <c r="F72" s="384">
        <v>300</v>
      </c>
      <c r="G72" s="627">
        <v>1</v>
      </c>
      <c r="H72" s="396">
        <f t="shared" si="3"/>
        <v>7830.2521008403364</v>
      </c>
      <c r="I72" s="383">
        <f t="shared" si="4"/>
        <v>1487.747899159664</v>
      </c>
      <c r="J72" s="383">
        <v>9318</v>
      </c>
      <c r="K72" s="628">
        <f t="shared" si="13"/>
        <v>2795400</v>
      </c>
      <c r="L72" s="396">
        <f t="shared" ref="L72:L75" si="18">+N72/1.19</f>
        <v>5369.7478991596645</v>
      </c>
      <c r="M72" s="383">
        <f t="shared" si="6"/>
        <v>1020.2521008403363</v>
      </c>
      <c r="N72" s="629">
        <v>6390</v>
      </c>
      <c r="O72" s="630">
        <f t="shared" si="14"/>
        <v>1917000</v>
      </c>
      <c r="P72" s="396">
        <f t="shared" si="7"/>
        <v>11260.504201680673</v>
      </c>
      <c r="Q72" s="383">
        <f t="shared" si="8"/>
        <v>2139.4957983193281</v>
      </c>
      <c r="R72" s="629">
        <v>13400</v>
      </c>
      <c r="S72" s="628">
        <f t="shared" si="15"/>
        <v>4020000</v>
      </c>
      <c r="T72" s="631">
        <f t="shared" si="9"/>
        <v>7794</v>
      </c>
      <c r="U72" s="383">
        <f t="shared" si="10"/>
        <v>1480.8600000000001</v>
      </c>
      <c r="V72" s="629">
        <f t="shared" si="11"/>
        <v>9275</v>
      </c>
      <c r="W72" s="632">
        <f t="shared" si="16"/>
        <v>2782500</v>
      </c>
      <c r="X72" s="161"/>
    </row>
    <row r="73" spans="1:24" ht="56.25" customHeight="1" x14ac:dyDescent="0.25">
      <c r="A73" s="624">
        <v>0.19</v>
      </c>
      <c r="B73" s="618">
        <v>53</v>
      </c>
      <c r="C73" s="625" t="s">
        <v>299</v>
      </c>
      <c r="D73" s="633" t="s">
        <v>377</v>
      </c>
      <c r="E73" s="626" t="s">
        <v>406</v>
      </c>
      <c r="F73" s="384">
        <v>300</v>
      </c>
      <c r="G73" s="627">
        <v>1</v>
      </c>
      <c r="H73" s="396">
        <f t="shared" si="3"/>
        <v>10840.336134453783</v>
      </c>
      <c r="I73" s="383">
        <f t="shared" si="4"/>
        <v>2059.6638655462189</v>
      </c>
      <c r="J73" s="383">
        <v>12900</v>
      </c>
      <c r="K73" s="628">
        <f t="shared" si="13"/>
        <v>3870000</v>
      </c>
      <c r="L73" s="396">
        <f t="shared" si="18"/>
        <v>13025.210084033613</v>
      </c>
      <c r="M73" s="383">
        <f t="shared" si="6"/>
        <v>2474.7899159663866</v>
      </c>
      <c r="N73" s="629">
        <v>15500</v>
      </c>
      <c r="O73" s="630">
        <f t="shared" si="14"/>
        <v>4650000</v>
      </c>
      <c r="P73" s="396">
        <f t="shared" si="7"/>
        <v>13411.764705882353</v>
      </c>
      <c r="Q73" s="383">
        <f t="shared" si="8"/>
        <v>2548.2352941176473</v>
      </c>
      <c r="R73" s="629">
        <v>15960</v>
      </c>
      <c r="S73" s="628">
        <f t="shared" si="15"/>
        <v>4788000</v>
      </c>
      <c r="T73" s="631">
        <f t="shared" si="9"/>
        <v>12372</v>
      </c>
      <c r="U73" s="383">
        <f t="shared" si="10"/>
        <v>2350.6799999999998</v>
      </c>
      <c r="V73" s="629">
        <f t="shared" si="11"/>
        <v>14723</v>
      </c>
      <c r="W73" s="632">
        <f t="shared" si="16"/>
        <v>4416900</v>
      </c>
      <c r="X73" s="161"/>
    </row>
    <row r="74" spans="1:24" ht="56.25" customHeight="1" x14ac:dyDescent="0.25">
      <c r="A74" s="624">
        <v>0.19</v>
      </c>
      <c r="B74" s="618">
        <v>54</v>
      </c>
      <c r="C74" s="625" t="s">
        <v>300</v>
      </c>
      <c r="D74" s="633" t="s">
        <v>378</v>
      </c>
      <c r="E74" s="626" t="s">
        <v>406</v>
      </c>
      <c r="F74" s="384">
        <v>300</v>
      </c>
      <c r="G74" s="627">
        <v>1</v>
      </c>
      <c r="H74" s="396">
        <f t="shared" si="3"/>
        <v>4352.1008403361348</v>
      </c>
      <c r="I74" s="383">
        <f t="shared" si="4"/>
        <v>826.89915966386559</v>
      </c>
      <c r="J74" s="383">
        <v>5179</v>
      </c>
      <c r="K74" s="628">
        <f t="shared" si="13"/>
        <v>1553700</v>
      </c>
      <c r="L74" s="396">
        <f t="shared" si="18"/>
        <v>5626.0504201680678</v>
      </c>
      <c r="M74" s="383">
        <f t="shared" si="6"/>
        <v>1068.9495798319329</v>
      </c>
      <c r="N74" s="629">
        <v>6695</v>
      </c>
      <c r="O74" s="630">
        <f t="shared" si="14"/>
        <v>2008500</v>
      </c>
      <c r="P74" s="396">
        <f t="shared" si="7"/>
        <v>2478.9915966386557</v>
      </c>
      <c r="Q74" s="383">
        <f t="shared" si="8"/>
        <v>471.00840336134456</v>
      </c>
      <c r="R74" s="629">
        <v>2950</v>
      </c>
      <c r="S74" s="628">
        <f t="shared" si="15"/>
        <v>885000</v>
      </c>
      <c r="T74" s="631">
        <f t="shared" si="9"/>
        <v>3930</v>
      </c>
      <c r="U74" s="383">
        <f t="shared" si="10"/>
        <v>746.7</v>
      </c>
      <c r="V74" s="629">
        <f t="shared" si="11"/>
        <v>4677</v>
      </c>
      <c r="W74" s="632">
        <f t="shared" si="16"/>
        <v>1403100</v>
      </c>
      <c r="X74" s="161"/>
    </row>
    <row r="75" spans="1:24" ht="56.25" customHeight="1" x14ac:dyDescent="0.25">
      <c r="A75" s="624">
        <v>0.19</v>
      </c>
      <c r="B75" s="618">
        <v>55</v>
      </c>
      <c r="C75" s="625" t="s">
        <v>301</v>
      </c>
      <c r="D75" s="626" t="s">
        <v>404</v>
      </c>
      <c r="E75" s="626" t="s">
        <v>406</v>
      </c>
      <c r="F75" s="384">
        <v>300</v>
      </c>
      <c r="G75" s="627">
        <v>1</v>
      </c>
      <c r="H75" s="396">
        <f t="shared" si="3"/>
        <v>8500.8403361344535</v>
      </c>
      <c r="I75" s="383">
        <f t="shared" si="4"/>
        <v>1615.1596638655462</v>
      </c>
      <c r="J75" s="383">
        <v>10116</v>
      </c>
      <c r="K75" s="628">
        <f t="shared" si="13"/>
        <v>3034800</v>
      </c>
      <c r="L75" s="396">
        <f t="shared" si="18"/>
        <v>9739.495798319329</v>
      </c>
      <c r="M75" s="383">
        <f t="shared" si="6"/>
        <v>1850.5042016806726</v>
      </c>
      <c r="N75" s="629">
        <v>11590</v>
      </c>
      <c r="O75" s="630">
        <f t="shared" si="14"/>
        <v>3477000</v>
      </c>
      <c r="P75" s="396">
        <f t="shared" si="7"/>
        <v>12941.176470588236</v>
      </c>
      <c r="Q75" s="383">
        <f t="shared" si="8"/>
        <v>2458.8235294117649</v>
      </c>
      <c r="R75" s="629">
        <v>15400</v>
      </c>
      <c r="S75" s="628">
        <f t="shared" si="15"/>
        <v>4620000</v>
      </c>
      <c r="T75" s="631">
        <f t="shared" si="9"/>
        <v>10233</v>
      </c>
      <c r="U75" s="383">
        <f t="shared" si="10"/>
        <v>1944.27</v>
      </c>
      <c r="V75" s="629">
        <f t="shared" si="11"/>
        <v>12177</v>
      </c>
      <c r="W75" s="632">
        <f t="shared" si="16"/>
        <v>3653100</v>
      </c>
      <c r="X75" s="161"/>
    </row>
    <row r="76" spans="1:24" ht="56.25" customHeight="1" x14ac:dyDescent="0.25">
      <c r="A76" s="624">
        <v>0</v>
      </c>
      <c r="B76" s="618">
        <v>56</v>
      </c>
      <c r="C76" s="625" t="s">
        <v>379</v>
      </c>
      <c r="D76" s="626" t="s">
        <v>380</v>
      </c>
      <c r="E76" s="626" t="s">
        <v>406</v>
      </c>
      <c r="F76" s="384">
        <v>700</v>
      </c>
      <c r="G76" s="627">
        <v>1</v>
      </c>
      <c r="H76" s="396">
        <f>J76</f>
        <v>13990</v>
      </c>
      <c r="I76" s="383">
        <f t="shared" si="4"/>
        <v>0</v>
      </c>
      <c r="J76" s="383">
        <v>13990</v>
      </c>
      <c r="K76" s="628">
        <f t="shared" si="13"/>
        <v>9793000</v>
      </c>
      <c r="L76" s="396">
        <f>N76</f>
        <v>11500</v>
      </c>
      <c r="M76" s="383">
        <f t="shared" si="6"/>
        <v>0</v>
      </c>
      <c r="N76" s="629">
        <v>11500</v>
      </c>
      <c r="O76" s="630">
        <f t="shared" si="14"/>
        <v>8050000</v>
      </c>
      <c r="P76" s="396">
        <f>+R76</f>
        <v>25500</v>
      </c>
      <c r="Q76" s="383">
        <f t="shared" si="8"/>
        <v>0</v>
      </c>
      <c r="R76" s="629">
        <v>25500</v>
      </c>
      <c r="S76" s="628">
        <f t="shared" si="15"/>
        <v>17850000</v>
      </c>
      <c r="T76" s="631">
        <f t="shared" si="9"/>
        <v>16009</v>
      </c>
      <c r="U76" s="383">
        <f t="shared" si="10"/>
        <v>0</v>
      </c>
      <c r="V76" s="629">
        <f t="shared" si="11"/>
        <v>16009</v>
      </c>
      <c r="W76" s="632">
        <f t="shared" si="16"/>
        <v>11206300</v>
      </c>
      <c r="X76" s="161"/>
    </row>
    <row r="77" spans="1:24" s="353" customFormat="1" ht="56.25" customHeight="1" x14ac:dyDescent="0.25">
      <c r="A77" s="624">
        <v>0.19</v>
      </c>
      <c r="B77" s="618">
        <v>57</v>
      </c>
      <c r="C77" s="625" t="s">
        <v>381</v>
      </c>
      <c r="D77" s="626" t="s">
        <v>319</v>
      </c>
      <c r="E77" s="626" t="s">
        <v>406</v>
      </c>
      <c r="F77" s="384">
        <v>5</v>
      </c>
      <c r="G77" s="627">
        <v>1</v>
      </c>
      <c r="H77" s="396">
        <f t="shared" si="3"/>
        <v>29082.352941176472</v>
      </c>
      <c r="I77" s="383">
        <f t="shared" si="4"/>
        <v>5525.6470588235297</v>
      </c>
      <c r="J77" s="383">
        <v>34608</v>
      </c>
      <c r="K77" s="628">
        <f t="shared" si="13"/>
        <v>173040</v>
      </c>
      <c r="L77" s="396">
        <f t="shared" ref="L77:L87" si="19">+N77/1.19</f>
        <v>24604.201680672271</v>
      </c>
      <c r="M77" s="383">
        <f t="shared" si="6"/>
        <v>4674.7983193277314</v>
      </c>
      <c r="N77" s="629">
        <v>29279</v>
      </c>
      <c r="O77" s="630">
        <f t="shared" si="14"/>
        <v>146395</v>
      </c>
      <c r="P77" s="396">
        <f t="shared" si="7"/>
        <v>17638.655462184874</v>
      </c>
      <c r="Q77" s="383">
        <f t="shared" si="8"/>
        <v>3351.3445378151259</v>
      </c>
      <c r="R77" s="629">
        <v>20990</v>
      </c>
      <c r="S77" s="628">
        <f t="shared" si="15"/>
        <v>104950</v>
      </c>
      <c r="T77" s="631">
        <f t="shared" si="9"/>
        <v>23283</v>
      </c>
      <c r="U77" s="383">
        <f t="shared" si="10"/>
        <v>4423.7700000000004</v>
      </c>
      <c r="V77" s="629">
        <f t="shared" si="11"/>
        <v>27707</v>
      </c>
      <c r="W77" s="632">
        <f t="shared" si="16"/>
        <v>138535</v>
      </c>
      <c r="X77" s="352"/>
    </row>
    <row r="78" spans="1:24" s="353" customFormat="1" ht="56.25" customHeight="1" x14ac:dyDescent="0.25">
      <c r="A78" s="624">
        <v>0.19</v>
      </c>
      <c r="B78" s="618">
        <v>58</v>
      </c>
      <c r="C78" s="625" t="s">
        <v>382</v>
      </c>
      <c r="D78" s="626" t="s">
        <v>320</v>
      </c>
      <c r="E78" s="626" t="s">
        <v>406</v>
      </c>
      <c r="F78" s="384">
        <v>5</v>
      </c>
      <c r="G78" s="627">
        <v>1</v>
      </c>
      <c r="H78" s="396">
        <f t="shared" si="3"/>
        <v>16638.655462184874</v>
      </c>
      <c r="I78" s="383">
        <f t="shared" si="4"/>
        <v>3161.3445378151259</v>
      </c>
      <c r="J78" s="383">
        <v>19800</v>
      </c>
      <c r="K78" s="628">
        <f t="shared" si="13"/>
        <v>99000</v>
      </c>
      <c r="L78" s="396">
        <f t="shared" si="19"/>
        <v>18635.294117647059</v>
      </c>
      <c r="M78" s="383">
        <f t="shared" si="6"/>
        <v>3540.7058823529414</v>
      </c>
      <c r="N78" s="629">
        <v>22176</v>
      </c>
      <c r="O78" s="630">
        <f t="shared" si="14"/>
        <v>110880</v>
      </c>
      <c r="P78" s="396">
        <f t="shared" si="7"/>
        <v>17605.042016806725</v>
      </c>
      <c r="Q78" s="383">
        <f t="shared" si="8"/>
        <v>3344.9579831932779</v>
      </c>
      <c r="R78" s="629">
        <v>20950</v>
      </c>
      <c r="S78" s="628">
        <f t="shared" si="15"/>
        <v>104750</v>
      </c>
      <c r="T78" s="631">
        <f t="shared" si="9"/>
        <v>17607</v>
      </c>
      <c r="U78" s="383">
        <f t="shared" si="10"/>
        <v>3345.33</v>
      </c>
      <c r="V78" s="629">
        <f t="shared" si="11"/>
        <v>20952</v>
      </c>
      <c r="W78" s="632">
        <f t="shared" si="16"/>
        <v>104760</v>
      </c>
      <c r="X78" s="352"/>
    </row>
    <row r="79" spans="1:24" s="353" customFormat="1" ht="56.25" customHeight="1" x14ac:dyDescent="0.25">
      <c r="A79" s="624">
        <v>0.19</v>
      </c>
      <c r="B79" s="618">
        <v>59</v>
      </c>
      <c r="C79" s="625" t="s">
        <v>302</v>
      </c>
      <c r="D79" s="626" t="s">
        <v>321</v>
      </c>
      <c r="E79" s="626" t="s">
        <v>406</v>
      </c>
      <c r="F79" s="384">
        <v>5</v>
      </c>
      <c r="G79" s="627">
        <v>1</v>
      </c>
      <c r="H79" s="396">
        <f t="shared" si="3"/>
        <v>7478.9915966386561</v>
      </c>
      <c r="I79" s="383">
        <f t="shared" si="4"/>
        <v>1421.0084033613448</v>
      </c>
      <c r="J79" s="383">
        <v>8900</v>
      </c>
      <c r="K79" s="628">
        <f t="shared" si="13"/>
        <v>44500</v>
      </c>
      <c r="L79" s="396">
        <f t="shared" si="19"/>
        <v>5798.3193277310929</v>
      </c>
      <c r="M79" s="383">
        <f t="shared" si="6"/>
        <v>1101.6806722689078</v>
      </c>
      <c r="N79" s="629">
        <v>6900</v>
      </c>
      <c r="O79" s="630">
        <f t="shared" si="14"/>
        <v>34500</v>
      </c>
      <c r="P79" s="396">
        <f t="shared" si="7"/>
        <v>8899.1596638655465</v>
      </c>
      <c r="Q79" s="383">
        <f t="shared" si="8"/>
        <v>1690.8403361344538</v>
      </c>
      <c r="R79" s="629">
        <v>10590</v>
      </c>
      <c r="S79" s="628">
        <f t="shared" si="15"/>
        <v>52950</v>
      </c>
      <c r="T79" s="631">
        <f t="shared" si="9"/>
        <v>7281</v>
      </c>
      <c r="U79" s="383">
        <f t="shared" si="10"/>
        <v>1383.39</v>
      </c>
      <c r="V79" s="629">
        <f t="shared" si="11"/>
        <v>8664</v>
      </c>
      <c r="W79" s="632">
        <f t="shared" si="16"/>
        <v>43320</v>
      </c>
      <c r="X79" s="352"/>
    </row>
    <row r="80" spans="1:24" s="353" customFormat="1" ht="56.25" customHeight="1" x14ac:dyDescent="0.25">
      <c r="A80" s="624">
        <v>0.19</v>
      </c>
      <c r="B80" s="618">
        <v>60</v>
      </c>
      <c r="C80" s="625" t="s">
        <v>383</v>
      </c>
      <c r="D80" s="626" t="s">
        <v>322</v>
      </c>
      <c r="E80" s="626" t="s">
        <v>406</v>
      </c>
      <c r="F80" s="384">
        <v>10</v>
      </c>
      <c r="G80" s="627">
        <v>1</v>
      </c>
      <c r="H80" s="396">
        <f t="shared" si="3"/>
        <v>5798.3193277310929</v>
      </c>
      <c r="I80" s="383">
        <f t="shared" si="4"/>
        <v>1101.6806722689078</v>
      </c>
      <c r="J80" s="383">
        <v>6900</v>
      </c>
      <c r="K80" s="628">
        <f t="shared" si="13"/>
        <v>69000</v>
      </c>
      <c r="L80" s="396">
        <f t="shared" si="19"/>
        <v>10579.83193277311</v>
      </c>
      <c r="M80" s="383">
        <f t="shared" si="6"/>
        <v>2010.1680672268908</v>
      </c>
      <c r="N80" s="629">
        <v>12590</v>
      </c>
      <c r="O80" s="630">
        <f t="shared" si="14"/>
        <v>125900</v>
      </c>
      <c r="P80" s="396">
        <f t="shared" si="7"/>
        <v>5126.0504201680678</v>
      </c>
      <c r="Q80" s="383">
        <f t="shared" si="8"/>
        <v>973.94957983193285</v>
      </c>
      <c r="R80" s="629">
        <v>6100</v>
      </c>
      <c r="S80" s="628">
        <f t="shared" si="15"/>
        <v>61000</v>
      </c>
      <c r="T80" s="631">
        <f t="shared" si="9"/>
        <v>6800</v>
      </c>
      <c r="U80" s="383">
        <f t="shared" si="10"/>
        <v>1292</v>
      </c>
      <c r="V80" s="629">
        <f t="shared" si="11"/>
        <v>8092</v>
      </c>
      <c r="W80" s="632">
        <f t="shared" si="16"/>
        <v>80920</v>
      </c>
      <c r="X80" s="352"/>
    </row>
    <row r="81" spans="1:24" s="353" customFormat="1" ht="56.25" customHeight="1" x14ac:dyDescent="0.25">
      <c r="A81" s="624">
        <v>0.19</v>
      </c>
      <c r="B81" s="618">
        <v>61</v>
      </c>
      <c r="C81" s="625" t="s">
        <v>303</v>
      </c>
      <c r="D81" s="626" t="s">
        <v>323</v>
      </c>
      <c r="E81" s="626" t="s">
        <v>406</v>
      </c>
      <c r="F81" s="384">
        <v>15</v>
      </c>
      <c r="G81" s="627">
        <v>1</v>
      </c>
      <c r="H81" s="396">
        <f t="shared" si="3"/>
        <v>5042.0168067226896</v>
      </c>
      <c r="I81" s="383">
        <f t="shared" si="4"/>
        <v>957.98319327731099</v>
      </c>
      <c r="J81" s="383">
        <v>6000</v>
      </c>
      <c r="K81" s="628">
        <f t="shared" si="13"/>
        <v>90000</v>
      </c>
      <c r="L81" s="396">
        <f t="shared" si="19"/>
        <v>4117.6470588235297</v>
      </c>
      <c r="M81" s="383">
        <f t="shared" si="6"/>
        <v>782.35294117647061</v>
      </c>
      <c r="N81" s="629">
        <v>4900</v>
      </c>
      <c r="O81" s="630">
        <f t="shared" si="14"/>
        <v>73500</v>
      </c>
      <c r="P81" s="396">
        <f t="shared" si="7"/>
        <v>4621.8487394957983</v>
      </c>
      <c r="Q81" s="383">
        <f t="shared" si="8"/>
        <v>878.15126050420167</v>
      </c>
      <c r="R81" s="629">
        <v>5500</v>
      </c>
      <c r="S81" s="628">
        <f t="shared" si="15"/>
        <v>82500</v>
      </c>
      <c r="T81" s="631">
        <f t="shared" si="9"/>
        <v>4578</v>
      </c>
      <c r="U81" s="383">
        <f t="shared" si="10"/>
        <v>869.82</v>
      </c>
      <c r="V81" s="629">
        <f t="shared" si="11"/>
        <v>5448</v>
      </c>
      <c r="W81" s="632">
        <f t="shared" si="16"/>
        <v>81720</v>
      </c>
      <c r="X81" s="352"/>
    </row>
    <row r="82" spans="1:24" s="353" customFormat="1" ht="56.25" customHeight="1" x14ac:dyDescent="0.25">
      <c r="A82" s="624">
        <v>0.19</v>
      </c>
      <c r="B82" s="618">
        <v>62</v>
      </c>
      <c r="C82" s="625" t="s">
        <v>384</v>
      </c>
      <c r="D82" s="626" t="s">
        <v>324</v>
      </c>
      <c r="E82" s="626" t="s">
        <v>406</v>
      </c>
      <c r="F82" s="384">
        <v>15</v>
      </c>
      <c r="G82" s="627">
        <v>1</v>
      </c>
      <c r="H82" s="396">
        <f t="shared" si="3"/>
        <v>12352.941176470589</v>
      </c>
      <c r="I82" s="383">
        <f t="shared" si="4"/>
        <v>2347.0588235294122</v>
      </c>
      <c r="J82" s="383">
        <v>14700</v>
      </c>
      <c r="K82" s="628">
        <f t="shared" si="13"/>
        <v>220500</v>
      </c>
      <c r="L82" s="396">
        <f t="shared" si="19"/>
        <v>15042.01680672269</v>
      </c>
      <c r="M82" s="383">
        <f t="shared" si="6"/>
        <v>2857.9831932773109</v>
      </c>
      <c r="N82" s="629">
        <v>17900</v>
      </c>
      <c r="O82" s="630">
        <f t="shared" si="14"/>
        <v>268500</v>
      </c>
      <c r="P82" s="396">
        <f t="shared" si="7"/>
        <v>8319.3277310924368</v>
      </c>
      <c r="Q82" s="383">
        <f t="shared" si="8"/>
        <v>1580.672268907563</v>
      </c>
      <c r="R82" s="629">
        <v>9900</v>
      </c>
      <c r="S82" s="628">
        <f t="shared" si="15"/>
        <v>148500</v>
      </c>
      <c r="T82" s="631">
        <f t="shared" si="9"/>
        <v>11563</v>
      </c>
      <c r="U82" s="383">
        <f t="shared" si="10"/>
        <v>2196.9699999999998</v>
      </c>
      <c r="V82" s="629">
        <f t="shared" si="11"/>
        <v>13760</v>
      </c>
      <c r="W82" s="632">
        <f t="shared" si="16"/>
        <v>206400</v>
      </c>
      <c r="X82" s="352"/>
    </row>
    <row r="83" spans="1:24" s="353" customFormat="1" ht="56.25" customHeight="1" x14ac:dyDescent="0.25">
      <c r="A83" s="624">
        <v>0.19</v>
      </c>
      <c r="B83" s="618">
        <v>63</v>
      </c>
      <c r="C83" s="625" t="s">
        <v>385</v>
      </c>
      <c r="D83" s="626" t="s">
        <v>325</v>
      </c>
      <c r="E83" s="626" t="s">
        <v>406</v>
      </c>
      <c r="F83" s="384">
        <v>20</v>
      </c>
      <c r="G83" s="627">
        <v>1</v>
      </c>
      <c r="H83" s="396">
        <f t="shared" si="3"/>
        <v>5462.1848739495799</v>
      </c>
      <c r="I83" s="383">
        <f t="shared" si="4"/>
        <v>1037.8151260504203</v>
      </c>
      <c r="J83" s="383">
        <v>6500</v>
      </c>
      <c r="K83" s="628">
        <f t="shared" si="13"/>
        <v>130000</v>
      </c>
      <c r="L83" s="396">
        <f t="shared" si="19"/>
        <v>8067.226890756303</v>
      </c>
      <c r="M83" s="383">
        <f t="shared" si="6"/>
        <v>1532.7731092436975</v>
      </c>
      <c r="N83" s="629">
        <v>9600</v>
      </c>
      <c r="O83" s="630">
        <f t="shared" si="14"/>
        <v>192000</v>
      </c>
      <c r="P83" s="396">
        <f t="shared" si="7"/>
        <v>3033.6134453781515</v>
      </c>
      <c r="Q83" s="383">
        <f t="shared" si="8"/>
        <v>576.38655462184875</v>
      </c>
      <c r="R83" s="629">
        <v>3610</v>
      </c>
      <c r="S83" s="628">
        <f t="shared" si="15"/>
        <v>72200</v>
      </c>
      <c r="T83" s="631">
        <f t="shared" si="9"/>
        <v>5113</v>
      </c>
      <c r="U83" s="383">
        <f t="shared" si="10"/>
        <v>971.47</v>
      </c>
      <c r="V83" s="629">
        <f t="shared" si="11"/>
        <v>6084</v>
      </c>
      <c r="W83" s="632">
        <f t="shared" si="16"/>
        <v>121680</v>
      </c>
      <c r="X83" s="352"/>
    </row>
    <row r="84" spans="1:24" s="353" customFormat="1" ht="56.25" customHeight="1" x14ac:dyDescent="0.25">
      <c r="A84" s="624">
        <v>0.19</v>
      </c>
      <c r="B84" s="618">
        <v>64</v>
      </c>
      <c r="C84" s="625" t="s">
        <v>294</v>
      </c>
      <c r="D84" s="626" t="s">
        <v>326</v>
      </c>
      <c r="E84" s="626" t="s">
        <v>406</v>
      </c>
      <c r="F84" s="384">
        <v>10</v>
      </c>
      <c r="G84" s="627">
        <v>1</v>
      </c>
      <c r="H84" s="396">
        <f t="shared" si="3"/>
        <v>14705.882352941177</v>
      </c>
      <c r="I84" s="383">
        <f t="shared" si="4"/>
        <v>2794.1176470588234</v>
      </c>
      <c r="J84" s="383">
        <v>17500</v>
      </c>
      <c r="K84" s="628">
        <f t="shared" ref="K84:K87" si="20">ROUND(J84*F84,0)</f>
        <v>175000</v>
      </c>
      <c r="L84" s="396">
        <f t="shared" si="19"/>
        <v>16764.705882352941</v>
      </c>
      <c r="M84" s="383">
        <f t="shared" si="6"/>
        <v>3185.2941176470586</v>
      </c>
      <c r="N84" s="629">
        <v>19950</v>
      </c>
      <c r="O84" s="630">
        <f t="shared" ref="O84:O87" si="21">ROUND(N84*F84,0)</f>
        <v>199500</v>
      </c>
      <c r="P84" s="396">
        <f t="shared" si="7"/>
        <v>16722.689075630253</v>
      </c>
      <c r="Q84" s="383">
        <f t="shared" si="8"/>
        <v>3177.3109243697481</v>
      </c>
      <c r="R84" s="629">
        <v>19900</v>
      </c>
      <c r="S84" s="628">
        <f t="shared" ref="S84:S87" si="22">ROUND(R84*F84,0)</f>
        <v>199000</v>
      </c>
      <c r="T84" s="631">
        <f t="shared" si="9"/>
        <v>16035</v>
      </c>
      <c r="U84" s="383">
        <f t="shared" si="10"/>
        <v>3046.65</v>
      </c>
      <c r="V84" s="629">
        <f t="shared" si="11"/>
        <v>19082</v>
      </c>
      <c r="W84" s="632">
        <f t="shared" si="16"/>
        <v>190820</v>
      </c>
      <c r="X84" s="352"/>
    </row>
    <row r="85" spans="1:24" s="353" customFormat="1" ht="56.25" customHeight="1" x14ac:dyDescent="0.25">
      <c r="A85" s="624">
        <v>0.19</v>
      </c>
      <c r="B85" s="618">
        <v>65</v>
      </c>
      <c r="C85" s="625" t="s">
        <v>304</v>
      </c>
      <c r="D85" s="634" t="s">
        <v>327</v>
      </c>
      <c r="E85" s="626" t="s">
        <v>406</v>
      </c>
      <c r="F85" s="384">
        <v>2</v>
      </c>
      <c r="G85" s="627">
        <v>1</v>
      </c>
      <c r="H85" s="396">
        <f t="shared" si="3"/>
        <v>11680.672268907563</v>
      </c>
      <c r="I85" s="383">
        <f t="shared" si="4"/>
        <v>2219.3277310924368</v>
      </c>
      <c r="J85" s="383">
        <v>13900</v>
      </c>
      <c r="K85" s="628">
        <f t="shared" si="20"/>
        <v>27800</v>
      </c>
      <c r="L85" s="396">
        <f t="shared" si="19"/>
        <v>4957.9831932773113</v>
      </c>
      <c r="M85" s="383">
        <f t="shared" si="6"/>
        <v>942.01680672268913</v>
      </c>
      <c r="N85" s="629">
        <v>5900</v>
      </c>
      <c r="O85" s="630">
        <f t="shared" si="21"/>
        <v>11800</v>
      </c>
      <c r="P85" s="396">
        <f t="shared" si="7"/>
        <v>5546.2184873949582</v>
      </c>
      <c r="Q85" s="383">
        <f t="shared" si="8"/>
        <v>1053.7815126050421</v>
      </c>
      <c r="R85" s="629">
        <v>6600</v>
      </c>
      <c r="S85" s="628">
        <f t="shared" si="22"/>
        <v>13200</v>
      </c>
      <c r="T85" s="631">
        <f t="shared" ref="T85:T87" si="23">ROUND(GEOMEAN(H85,L85,P85),0)</f>
        <v>6848</v>
      </c>
      <c r="U85" s="383">
        <f t="shared" si="10"/>
        <v>1301.1200000000001</v>
      </c>
      <c r="V85" s="629">
        <f t="shared" ref="V85:V87" si="24">ROUND(T85+U85,0)</f>
        <v>8149</v>
      </c>
      <c r="W85" s="632">
        <f t="shared" ref="W85:W87" si="25">ROUND(V85*F85,0)</f>
        <v>16298</v>
      </c>
      <c r="X85" s="352"/>
    </row>
    <row r="86" spans="1:24" s="353" customFormat="1" ht="56.25" customHeight="1" x14ac:dyDescent="0.25">
      <c r="A86" s="624">
        <v>0.19</v>
      </c>
      <c r="B86" s="618">
        <v>66</v>
      </c>
      <c r="C86" s="625" t="s">
        <v>386</v>
      </c>
      <c r="D86" s="634" t="s">
        <v>328</v>
      </c>
      <c r="E86" s="626" t="s">
        <v>406</v>
      </c>
      <c r="F86" s="384">
        <v>5</v>
      </c>
      <c r="G86" s="627">
        <v>1</v>
      </c>
      <c r="H86" s="396">
        <f t="shared" ref="H86:H87" si="26">+J86/1.19</f>
        <v>7478.9915966386561</v>
      </c>
      <c r="I86" s="383">
        <f t="shared" ref="I86:I87" si="27">H86*A86</f>
        <v>1421.0084033613448</v>
      </c>
      <c r="J86" s="383">
        <v>8900</v>
      </c>
      <c r="K86" s="628">
        <f t="shared" si="20"/>
        <v>44500</v>
      </c>
      <c r="L86" s="396">
        <f t="shared" si="19"/>
        <v>12563.025210084033</v>
      </c>
      <c r="M86" s="383">
        <f t="shared" ref="M86:M87" si="28">L86*A86</f>
        <v>2386.9747899159665</v>
      </c>
      <c r="N86" s="629">
        <v>14950</v>
      </c>
      <c r="O86" s="630">
        <f t="shared" si="21"/>
        <v>74750</v>
      </c>
      <c r="P86" s="396">
        <f t="shared" ref="P86:P87" si="29">+R86/1.19</f>
        <v>14201.680672268909</v>
      </c>
      <c r="Q86" s="383">
        <f t="shared" ref="Q86:Q87" si="30">P86*A86</f>
        <v>2698.3193277310929</v>
      </c>
      <c r="R86" s="629">
        <v>16900</v>
      </c>
      <c r="S86" s="628">
        <f t="shared" si="22"/>
        <v>84500</v>
      </c>
      <c r="T86" s="631">
        <f t="shared" si="23"/>
        <v>11009</v>
      </c>
      <c r="U86" s="383">
        <f t="shared" ref="U86:U87" si="31">T86*A86</f>
        <v>2091.71</v>
      </c>
      <c r="V86" s="629">
        <f t="shared" si="24"/>
        <v>13101</v>
      </c>
      <c r="W86" s="632">
        <f t="shared" si="25"/>
        <v>65505</v>
      </c>
      <c r="X86" s="352"/>
    </row>
    <row r="87" spans="1:24" s="353" customFormat="1" ht="56.25" customHeight="1" thickBot="1" x14ac:dyDescent="0.3">
      <c r="A87" s="624">
        <v>0.19</v>
      </c>
      <c r="B87" s="618">
        <v>67</v>
      </c>
      <c r="C87" s="635" t="s">
        <v>387</v>
      </c>
      <c r="D87" s="636" t="s">
        <v>329</v>
      </c>
      <c r="E87" s="637" t="s">
        <v>406</v>
      </c>
      <c r="F87" s="638">
        <v>5</v>
      </c>
      <c r="G87" s="627">
        <v>1</v>
      </c>
      <c r="H87" s="396">
        <f t="shared" si="26"/>
        <v>53865.546218487398</v>
      </c>
      <c r="I87" s="383">
        <f t="shared" si="27"/>
        <v>10234.453781512606</v>
      </c>
      <c r="J87" s="639">
        <v>64100</v>
      </c>
      <c r="K87" s="640">
        <f t="shared" si="20"/>
        <v>320500</v>
      </c>
      <c r="L87" s="396">
        <f t="shared" si="19"/>
        <v>35285.71428571429</v>
      </c>
      <c r="M87" s="383">
        <f t="shared" si="28"/>
        <v>6704.2857142857156</v>
      </c>
      <c r="N87" s="641">
        <v>41990</v>
      </c>
      <c r="O87" s="642">
        <f t="shared" si="21"/>
        <v>209950</v>
      </c>
      <c r="P87" s="396">
        <f t="shared" si="29"/>
        <v>49495.798319327732</v>
      </c>
      <c r="Q87" s="383">
        <f t="shared" si="30"/>
        <v>9404.2016806722695</v>
      </c>
      <c r="R87" s="641">
        <v>58900</v>
      </c>
      <c r="S87" s="640">
        <f t="shared" si="22"/>
        <v>294500</v>
      </c>
      <c r="T87" s="643">
        <f t="shared" si="23"/>
        <v>45481</v>
      </c>
      <c r="U87" s="644">
        <f t="shared" si="31"/>
        <v>8641.39</v>
      </c>
      <c r="V87" s="645">
        <f t="shared" si="24"/>
        <v>54122</v>
      </c>
      <c r="W87" s="646">
        <f t="shared" si="25"/>
        <v>270610</v>
      </c>
      <c r="X87" s="352"/>
    </row>
    <row r="88" spans="1:24" s="353" customFormat="1" ht="56.25" customHeight="1" thickBot="1" x14ac:dyDescent="0.3">
      <c r="A88" s="624"/>
      <c r="B88" s="647"/>
      <c r="C88" s="648"/>
      <c r="D88" s="649"/>
      <c r="E88" s="650"/>
      <c r="F88" s="651"/>
      <c r="G88" s="614"/>
      <c r="H88" s="652"/>
      <c r="I88" s="652"/>
      <c r="J88" s="652"/>
      <c r="K88" s="653"/>
      <c r="L88" s="652"/>
      <c r="M88" s="652"/>
      <c r="N88" s="654"/>
      <c r="O88" s="654"/>
      <c r="P88" s="652"/>
      <c r="Q88" s="652"/>
      <c r="R88" s="654"/>
      <c r="S88" s="653"/>
      <c r="T88" s="655" t="s">
        <v>424</v>
      </c>
      <c r="U88" s="656"/>
      <c r="V88" s="657"/>
      <c r="W88" s="658">
        <f>SUM(W21:W87)</f>
        <v>109970985</v>
      </c>
      <c r="X88" s="352"/>
    </row>
    <row r="89" spans="1:24" s="214" customFormat="1" ht="37.5" customHeight="1" x14ac:dyDescent="0.25">
      <c r="A89" s="659"/>
      <c r="B89" s="660" t="s">
        <v>116</v>
      </c>
      <c r="C89" s="661"/>
      <c r="D89" s="661"/>
      <c r="E89" s="661"/>
      <c r="F89" s="661"/>
      <c r="G89" s="661"/>
      <c r="H89" s="662"/>
      <c r="I89" s="662"/>
      <c r="J89" s="662"/>
      <c r="K89" s="662"/>
      <c r="L89" s="662"/>
      <c r="M89" s="662"/>
      <c r="N89" s="662"/>
      <c r="O89" s="662"/>
      <c r="P89" s="662"/>
      <c r="Q89" s="662"/>
      <c r="R89" s="662"/>
      <c r="S89" s="662"/>
      <c r="T89" s="662"/>
      <c r="U89" s="662"/>
      <c r="V89" s="662"/>
      <c r="W89" s="662">
        <v>109970985</v>
      </c>
      <c r="X89" s="370"/>
    </row>
    <row r="90" spans="1:24" s="214" customFormat="1" ht="37.5" customHeight="1" thickBot="1" x14ac:dyDescent="0.3">
      <c r="B90" s="369"/>
      <c r="C90" s="285"/>
      <c r="D90" s="285"/>
      <c r="E90" s="285"/>
      <c r="F90" s="285"/>
      <c r="G90" s="285"/>
      <c r="H90" s="370"/>
      <c r="I90" s="370"/>
      <c r="J90" s="370"/>
      <c r="K90" s="370"/>
      <c r="L90" s="371"/>
      <c r="M90" s="370"/>
      <c r="N90" s="370"/>
      <c r="O90" s="370"/>
      <c r="P90" s="370"/>
      <c r="Q90" s="372"/>
      <c r="R90" s="372"/>
      <c r="S90" s="370"/>
      <c r="T90" s="372"/>
      <c r="U90" s="370"/>
      <c r="V90" s="370"/>
      <c r="W90" s="372"/>
      <c r="X90" s="370"/>
    </row>
    <row r="91" spans="1:24" s="214" customFormat="1" ht="45.75" customHeight="1" x14ac:dyDescent="0.25">
      <c r="B91" s="515" t="s">
        <v>415</v>
      </c>
      <c r="C91" s="516"/>
      <c r="D91" s="516"/>
      <c r="E91" s="516"/>
      <c r="F91" s="516"/>
      <c r="G91" s="516" t="s">
        <v>117</v>
      </c>
      <c r="H91" s="518"/>
      <c r="I91" s="156"/>
      <c r="J91" s="595" t="s">
        <v>423</v>
      </c>
      <c r="K91" s="596"/>
      <c r="L91" s="596"/>
      <c r="M91" s="596"/>
      <c r="N91" s="596"/>
      <c r="O91" s="596"/>
      <c r="P91" s="596"/>
      <c r="Q91" s="596"/>
      <c r="R91" s="597"/>
      <c r="S91" s="370"/>
      <c r="T91" s="372"/>
      <c r="U91" s="370"/>
      <c r="V91" s="370"/>
      <c r="W91" s="370"/>
      <c r="X91" s="370"/>
    </row>
    <row r="92" spans="1:24" s="214" customFormat="1" ht="171.75" customHeight="1" thickBot="1" x14ac:dyDescent="0.3">
      <c r="B92" s="591" t="s">
        <v>416</v>
      </c>
      <c r="C92" s="592"/>
      <c r="D92" s="592"/>
      <c r="E92" s="592"/>
      <c r="F92" s="592"/>
      <c r="G92" s="501">
        <v>44956</v>
      </c>
      <c r="H92" s="502"/>
      <c r="I92" s="156"/>
      <c r="J92" s="598"/>
      <c r="K92" s="599"/>
      <c r="L92" s="599"/>
      <c r="M92" s="599"/>
      <c r="N92" s="599"/>
      <c r="O92" s="599"/>
      <c r="P92" s="599"/>
      <c r="Q92" s="599"/>
      <c r="R92" s="600"/>
      <c r="S92" s="370"/>
      <c r="T92" s="372"/>
      <c r="U92" s="370"/>
      <c r="V92" s="370"/>
      <c r="W92" s="370"/>
      <c r="X92" s="370"/>
    </row>
    <row r="93" spans="1:24" s="214" customFormat="1" ht="30" customHeight="1" thickBot="1" x14ac:dyDescent="0.3">
      <c r="B93" s="381"/>
      <c r="C93" s="323"/>
      <c r="D93" s="388"/>
      <c r="E93" s="388"/>
      <c r="F93" s="388"/>
      <c r="G93" s="388"/>
      <c r="H93" s="156"/>
      <c r="I93" s="156"/>
      <c r="J93" s="156"/>
      <c r="K93" s="156"/>
      <c r="L93" s="156"/>
      <c r="M93" s="370"/>
      <c r="N93" s="156"/>
      <c r="O93" s="156"/>
      <c r="P93" s="156"/>
      <c r="Q93" s="156"/>
      <c r="R93" s="156"/>
      <c r="S93" s="156"/>
      <c r="T93" s="252"/>
      <c r="U93" s="156"/>
      <c r="V93" s="156"/>
      <c r="W93" s="156"/>
      <c r="X93" s="156"/>
    </row>
    <row r="94" spans="1:24" s="214" customFormat="1" ht="46.5" customHeight="1" x14ac:dyDescent="0.25">
      <c r="B94" s="373"/>
      <c r="C94" s="374"/>
      <c r="D94" s="374"/>
      <c r="E94" s="374"/>
      <c r="F94" s="374"/>
      <c r="G94" s="374"/>
      <c r="H94" s="374"/>
      <c r="I94" s="374"/>
      <c r="J94" s="374"/>
      <c r="K94" s="374"/>
      <c r="L94" s="374"/>
      <c r="M94" s="385"/>
      <c r="N94" s="374"/>
      <c r="O94" s="374"/>
      <c r="P94" s="374"/>
      <c r="Q94" s="374"/>
      <c r="R94" s="374"/>
      <c r="S94" s="374"/>
      <c r="T94" s="375"/>
      <c r="U94" s="180"/>
      <c r="V94" s="180"/>
      <c r="W94" s="180"/>
      <c r="X94" s="187"/>
    </row>
    <row r="95" spans="1:24" s="214" customFormat="1" ht="18" customHeight="1" x14ac:dyDescent="0.25">
      <c r="B95" s="376"/>
      <c r="C95" s="363"/>
      <c r="D95" s="363"/>
      <c r="E95" s="363"/>
      <c r="F95" s="363"/>
      <c r="G95" s="363"/>
      <c r="L95" s="386"/>
      <c r="M95" s="370"/>
      <c r="P95" s="389"/>
      <c r="Q95" s="389"/>
      <c r="R95" s="187"/>
      <c r="S95" s="187"/>
      <c r="T95" s="187"/>
      <c r="U95" s="323"/>
      <c r="V95" s="187"/>
      <c r="W95" s="187"/>
    </row>
    <row r="96" spans="1:24" s="214" customFormat="1" ht="18" customHeight="1" x14ac:dyDescent="0.25">
      <c r="B96" s="376"/>
      <c r="C96" s="363"/>
      <c r="D96" s="363"/>
      <c r="E96" s="363"/>
      <c r="F96" s="363"/>
      <c r="G96" s="363"/>
      <c r="L96" s="386"/>
      <c r="N96" s="392" t="s">
        <v>410</v>
      </c>
      <c r="O96" s="393" t="s">
        <v>123</v>
      </c>
      <c r="P96" s="393"/>
      <c r="Q96" s="393"/>
      <c r="R96" s="393"/>
      <c r="S96" s="393"/>
      <c r="T96" s="393"/>
      <c r="U96" s="393"/>
      <c r="V96" s="251"/>
      <c r="W96" s="251"/>
    </row>
    <row r="97" spans="1:24" s="214" customFormat="1" ht="24" customHeight="1" x14ac:dyDescent="0.25">
      <c r="A97" s="285"/>
      <c r="B97" s="376"/>
      <c r="C97" s="363"/>
      <c r="D97" s="363"/>
      <c r="E97" s="363"/>
      <c r="F97" s="363"/>
      <c r="G97" s="363"/>
      <c r="H97" s="285"/>
      <c r="I97" s="285"/>
      <c r="J97" s="285"/>
      <c r="K97" s="285"/>
      <c r="L97" s="353"/>
      <c r="M97" s="285"/>
      <c r="N97" s="394" t="s">
        <v>411</v>
      </c>
      <c r="O97" s="382" t="s">
        <v>412</v>
      </c>
      <c r="P97" s="382"/>
      <c r="Q97" s="382"/>
      <c r="R97" s="382"/>
      <c r="S97" s="382"/>
      <c r="T97" s="382"/>
      <c r="U97" s="382"/>
      <c r="V97" s="251"/>
      <c r="W97" s="251"/>
    </row>
    <row r="98" spans="1:24" ht="23.25" customHeight="1" x14ac:dyDescent="0.25">
      <c r="B98" s="377"/>
      <c r="C98" s="387"/>
      <c r="D98" s="387"/>
      <c r="E98" s="387"/>
      <c r="F98" s="387"/>
      <c r="G98" s="387"/>
      <c r="N98" s="391"/>
      <c r="O98" s="382" t="s">
        <v>420</v>
      </c>
      <c r="P98" s="382"/>
      <c r="Q98" s="382"/>
      <c r="R98" s="382"/>
      <c r="S98" s="382"/>
      <c r="T98" s="382"/>
      <c r="U98" s="382"/>
      <c r="V98" s="251"/>
      <c r="W98" s="251"/>
      <c r="X98" s="214"/>
    </row>
    <row r="99" spans="1:24" ht="23.25" customHeight="1" x14ac:dyDescent="0.25">
      <c r="B99" s="378"/>
      <c r="C99" s="386"/>
      <c r="D99" s="386"/>
      <c r="E99" s="386"/>
      <c r="F99" s="386"/>
      <c r="G99" s="386"/>
      <c r="N99" s="395" t="s">
        <v>413</v>
      </c>
      <c r="O99" s="393" t="s">
        <v>414</v>
      </c>
      <c r="P99" s="393"/>
      <c r="Q99" s="393"/>
      <c r="R99" s="393"/>
      <c r="S99" s="393"/>
      <c r="T99" s="393"/>
      <c r="U99" s="393"/>
      <c r="V99" s="251"/>
      <c r="W99" s="251"/>
      <c r="X99" s="214"/>
    </row>
    <row r="100" spans="1:24" ht="23.25" customHeight="1" thickBot="1" x14ac:dyDescent="0.3">
      <c r="B100" s="379"/>
      <c r="C100" s="380"/>
      <c r="D100" s="380"/>
      <c r="E100" s="380"/>
      <c r="F100" s="380"/>
      <c r="G100" s="380"/>
      <c r="H100" s="380"/>
      <c r="I100" s="380"/>
      <c r="J100" s="380"/>
      <c r="K100" s="380"/>
      <c r="L100" s="380"/>
      <c r="M100" s="380"/>
      <c r="N100" s="380"/>
      <c r="O100" s="390" t="s">
        <v>277</v>
      </c>
      <c r="P100" s="390"/>
      <c r="Q100" s="390"/>
      <c r="R100" s="390"/>
      <c r="S100" s="390"/>
      <c r="T100" s="390"/>
      <c r="U100" s="390"/>
      <c r="V100" s="390"/>
      <c r="W100" s="190"/>
      <c r="X100" s="187"/>
    </row>
    <row r="102" spans="1:24" ht="23.25" customHeight="1" x14ac:dyDescent="0.25"/>
    <row r="103" spans="1:24" ht="23.25" customHeight="1" x14ac:dyDescent="0.25"/>
    <row r="105" spans="1:24" ht="23.25" customHeight="1" x14ac:dyDescent="0.25"/>
    <row r="106" spans="1:24" ht="23.25" customHeight="1" x14ac:dyDescent="0.25"/>
    <row r="124" ht="29.25" customHeight="1" x14ac:dyDescent="0.25"/>
    <row r="125" ht="30" customHeight="1" x14ac:dyDescent="0.25"/>
    <row r="126" ht="53.25" customHeight="1" x14ac:dyDescent="0.25"/>
    <row r="127" ht="33" customHeight="1" x14ac:dyDescent="0.25"/>
    <row r="128" ht="33" customHeight="1" x14ac:dyDescent="0.25"/>
    <row r="129" ht="35.25" customHeight="1" x14ac:dyDescent="0.25"/>
  </sheetData>
  <autoFilter ref="A20:W89" xr:uid="{F07A5FAF-0C47-4A25-88BC-39537C21A803}"/>
  <mergeCells count="32">
    <mergeCell ref="J91:R92"/>
    <mergeCell ref="D12:M12"/>
    <mergeCell ref="D14:M14"/>
    <mergeCell ref="B17:C17"/>
    <mergeCell ref="S10:W13"/>
    <mergeCell ref="H19:K19"/>
    <mergeCell ref="L19:O19"/>
    <mergeCell ref="P19:S19"/>
    <mergeCell ref="G92:H92"/>
    <mergeCell ref="B91:F91"/>
    <mergeCell ref="B2:C4"/>
    <mergeCell ref="D8:M8"/>
    <mergeCell ref="B6:C6"/>
    <mergeCell ref="B8:C8"/>
    <mergeCell ref="B10:C10"/>
    <mergeCell ref="D2:R3"/>
    <mergeCell ref="D4:R4"/>
    <mergeCell ref="B92:F92"/>
    <mergeCell ref="D10:R10"/>
    <mergeCell ref="B19:G19"/>
    <mergeCell ref="B89:G89"/>
    <mergeCell ref="G91:H91"/>
    <mergeCell ref="B12:C12"/>
    <mergeCell ref="B14:C14"/>
    <mergeCell ref="T88:V88"/>
    <mergeCell ref="S2:U2"/>
    <mergeCell ref="S3:U3"/>
    <mergeCell ref="S4:U4"/>
    <mergeCell ref="V2:W2"/>
    <mergeCell ref="V3:W3"/>
    <mergeCell ref="V4:W4"/>
    <mergeCell ref="T19:W19"/>
  </mergeCells>
  <conditionalFormatting sqref="F21:F88">
    <cfRule type="cellIs" dxfId="0" priority="3" operator="equal">
      <formula>0</formula>
    </cfRule>
  </conditionalFormatting>
  <dataValidations count="1">
    <dataValidation type="decimal" operator="greaterThan" allowBlank="1" showInputMessage="1" showErrorMessage="1" errorTitle="Campo Numérico" error="Campo Numérico" promptTitle="Campo Numérico" prompt="Campo Numérico" sqref="J21:J88" xr:uid="{29ACF984-72AF-47EA-A471-D97B21958867}">
      <formula1>0</formula1>
    </dataValidation>
  </dataValidations>
  <pageMargins left="0.23622047244094491" right="0.23622047244094491" top="0.35433070866141736" bottom="0.39370078740157483" header="0.31496062992125984" footer="0.31496062992125984"/>
  <pageSetup paperSize="120" scale="30" orientation="landscape" r:id="rId1"/>
  <rowBreaks count="1" manualBreakCount="1">
    <brk id="105" max="16383" man="1"/>
  </rowBreaks>
  <colBreaks count="1" manualBreakCount="1">
    <brk id="23"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E354C-3F66-4844-8463-AB737A6C13CB}">
  <dimension ref="A2:T38"/>
  <sheetViews>
    <sheetView topLeftCell="J1" workbookViewId="0">
      <selection activeCell="T5" sqref="T5"/>
    </sheetView>
  </sheetViews>
  <sheetFormatPr baseColWidth="10" defaultRowHeight="15" x14ac:dyDescent="0.25"/>
  <cols>
    <col min="6" max="6" width="20.5703125" customWidth="1"/>
    <col min="7" max="7" width="31.42578125" customWidth="1"/>
    <col min="8" max="8" width="30.5703125" customWidth="1"/>
    <col min="9" max="9" width="30.42578125" customWidth="1"/>
    <col min="10" max="11" width="17.28515625" style="306" customWidth="1"/>
    <col min="12" max="12" width="11.42578125" style="306"/>
    <col min="13" max="13" width="18" style="306" customWidth="1"/>
    <col min="14" max="14" width="18.140625" style="306" customWidth="1"/>
    <col min="15" max="15" width="11.42578125" style="306"/>
    <col min="16" max="17" width="17.42578125" style="306" customWidth="1"/>
    <col min="18" max="18" width="16.85546875" style="306" bestFit="1" customWidth="1"/>
    <col min="19" max="19" width="18.5703125" style="306" customWidth="1"/>
    <col min="20" max="20" width="21.7109375" style="306" customWidth="1"/>
  </cols>
  <sheetData>
    <row r="2" spans="1:20" ht="45" x14ac:dyDescent="0.25">
      <c r="A2" s="603" t="s">
        <v>230</v>
      </c>
      <c r="B2" s="604"/>
      <c r="C2" s="604"/>
      <c r="D2" s="604"/>
      <c r="E2" s="604"/>
      <c r="F2" s="604"/>
      <c r="G2" s="304" t="s">
        <v>250</v>
      </c>
      <c r="H2" s="304" t="s">
        <v>251</v>
      </c>
      <c r="J2" s="305" t="s">
        <v>253</v>
      </c>
      <c r="K2" s="305" t="s">
        <v>252</v>
      </c>
      <c r="M2" s="305" t="s">
        <v>254</v>
      </c>
      <c r="N2" s="305" t="s">
        <v>255</v>
      </c>
      <c r="P2" s="305" t="s">
        <v>256</v>
      </c>
      <c r="Q2" s="305" t="s">
        <v>257</v>
      </c>
      <c r="S2" s="305" t="s">
        <v>258</v>
      </c>
      <c r="T2" s="305" t="s">
        <v>259</v>
      </c>
    </row>
    <row r="3" spans="1:20" x14ac:dyDescent="0.25">
      <c r="A3" s="605" t="s">
        <v>220</v>
      </c>
      <c r="B3" s="606"/>
      <c r="C3" s="606"/>
      <c r="D3" s="606"/>
      <c r="E3" s="606"/>
      <c r="F3" s="606"/>
      <c r="G3" s="302"/>
      <c r="H3" s="302"/>
    </row>
    <row r="4" spans="1:20" x14ac:dyDescent="0.25">
      <c r="A4" s="601" t="s">
        <v>267</v>
      </c>
      <c r="B4" s="602"/>
      <c r="C4" s="602"/>
      <c r="D4" s="602"/>
      <c r="E4" s="602"/>
      <c r="F4" s="602"/>
      <c r="G4" s="301"/>
      <c r="H4" s="301"/>
      <c r="J4" s="306">
        <v>31976500</v>
      </c>
      <c r="M4" s="306">
        <v>30409300</v>
      </c>
      <c r="P4" s="309">
        <v>22525200</v>
      </c>
      <c r="S4" s="306">
        <v>27650650</v>
      </c>
    </row>
    <row r="5" spans="1:20" x14ac:dyDescent="0.25">
      <c r="A5" s="601" t="s">
        <v>140</v>
      </c>
      <c r="B5" s="602"/>
      <c r="C5" s="602"/>
      <c r="D5" s="602"/>
      <c r="E5" s="602"/>
      <c r="F5" s="602"/>
      <c r="G5" s="301"/>
      <c r="H5" s="301"/>
      <c r="J5" s="306">
        <v>238758000</v>
      </c>
      <c r="K5" s="307">
        <v>246872000</v>
      </c>
      <c r="M5" s="310">
        <v>234671280</v>
      </c>
      <c r="N5" s="307">
        <v>242129040</v>
      </c>
      <c r="P5" s="307">
        <v>238758000</v>
      </c>
      <c r="Q5" s="311">
        <v>198958560</v>
      </c>
      <c r="S5" s="306">
        <v>238758000</v>
      </c>
      <c r="T5" s="306">
        <v>261736320</v>
      </c>
    </row>
    <row r="6" spans="1:20" x14ac:dyDescent="0.25">
      <c r="A6" s="601" t="s">
        <v>260</v>
      </c>
      <c r="B6" s="602"/>
      <c r="C6" s="602"/>
      <c r="D6" s="602"/>
      <c r="E6" s="602"/>
      <c r="F6" s="607"/>
      <c r="G6" s="301"/>
      <c r="H6" s="301"/>
      <c r="J6" s="306">
        <v>69507000</v>
      </c>
      <c r="K6" s="307">
        <v>87124680</v>
      </c>
      <c r="M6" s="310">
        <v>66317400</v>
      </c>
      <c r="N6" s="307">
        <v>83684100</v>
      </c>
      <c r="P6" s="307">
        <v>69507000</v>
      </c>
      <c r="Q6" s="309">
        <v>70838340</v>
      </c>
      <c r="S6" s="306">
        <v>69507000</v>
      </c>
      <c r="T6" s="306">
        <v>99309480</v>
      </c>
    </row>
    <row r="7" spans="1:20" x14ac:dyDescent="0.25">
      <c r="A7" s="601" t="s">
        <v>268</v>
      </c>
      <c r="B7" s="602"/>
      <c r="C7" s="602"/>
      <c r="D7" s="602"/>
      <c r="E7" s="602"/>
      <c r="F7" s="607"/>
      <c r="G7" s="301"/>
      <c r="H7" s="301"/>
      <c r="J7" s="306">
        <v>52938160</v>
      </c>
      <c r="M7" s="306">
        <v>47038800</v>
      </c>
      <c r="P7" s="310">
        <v>34901280</v>
      </c>
      <c r="S7" s="306">
        <v>34901280</v>
      </c>
    </row>
    <row r="8" spans="1:20" x14ac:dyDescent="0.25">
      <c r="A8" s="601" t="s">
        <v>269</v>
      </c>
      <c r="B8" s="602"/>
      <c r="C8" s="602"/>
      <c r="D8" s="602"/>
      <c r="E8" s="602"/>
      <c r="F8" s="602"/>
      <c r="G8" s="301"/>
      <c r="H8" s="301"/>
      <c r="J8" s="306">
        <v>36068440</v>
      </c>
      <c r="M8" s="306">
        <v>27775560</v>
      </c>
      <c r="P8" s="310">
        <v>17014374</v>
      </c>
      <c r="S8" s="306">
        <v>17450640</v>
      </c>
    </row>
    <row r="9" spans="1:20" x14ac:dyDescent="0.25">
      <c r="A9" s="601" t="s">
        <v>270</v>
      </c>
      <c r="B9" s="602"/>
      <c r="C9" s="602"/>
      <c r="D9" s="602"/>
      <c r="E9" s="602"/>
      <c r="F9" s="607"/>
      <c r="G9" s="301"/>
      <c r="H9" s="301"/>
      <c r="J9" s="306">
        <v>33613651</v>
      </c>
      <c r="M9" s="306">
        <v>24658886</v>
      </c>
      <c r="P9" s="310">
        <v>14815694</v>
      </c>
      <c r="S9" s="306">
        <v>14815694</v>
      </c>
    </row>
    <row r="10" spans="1:20" x14ac:dyDescent="0.25">
      <c r="A10" s="601" t="s">
        <v>181</v>
      </c>
      <c r="B10" s="602"/>
      <c r="C10" s="602"/>
      <c r="D10" s="602"/>
      <c r="E10" s="602"/>
      <c r="F10" s="607"/>
      <c r="G10" s="301"/>
      <c r="H10" s="301"/>
      <c r="J10" s="306">
        <v>60714300</v>
      </c>
      <c r="K10" s="306">
        <v>69409500</v>
      </c>
      <c r="M10" s="310">
        <v>60699600</v>
      </c>
      <c r="N10" s="307">
        <v>68228100</v>
      </c>
      <c r="P10" s="307">
        <v>60714300</v>
      </c>
      <c r="Q10" s="309">
        <v>57447600</v>
      </c>
      <c r="S10" s="306">
        <v>60714300</v>
      </c>
      <c r="T10" s="306">
        <v>72316200</v>
      </c>
    </row>
    <row r="11" spans="1:20" x14ac:dyDescent="0.25">
      <c r="A11" s="601" t="s">
        <v>183</v>
      </c>
      <c r="B11" s="602"/>
      <c r="C11" s="602"/>
      <c r="D11" s="602"/>
      <c r="E11" s="602"/>
      <c r="F11" s="607"/>
      <c r="G11" s="301"/>
      <c r="H11" s="301"/>
      <c r="J11" s="306">
        <v>214173344</v>
      </c>
      <c r="K11" s="306">
        <v>315440856</v>
      </c>
      <c r="M11" s="310">
        <v>214173344</v>
      </c>
      <c r="N11" s="306">
        <v>307886030</v>
      </c>
      <c r="O11" s="306" t="s">
        <v>271</v>
      </c>
      <c r="P11" s="306">
        <v>0</v>
      </c>
      <c r="Q11" s="310">
        <v>275692580</v>
      </c>
      <c r="R11" s="306" t="s">
        <v>271</v>
      </c>
      <c r="S11" s="306">
        <v>0</v>
      </c>
      <c r="T11" s="306">
        <v>310891394</v>
      </c>
    </row>
    <row r="12" spans="1:20" x14ac:dyDescent="0.25">
      <c r="A12" s="605" t="s">
        <v>232</v>
      </c>
      <c r="B12" s="606"/>
      <c r="C12" s="606"/>
      <c r="D12" s="606"/>
      <c r="E12" s="606"/>
      <c r="F12" s="606"/>
      <c r="G12" s="302"/>
      <c r="H12" s="302"/>
    </row>
    <row r="13" spans="1:20" x14ac:dyDescent="0.25">
      <c r="A13" s="601" t="s">
        <v>186</v>
      </c>
      <c r="B13" s="602"/>
      <c r="C13" s="602"/>
      <c r="D13" s="602"/>
      <c r="E13" s="602"/>
      <c r="F13" s="602"/>
      <c r="G13" s="301"/>
      <c r="H13" s="301"/>
      <c r="J13" s="306">
        <v>30920120</v>
      </c>
      <c r="M13" s="306">
        <v>27989080</v>
      </c>
      <c r="N13" s="307"/>
      <c r="P13" s="309">
        <v>20481580</v>
      </c>
      <c r="Q13" s="307"/>
      <c r="S13" s="306">
        <v>30102800</v>
      </c>
    </row>
    <row r="14" spans="1:20" x14ac:dyDescent="0.25">
      <c r="A14" s="601" t="s">
        <v>261</v>
      </c>
      <c r="B14" s="602"/>
      <c r="C14" s="602"/>
      <c r="D14" s="602"/>
      <c r="E14" s="602"/>
      <c r="F14" s="607"/>
      <c r="G14" s="301"/>
      <c r="H14" s="301"/>
      <c r="J14" s="306">
        <v>165768750</v>
      </c>
      <c r="M14" s="306">
        <v>149450314</v>
      </c>
      <c r="P14" s="310">
        <v>97609437</v>
      </c>
      <c r="S14" s="306">
        <v>125242272</v>
      </c>
    </row>
    <row r="15" spans="1:20" x14ac:dyDescent="0.25">
      <c r="A15" s="605" t="s">
        <v>221</v>
      </c>
      <c r="B15" s="606"/>
      <c r="C15" s="606"/>
      <c r="D15" s="606"/>
      <c r="E15" s="606"/>
      <c r="F15" s="606"/>
      <c r="G15" s="302"/>
      <c r="H15" s="302"/>
    </row>
    <row r="16" spans="1:20" x14ac:dyDescent="0.25">
      <c r="A16" s="601" t="s">
        <v>233</v>
      </c>
      <c r="B16" s="602"/>
      <c r="C16" s="602"/>
      <c r="D16" s="602"/>
      <c r="E16" s="602"/>
      <c r="F16" s="602"/>
      <c r="G16" s="301"/>
      <c r="H16" s="301"/>
      <c r="J16" s="306">
        <v>45523488</v>
      </c>
      <c r="M16" s="306">
        <v>42276432</v>
      </c>
      <c r="P16" s="310">
        <v>31773120</v>
      </c>
      <c r="S16" s="306">
        <v>34795652</v>
      </c>
    </row>
    <row r="17" spans="1:20" x14ac:dyDescent="0.25">
      <c r="A17" s="601" t="s">
        <v>262</v>
      </c>
      <c r="B17" s="602"/>
      <c r="C17" s="602"/>
      <c r="D17" s="602"/>
      <c r="E17" s="602"/>
      <c r="F17" s="602"/>
      <c r="G17" s="301"/>
      <c r="H17" s="301"/>
      <c r="J17" s="306">
        <v>50896700</v>
      </c>
      <c r="M17" s="306">
        <v>50703000</v>
      </c>
      <c r="P17" s="309">
        <v>47521900</v>
      </c>
      <c r="S17" s="306">
        <v>50463500</v>
      </c>
    </row>
    <row r="18" spans="1:20" x14ac:dyDescent="0.25">
      <c r="A18" s="601" t="s">
        <v>263</v>
      </c>
      <c r="B18" s="602"/>
      <c r="C18" s="602"/>
      <c r="D18" s="602"/>
      <c r="E18" s="602"/>
      <c r="F18" s="602"/>
      <c r="G18" s="301"/>
      <c r="H18" s="301"/>
      <c r="J18" s="306">
        <v>35369760</v>
      </c>
      <c r="M18" s="306">
        <v>34693260</v>
      </c>
      <c r="P18" s="309">
        <v>30278100</v>
      </c>
      <c r="S18" s="306">
        <v>30278100</v>
      </c>
    </row>
    <row r="19" spans="1:20" x14ac:dyDescent="0.25">
      <c r="A19" s="601" t="s">
        <v>195</v>
      </c>
      <c r="B19" s="602"/>
      <c r="C19" s="602"/>
      <c r="D19" s="602"/>
      <c r="E19" s="602"/>
      <c r="F19" s="607"/>
      <c r="G19" s="301"/>
      <c r="H19" s="301"/>
      <c r="J19" s="306">
        <v>112322643</v>
      </c>
      <c r="M19" s="306">
        <v>76295409</v>
      </c>
      <c r="P19" s="310">
        <v>46979598</v>
      </c>
      <c r="Q19" s="306" t="s">
        <v>273</v>
      </c>
      <c r="S19" s="306">
        <v>44524862</v>
      </c>
    </row>
    <row r="20" spans="1:20" ht="15" customHeight="1" x14ac:dyDescent="0.25">
      <c r="A20" s="605" t="s">
        <v>231</v>
      </c>
      <c r="B20" s="606"/>
      <c r="C20" s="606"/>
      <c r="D20" s="606"/>
      <c r="E20" s="606"/>
      <c r="F20" s="606"/>
      <c r="G20" s="302"/>
      <c r="H20" s="302"/>
    </row>
    <row r="21" spans="1:20" x14ac:dyDescent="0.25">
      <c r="A21" s="601" t="s">
        <v>234</v>
      </c>
      <c r="B21" s="602"/>
      <c r="C21" s="602"/>
      <c r="D21" s="602"/>
      <c r="E21" s="602"/>
      <c r="F21" s="602"/>
      <c r="J21" s="306">
        <v>25126140</v>
      </c>
      <c r="M21" s="310">
        <v>16819908</v>
      </c>
      <c r="P21" s="309">
        <v>25126140</v>
      </c>
      <c r="Q21" s="306" t="s">
        <v>273</v>
      </c>
      <c r="S21" s="306">
        <v>21895992</v>
      </c>
    </row>
    <row r="22" spans="1:20" x14ac:dyDescent="0.25">
      <c r="A22" s="601" t="s">
        <v>264</v>
      </c>
      <c r="B22" s="602"/>
      <c r="C22" s="602"/>
      <c r="D22" s="602"/>
      <c r="E22" s="602"/>
      <c r="F22" s="602"/>
      <c r="G22" s="303"/>
      <c r="H22" s="303"/>
      <c r="J22" s="306">
        <v>11132890</v>
      </c>
      <c r="M22" s="310">
        <v>7807700</v>
      </c>
      <c r="P22" s="309">
        <v>7889700</v>
      </c>
      <c r="Q22" s="306" t="s">
        <v>273</v>
      </c>
      <c r="S22" s="306">
        <v>9764840</v>
      </c>
    </row>
    <row r="23" spans="1:20" x14ac:dyDescent="0.25">
      <c r="A23" s="608" t="s">
        <v>206</v>
      </c>
      <c r="B23" s="608"/>
      <c r="C23" s="608"/>
      <c r="D23" s="608"/>
      <c r="E23" s="608"/>
      <c r="F23" s="609"/>
      <c r="G23" s="301"/>
      <c r="H23" s="301"/>
      <c r="J23" s="306">
        <v>111098270</v>
      </c>
      <c r="M23" s="306">
        <v>107622314</v>
      </c>
      <c r="P23" s="310">
        <v>101266672</v>
      </c>
      <c r="S23" s="306">
        <v>120013086</v>
      </c>
    </row>
    <row r="24" spans="1:20" x14ac:dyDescent="0.25">
      <c r="A24" s="605" t="s">
        <v>222</v>
      </c>
      <c r="B24" s="606"/>
      <c r="C24" s="606"/>
      <c r="D24" s="606"/>
      <c r="E24" s="606"/>
      <c r="F24" s="606"/>
      <c r="G24" s="302"/>
      <c r="H24" s="302"/>
    </row>
    <row r="25" spans="1:20" x14ac:dyDescent="0.25">
      <c r="A25" s="608" t="s">
        <v>207</v>
      </c>
      <c r="B25" s="608"/>
      <c r="C25" s="608"/>
      <c r="D25" s="608"/>
      <c r="E25" s="608"/>
      <c r="F25" s="609"/>
      <c r="G25" s="301"/>
      <c r="H25" s="301"/>
      <c r="J25" s="306">
        <v>65926055</v>
      </c>
      <c r="M25" s="306">
        <v>54119910</v>
      </c>
      <c r="P25" s="309">
        <v>52943150</v>
      </c>
      <c r="S25" s="306">
        <v>88833550</v>
      </c>
    </row>
    <row r="26" spans="1:20" x14ac:dyDescent="0.25">
      <c r="A26" s="608" t="s">
        <v>208</v>
      </c>
      <c r="B26" s="608"/>
      <c r="C26" s="608"/>
      <c r="D26" s="608"/>
      <c r="E26" s="608"/>
      <c r="F26" s="609"/>
      <c r="G26" s="301"/>
      <c r="H26" s="301"/>
      <c r="J26" s="306">
        <v>51527000</v>
      </c>
      <c r="M26" s="306">
        <v>51006200</v>
      </c>
      <c r="P26" s="309">
        <v>48314000</v>
      </c>
      <c r="S26" s="306">
        <v>56465500</v>
      </c>
    </row>
    <row r="27" spans="1:20" x14ac:dyDescent="0.25">
      <c r="A27" s="601" t="s">
        <v>209</v>
      </c>
      <c r="B27" s="602"/>
      <c r="C27" s="602"/>
      <c r="D27" s="602"/>
      <c r="E27" s="602"/>
      <c r="F27" s="602"/>
      <c r="G27" s="301"/>
      <c r="H27" s="301"/>
      <c r="J27" s="306">
        <v>204858091</v>
      </c>
      <c r="L27" s="306" t="s">
        <v>274</v>
      </c>
      <c r="M27" s="310">
        <v>201734925</v>
      </c>
      <c r="P27" s="306">
        <v>187125222</v>
      </c>
      <c r="S27" s="306">
        <v>187125122</v>
      </c>
    </row>
    <row r="28" spans="1:20" x14ac:dyDescent="0.25">
      <c r="A28" s="601" t="s">
        <v>265</v>
      </c>
      <c r="B28" s="602"/>
      <c r="C28" s="602"/>
      <c r="D28" s="602"/>
      <c r="E28" s="602"/>
      <c r="F28" s="602"/>
      <c r="G28" s="301"/>
      <c r="H28" s="301"/>
      <c r="J28" s="306">
        <v>192787270</v>
      </c>
      <c r="M28" s="310">
        <v>191699712</v>
      </c>
      <c r="P28" s="306">
        <v>176084425</v>
      </c>
      <c r="S28" s="306">
        <v>176084425</v>
      </c>
    </row>
    <row r="29" spans="1:20" x14ac:dyDescent="0.25">
      <c r="A29" s="601" t="s">
        <v>266</v>
      </c>
      <c r="B29" s="602"/>
      <c r="C29" s="602"/>
      <c r="D29" s="602"/>
      <c r="E29" s="602"/>
      <c r="F29" s="602"/>
      <c r="G29" s="301"/>
      <c r="H29" s="301"/>
      <c r="J29" s="306">
        <v>392668584</v>
      </c>
      <c r="K29" s="307">
        <v>251579872</v>
      </c>
      <c r="M29" s="306">
        <v>392668584</v>
      </c>
      <c r="N29" s="307">
        <v>222484786</v>
      </c>
      <c r="P29" s="306">
        <v>0</v>
      </c>
      <c r="Q29" s="309">
        <v>156404728</v>
      </c>
      <c r="T29" s="306">
        <v>172655152</v>
      </c>
    </row>
    <row r="30" spans="1:20" x14ac:dyDescent="0.25">
      <c r="G30" s="301"/>
      <c r="H30" s="301"/>
      <c r="J30" s="308">
        <f>SUM(J4:J29)</f>
        <v>2233675156</v>
      </c>
      <c r="K30" s="308">
        <f>SUM(K4:K29)</f>
        <v>970426908</v>
      </c>
      <c r="M30" s="308">
        <f>SUM(M4:M29)</f>
        <v>2110630918</v>
      </c>
      <c r="N30" s="308">
        <f>SUM(N4:N29)</f>
        <v>924412056</v>
      </c>
      <c r="P30" s="308">
        <f>SUM(P4:P29)</f>
        <v>1331628892</v>
      </c>
      <c r="Q30" s="308">
        <f>SUM(Q4:Q29)</f>
        <v>759341808</v>
      </c>
      <c r="S30" s="308">
        <f>SUM(S4:S28)</f>
        <v>1439387265</v>
      </c>
      <c r="T30" s="308">
        <f>SUM(T4:T29)</f>
        <v>916908546</v>
      </c>
    </row>
    <row r="31" spans="1:20" x14ac:dyDescent="0.25">
      <c r="A31" s="612" t="s">
        <v>235</v>
      </c>
      <c r="B31" s="613"/>
      <c r="C31" s="613"/>
      <c r="D31" s="613"/>
      <c r="E31" s="613"/>
      <c r="F31" s="613"/>
      <c r="G31" s="299"/>
      <c r="H31" s="299"/>
    </row>
    <row r="32" spans="1:20" x14ac:dyDescent="0.25">
      <c r="A32" s="601" t="s">
        <v>236</v>
      </c>
      <c r="B32" s="602"/>
      <c r="C32" s="602"/>
      <c r="D32" s="602"/>
      <c r="E32" s="602"/>
      <c r="F32" s="602"/>
      <c r="G32" s="300"/>
      <c r="H32" s="300"/>
    </row>
    <row r="33" spans="1:8" x14ac:dyDescent="0.25">
      <c r="A33" s="610" t="s">
        <v>237</v>
      </c>
      <c r="B33" s="611"/>
      <c r="C33" s="611"/>
      <c r="D33" s="611"/>
      <c r="E33" s="611"/>
      <c r="F33" s="611"/>
      <c r="G33" s="298"/>
      <c r="H33" s="298"/>
    </row>
    <row r="34" spans="1:8" x14ac:dyDescent="0.25">
      <c r="A34" s="610" t="s">
        <v>238</v>
      </c>
      <c r="B34" s="611"/>
      <c r="C34" s="611"/>
      <c r="D34" s="611"/>
      <c r="E34" s="611"/>
      <c r="F34" s="611"/>
      <c r="G34" s="298"/>
      <c r="H34" s="298"/>
    </row>
    <row r="35" spans="1:8" x14ac:dyDescent="0.25">
      <c r="A35" s="605" t="s">
        <v>239</v>
      </c>
      <c r="B35" s="606"/>
      <c r="C35" s="606"/>
      <c r="D35" s="606"/>
      <c r="E35" s="606"/>
      <c r="F35" s="606"/>
      <c r="G35" s="298"/>
      <c r="H35" s="298"/>
    </row>
    <row r="36" spans="1:8" x14ac:dyDescent="0.25">
      <c r="A36" s="610" t="s">
        <v>240</v>
      </c>
      <c r="B36" s="611"/>
      <c r="C36" s="611"/>
      <c r="D36" s="611"/>
      <c r="E36" s="611"/>
      <c r="F36" s="611"/>
      <c r="G36" s="298"/>
      <c r="H36" s="298"/>
    </row>
    <row r="38" spans="1:8" x14ac:dyDescent="0.25">
      <c r="A38" t="s">
        <v>272</v>
      </c>
    </row>
  </sheetData>
  <mergeCells count="34">
    <mergeCell ref="A33:F33"/>
    <mergeCell ref="A34:F34"/>
    <mergeCell ref="A35:F35"/>
    <mergeCell ref="A36:F36"/>
    <mergeCell ref="A26:F26"/>
    <mergeCell ref="A27:F27"/>
    <mergeCell ref="A28:F28"/>
    <mergeCell ref="A29:F29"/>
    <mergeCell ref="A31:F31"/>
    <mergeCell ref="A32:F32"/>
    <mergeCell ref="A25:F25"/>
    <mergeCell ref="A14:F14"/>
    <mergeCell ref="A15:F15"/>
    <mergeCell ref="A16:F16"/>
    <mergeCell ref="A17:F17"/>
    <mergeCell ref="A18:F18"/>
    <mergeCell ref="A19:F19"/>
    <mergeCell ref="A20:F20"/>
    <mergeCell ref="A21:F21"/>
    <mergeCell ref="A22:F22"/>
    <mergeCell ref="A23:F23"/>
    <mergeCell ref="A24:F24"/>
    <mergeCell ref="A13:F13"/>
    <mergeCell ref="A2:F2"/>
    <mergeCell ref="A3:F3"/>
    <mergeCell ref="A4:F4"/>
    <mergeCell ref="A5:F5"/>
    <mergeCell ref="A6:F6"/>
    <mergeCell ref="A7:F7"/>
    <mergeCell ref="A8:F8"/>
    <mergeCell ref="A9:F9"/>
    <mergeCell ref="A10:F10"/>
    <mergeCell ref="A11:F11"/>
    <mergeCell ref="A12:F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Cotización</vt:lpstr>
      <vt:lpstr>CUADRO DE COSTOS</vt:lpstr>
      <vt:lpstr>CUADRO DE COSTOS INSUMOS</vt:lpstr>
      <vt:lpstr>RESUMEN</vt:lpstr>
      <vt:lpstr>'CUADRO DE COSTOS'!Área_de_impresión</vt:lpstr>
      <vt:lpstr>'CUADRO DE COSTOS INSUMOS'!Área_de_impresión</vt:lpstr>
      <vt:lpstr>'CUADRO DE COSTOS'!Títulos_a_imprimir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Geovanni Alfonso Bermúdez Segura</dc:creator>
  <cp:keywords/>
  <dc:description/>
  <cp:lastModifiedBy>Pilar Maria Goyeneche Carvajal</cp:lastModifiedBy>
  <cp:revision/>
  <cp:lastPrinted>2023-03-27T15:34:22Z</cp:lastPrinted>
  <dcterms:created xsi:type="dcterms:W3CDTF">2020-05-07T16:46:14Z</dcterms:created>
  <dcterms:modified xsi:type="dcterms:W3CDTF">2023-03-27T16:16:21Z</dcterms:modified>
  <cp:category/>
  <cp:contentStatus/>
</cp:coreProperties>
</file>